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drawings/drawing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drawings/drawing10.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drawings/drawing11.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drawings/drawing12.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drawings/drawing13.xml" ContentType="application/vnd.openxmlformats-officedocument.drawing+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3.xml" ContentType="application/vnd.openxmlformats-officedocument.themeOverride+xml"/>
  <Override PartName="/xl/drawings/drawing14.xml" ContentType="application/vnd.openxmlformats-officedocument.drawing+xml"/>
  <Override PartName="/xl/charts/chart24.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4.xml" ContentType="application/vnd.openxmlformats-officedocument.themeOverride+xml"/>
  <Override PartName="/xl/charts/chart25.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5.xml" ContentType="application/vnd.openxmlformats-officedocument.themeOverride+xml"/>
  <Override PartName="/xl/drawings/drawing15.xml" ContentType="application/vnd.openxmlformats-officedocument.drawing+xml"/>
  <Override PartName="/xl/charts/chart26.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6.xml" ContentType="application/vnd.openxmlformats-officedocument.themeOverride+xml"/>
  <Override PartName="/xl/charts/chart27.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7.xml" ContentType="application/vnd.openxmlformats-officedocument.themeOverride+xml"/>
  <Override PartName="/xl/drawings/drawing16.xml" ContentType="application/vnd.openxmlformats-officedocument.drawing+xml"/>
  <Override PartName="/xl/charts/chart28.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8.xml" ContentType="application/vnd.openxmlformats-officedocument.themeOverride+xml"/>
  <Override PartName="/xl/charts/chart29.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9.xml" ContentType="application/vnd.openxmlformats-officedocument.themeOverride+xml"/>
  <Override PartName="/xl/drawings/drawing17.xml" ContentType="application/vnd.openxmlformats-officedocument.drawing+xml"/>
  <Override PartName="/xl/charts/chart30.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30.xml" ContentType="application/vnd.openxmlformats-officedocument.themeOverride+xml"/>
  <Override PartName="/xl/charts/chart31.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31.xml" ContentType="application/vnd.openxmlformats-officedocument.themeOverride+xml"/>
  <Override PartName="/xl/drawings/drawing18.xml" ContentType="application/vnd.openxmlformats-officedocument.drawing+xml"/>
  <Override PartName="/xl/charts/chart32.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32.xml" ContentType="application/vnd.openxmlformats-officedocument.themeOverride+xml"/>
  <Override PartName="/xl/charts/chart33.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3.xml" ContentType="application/vnd.openxmlformats-officedocument.themeOverride+xml"/>
  <Override PartName="/xl/drawings/drawing19.xml" ContentType="application/vnd.openxmlformats-officedocument.drawing+xml"/>
  <Override PartName="/xl/charts/chart34.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34.xml" ContentType="application/vnd.openxmlformats-officedocument.themeOverride+xml"/>
  <Override PartName="/xl/drawings/drawing20.xml" ContentType="application/vnd.openxmlformats-officedocument.drawing+xml"/>
  <Override PartName="/xl/charts/chart35.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35.xml" ContentType="application/vnd.openxmlformats-officedocument.themeOverride+xml"/>
  <Override PartName="/xl/charts/chart36.xml" ContentType="application/vnd.openxmlformats-officedocument.drawingml.chart+xml"/>
  <Override PartName="/xl/charts/style35.xml" ContentType="application/vnd.ms-office.chartstyle+xml"/>
  <Override PartName="/xl/charts/colors35.xml" ContentType="application/vnd.ms-office.chartcolorstyle+xml"/>
  <Override PartName="/xl/theme/themeOverride36.xml" ContentType="application/vnd.openxmlformats-officedocument.themeOverride+xml"/>
  <Override PartName="/xl/drawings/drawing21.xml" ContentType="application/vnd.openxmlformats-officedocument.drawing+xml"/>
  <Override PartName="/xl/charts/chart37.xml" ContentType="application/vnd.openxmlformats-officedocument.drawingml.chart+xml"/>
  <Override PartName="/xl/charts/style36.xml" ContentType="application/vnd.ms-office.chartstyle+xml"/>
  <Override PartName="/xl/charts/colors36.xml" ContentType="application/vnd.ms-office.chartcolorstyle+xml"/>
  <Override PartName="/xl/theme/themeOverride37.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80"/>
  </bookViews>
  <sheets>
    <sheet name="TOC" sheetId="1" r:id="rId1"/>
    <sheet name="Notes" sheetId="2" r:id="rId2"/>
    <sheet name="Glossary" sheetId="3" r:id="rId3"/>
    <sheet name="Tab1" sheetId="4" r:id="rId4"/>
    <sheet name="Tab2" sheetId="5" r:id="rId5"/>
    <sheet name="Tab3" sheetId="6" r:id="rId6"/>
    <sheet name="Fig1" sheetId="7" r:id="rId7"/>
    <sheet name="Tab4" sheetId="8" r:id="rId8"/>
    <sheet name="Tab5" sheetId="9" r:id="rId9"/>
    <sheet name="Tab6" sheetId="10" r:id="rId10"/>
    <sheet name="Fig2a-b" sheetId="24" r:id="rId11"/>
    <sheet name="Fig3a-b" sheetId="25" r:id="rId12"/>
    <sheet name="Fig4a-b" sheetId="11" r:id="rId13"/>
    <sheet name="Fig5a-b" sheetId="12" r:id="rId14"/>
    <sheet name="Fig6a-b" sheetId="23" r:id="rId15"/>
    <sheet name="Fig7a-b" sheetId="14" r:id="rId16"/>
    <sheet name="Fig8a-b" sheetId="15" r:id="rId17"/>
    <sheet name="Fig9a-b" sheetId="16" r:id="rId18"/>
    <sheet name="Fig10a-b" sheetId="17" r:id="rId19"/>
    <sheet name="Fig11a-b" sheetId="18" r:id="rId20"/>
    <sheet name="Fig12a-b" sheetId="19" r:id="rId21"/>
    <sheet name="Fig13a-b" sheetId="26" r:id="rId22"/>
    <sheet name="Fig14a-b" sheetId="27" r:id="rId23"/>
    <sheet name="Fig15a-b" sheetId="20" r:id="rId24"/>
    <sheet name="Fig16a-b" sheetId="21" r:id="rId25"/>
    <sheet name="Fig17a-b" sheetId="22" r:id="rId26"/>
    <sheet name="Tab7" sheetId="28" r:id="rId27"/>
    <sheet name="Fig18" sheetId="29" r:id="rId28"/>
    <sheet name="Tab8a" sheetId="30" r:id="rId29"/>
    <sheet name="Tab8b" sheetId="31" r:id="rId30"/>
    <sheet name="Tab9" sheetId="32" r:id="rId31"/>
    <sheet name="Fig19-20" sheetId="33" r:id="rId32"/>
    <sheet name="Fig21" sheetId="34" r:id="rId33"/>
    <sheet name="Tab10" sheetId="35" r:id="rId34"/>
    <sheet name="Tab 11" sheetId="37" r:id="rId35"/>
  </sheets>
  <definedNames>
    <definedName name="_xlnm._FilterDatabase" localSheetId="34" hidden="1">'Tab 11'!$A$4:$I$86</definedName>
    <definedName name="_xlnm._FilterDatabase" localSheetId="26" hidden="1">'Tab7'!$A$4:$N$4</definedName>
    <definedName name="_xlnm._FilterDatabase" localSheetId="29" hidden="1">Tab8b!$A$5:$L$5</definedName>
    <definedName name="_xlnm._FilterDatabase" localSheetId="30" hidden="1">'Tab9'!$A$4:$U$4</definedName>
    <definedName name="_Hlk179797358" localSheetId="4">'Tab2'!$A$5</definedName>
    <definedName name="_xlnm.Criteria" localSheetId="26">'Tab7'!$D$4</definedName>
    <definedName name="OLE_LINK2" localSheetId="4">'Tab2'!#REF!</definedName>
    <definedName name="_xlnm.Print_Area" localSheetId="6">'Fig1'!$A$1:$P$34</definedName>
    <definedName name="_xlnm.Print_Area" localSheetId="18">'Fig10a-b'!$A$1:$P$63</definedName>
    <definedName name="_xlnm.Print_Area" localSheetId="19">'Fig11a-b'!$A$1:$P$62</definedName>
    <definedName name="_xlnm.Print_Area" localSheetId="20">'Fig12a-b'!$A$1:$O$61</definedName>
    <definedName name="_xlnm.Print_Area" localSheetId="21">'Fig13a-b'!$A$1:$P$61</definedName>
    <definedName name="_xlnm.Print_Area" localSheetId="22">'Fig14a-b'!$A$1:$O$60</definedName>
    <definedName name="_xlnm.Print_Area" localSheetId="23">'Fig15a-b'!$A$1:$P$61</definedName>
    <definedName name="_xlnm.Print_Area" localSheetId="24">'Fig16a-b'!$A$1:$P$61</definedName>
    <definedName name="_xlnm.Print_Area" localSheetId="25">'Fig17a-b'!$A$1:$P$65</definedName>
    <definedName name="_xlnm.Print_Area" localSheetId="27">'Fig18'!$A$1:$O$45</definedName>
    <definedName name="_xlnm.Print_Area" localSheetId="32">'Fig21'!$A$1:$Q$42</definedName>
    <definedName name="_xlnm.Print_Area" localSheetId="10">'Fig2a-b'!$A$1:$O$62</definedName>
    <definedName name="_xlnm.Print_Area" localSheetId="11">'Fig3a-b'!$A$1:$Q$63</definedName>
    <definedName name="_xlnm.Print_Area" localSheetId="12">'Fig4a-b'!$A$1:$P$62</definedName>
    <definedName name="_xlnm.Print_Area" localSheetId="13">'Fig5a-b'!$A$1:$P$61</definedName>
    <definedName name="_xlnm.Print_Area" localSheetId="14">'Fig6a-b'!$A$1:$P$61</definedName>
    <definedName name="_xlnm.Print_Area" localSheetId="15">'Fig7a-b'!$A$1:$P$61</definedName>
    <definedName name="_xlnm.Print_Area" localSheetId="16">'Fig8a-b'!$A$1:$P$61</definedName>
    <definedName name="_xlnm.Print_Area" localSheetId="17">'Fig9a-b'!$A$1:$P$61</definedName>
    <definedName name="_xlnm.Print_Area" localSheetId="2">Glossary!$A$1:$B$68</definedName>
    <definedName name="_xlnm.Print_Area" localSheetId="1">Notes!$A$1:$A$11</definedName>
    <definedName name="_xlnm.Print_Area" localSheetId="34">'Tab 11'!$A$1:$I$89</definedName>
    <definedName name="_xlnm.Print_Area" localSheetId="3">'Tab1'!$A$1:$L$28</definedName>
    <definedName name="_xlnm.Print_Area" localSheetId="33">'Tab10'!$A$1:$E$61</definedName>
    <definedName name="_xlnm.Print_Area" localSheetId="4">'Tab2'!$A$1:$F$28</definedName>
    <definedName name="_xlnm.Print_Area" localSheetId="5">'Tab3'!$A$1:$G$33</definedName>
    <definedName name="_xlnm.Print_Area" localSheetId="7">'Tab4'!$A$1:$Y$31</definedName>
    <definedName name="_xlnm.Print_Area" localSheetId="8">'Tab5'!$A$1:$Z$31</definedName>
    <definedName name="_xlnm.Print_Area" localSheetId="9">'Tab6'!$A$1:$H$23</definedName>
    <definedName name="_xlnm.Print_Area" localSheetId="26">'Tab7'!$A$1:$N$782</definedName>
    <definedName name="_xlnm.Print_Area" localSheetId="28">Tab8a!$A$1:$J$25</definedName>
    <definedName name="_xlnm.Print_Area" localSheetId="29">Tab8b!$A$1:$L$782</definedName>
    <definedName name="_xlnm.Print_Area" localSheetId="0">TOC!$A$1:$A$43</definedName>
    <definedName name="_xlnm.Print_Titles" localSheetId="2">Glossary!$1:$3</definedName>
    <definedName name="_xlnm.Print_Titles" localSheetId="34">'Tab 11'!$3:$4</definedName>
    <definedName name="_xlnm.Print_Titles" localSheetId="7">'Tab4'!$A:$A</definedName>
    <definedName name="_xlnm.Print_Titles" localSheetId="8">'Tab5'!$A:$A</definedName>
    <definedName name="_xlnm.Print_Titles" localSheetId="26">'Tab7'!$1:$4</definedName>
    <definedName name="_xlnm.Print_Titles" localSheetId="29">Tab8b!$A:$D,Tab8b!$1:$5</definedName>
    <definedName name="_xlnm.Print_Titles" localSheetId="30">'Tab9'!$A:$D,'Tab9'!$1:$4</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4" i="9" l="1"/>
  <c r="Y24" i="9"/>
  <c r="Y26" i="9" s="1"/>
  <c r="X24" i="9"/>
  <c r="W24" i="9"/>
  <c r="V24" i="9"/>
  <c r="U24" i="9"/>
  <c r="T24" i="9"/>
  <c r="S24" i="9"/>
  <c r="R24" i="9"/>
  <c r="Q24" i="9"/>
  <c r="P24" i="9"/>
  <c r="O24" i="9"/>
  <c r="N24" i="9"/>
  <c r="M24" i="9"/>
  <c r="N25" i="9" s="1"/>
  <c r="L24" i="9"/>
  <c r="K24" i="9"/>
  <c r="J24" i="9"/>
  <c r="I24" i="9"/>
  <c r="J25" i="9" s="1"/>
  <c r="J26" i="9" s="1"/>
  <c r="H24" i="9"/>
  <c r="G24" i="9"/>
  <c r="H25" i="9" s="1"/>
  <c r="F24" i="9"/>
  <c r="E24" i="9"/>
  <c r="F25" i="9" s="1"/>
  <c r="F26" i="9" s="1"/>
  <c r="D24" i="9"/>
  <c r="C24" i="9"/>
  <c r="B24" i="9"/>
  <c r="N26" i="9" l="1"/>
  <c r="L25" i="9"/>
  <c r="L26" i="9" s="1"/>
  <c r="C25" i="9"/>
  <c r="C26" i="9" s="1"/>
  <c r="H26" i="9"/>
  <c r="Q25" i="9"/>
  <c r="Q26" i="9" s="1"/>
  <c r="S25" i="9"/>
  <c r="S26" i="9" s="1"/>
  <c r="X25" i="9"/>
  <c r="U25" i="9"/>
  <c r="U26" i="9" s="1"/>
  <c r="X26" i="9"/>
  <c r="W26" i="9"/>
  <c r="F9" i="34"/>
  <c r="F23" i="34"/>
  <c r="F22" i="34"/>
  <c r="F20" i="34"/>
  <c r="F19" i="34"/>
  <c r="F18" i="34"/>
  <c r="F17" i="34"/>
  <c r="F16" i="34"/>
  <c r="F15" i="34"/>
  <c r="F12" i="34"/>
  <c r="F11" i="34"/>
  <c r="F10" i="34"/>
  <c r="F21" i="34"/>
  <c r="F25" i="34"/>
  <c r="F24" i="34"/>
  <c r="F14" i="34"/>
  <c r="F13" i="34"/>
  <c r="D65" i="33"/>
  <c r="F22" i="33"/>
  <c r="F21" i="33"/>
  <c r="F19" i="33"/>
  <c r="F18" i="33"/>
  <c r="F17" i="33"/>
  <c r="F16" i="33"/>
  <c r="F15" i="33"/>
  <c r="F14" i="33"/>
  <c r="F11" i="33"/>
  <c r="F10" i="33"/>
  <c r="F9" i="33"/>
  <c r="F20" i="33"/>
  <c r="F23" i="33"/>
  <c r="F24" i="33"/>
  <c r="F13" i="33"/>
  <c r="F12" i="33"/>
  <c r="F778" i="32"/>
  <c r="G778" i="32"/>
  <c r="H778" i="32"/>
  <c r="I778" i="32"/>
  <c r="J778" i="32"/>
  <c r="K778" i="32"/>
  <c r="L778" i="32"/>
  <c r="M778" i="32"/>
  <c r="N778" i="32"/>
  <c r="O778" i="32"/>
  <c r="P778" i="32"/>
  <c r="Q778" i="32"/>
  <c r="R778" i="32"/>
  <c r="S778" i="32"/>
  <c r="T778" i="32"/>
  <c r="U778" i="32"/>
  <c r="E778" i="32"/>
  <c r="E779" i="32" s="1"/>
  <c r="F27" i="34" l="1"/>
  <c r="J17" i="30"/>
  <c r="J16" i="30"/>
  <c r="J5" i="30"/>
  <c r="J9" i="30"/>
  <c r="J21" i="30"/>
  <c r="J22" i="30"/>
  <c r="J20" i="30"/>
  <c r="J19" i="30"/>
  <c r="J18" i="30"/>
  <c r="J15" i="30"/>
  <c r="J14" i="30"/>
  <c r="J13" i="30"/>
  <c r="J12" i="30"/>
  <c r="J11" i="30"/>
  <c r="J10" i="30"/>
  <c r="J8" i="30"/>
  <c r="J7" i="30"/>
  <c r="J6" i="27" l="1"/>
  <c r="I6" i="27"/>
  <c r="H6" i="27"/>
  <c r="G6" i="27"/>
  <c r="M7" i="26"/>
  <c r="L7" i="26"/>
  <c r="K7" i="26"/>
  <c r="J7" i="26"/>
  <c r="H7" i="26"/>
  <c r="M8" i="25"/>
  <c r="J8" i="25"/>
  <c r="K8" i="25"/>
  <c r="L8" i="25"/>
  <c r="N7" i="24"/>
  <c r="M7" i="24"/>
  <c r="L7" i="24"/>
  <c r="K7" i="24"/>
  <c r="N6" i="23"/>
  <c r="M6" i="23"/>
  <c r="L6" i="23"/>
  <c r="K6" i="23"/>
  <c r="M7" i="22" l="1"/>
  <c r="J40" i="22"/>
  <c r="L7" i="22"/>
  <c r="K7" i="22"/>
  <c r="J7" i="22"/>
  <c r="M7" i="21"/>
  <c r="L7" i="21"/>
  <c r="K7" i="21"/>
  <c r="J7" i="21"/>
  <c r="M6" i="20"/>
  <c r="L6" i="20"/>
  <c r="K6" i="20"/>
  <c r="J6" i="20"/>
  <c r="L8" i="19"/>
  <c r="K8" i="19"/>
  <c r="J8" i="19"/>
  <c r="I8" i="19"/>
  <c r="H8" i="19"/>
  <c r="G8" i="19"/>
  <c r="F8" i="19"/>
  <c r="M6" i="18"/>
  <c r="L6" i="18"/>
  <c r="K6" i="18"/>
  <c r="J6" i="18"/>
  <c r="M8" i="17"/>
  <c r="L8" i="17"/>
  <c r="K8" i="17"/>
  <c r="J8" i="17"/>
  <c r="M7" i="16"/>
  <c r="L7" i="16"/>
  <c r="K7" i="16"/>
  <c r="J7" i="16"/>
  <c r="M7" i="15" l="1"/>
  <c r="L7" i="15"/>
  <c r="K7" i="15"/>
  <c r="O7" i="14"/>
  <c r="N7" i="14"/>
  <c r="M7" i="14"/>
  <c r="L7" i="14"/>
  <c r="L10" i="12"/>
  <c r="K10" i="12"/>
  <c r="O8" i="11"/>
  <c r="M8" i="11"/>
  <c r="L8" i="11"/>
  <c r="H19" i="10" l="1"/>
  <c r="E19" i="10"/>
  <c r="H14" i="10" l="1"/>
  <c r="H13" i="10"/>
  <c r="H12" i="10"/>
  <c r="H11" i="10"/>
  <c r="H10" i="10"/>
  <c r="X26" i="8" l="1"/>
  <c r="W26" i="8"/>
  <c r="V26" i="8"/>
  <c r="T26" i="8"/>
  <c r="R26" i="8"/>
  <c r="P26" i="8"/>
  <c r="N26" i="8"/>
  <c r="L26" i="8"/>
  <c r="J26" i="8"/>
  <c r="H26" i="8"/>
  <c r="F26" i="8"/>
  <c r="C26" i="8"/>
</calcChain>
</file>

<file path=xl/sharedStrings.xml><?xml version="1.0" encoding="utf-8"?>
<sst xmlns="http://schemas.openxmlformats.org/spreadsheetml/2006/main" count="24054" uniqueCount="923">
  <si>
    <t>Table of Contents</t>
  </si>
  <si>
    <t>Notes to the Reader</t>
  </si>
  <si>
    <t>Glossary of Terms</t>
  </si>
  <si>
    <t>Table 1: Number of Accredited Advanced Dental Education Programs, 2008-09 to 2018-19</t>
  </si>
  <si>
    <t>Figure 1: Enrollment and Graduates of Advanced Dental Education Programs, 2008-09 to 2018-19</t>
  </si>
  <si>
    <t>2018-19 Survey of Advanced Dental Education</t>
  </si>
  <si>
    <t>Table 2: Number of Full-Time and Board Certified Directors of Advanced Dental Education Programs, 2018-19</t>
  </si>
  <si>
    <t>Table 3: Applications, Enrollment, Graduates, and Number of Accredited Advanced Dental Education Programs, 2018-19</t>
  </si>
  <si>
    <t>Table 4: Enrollment in Advanced Dental Education Programs by Gender and Race/Ethnicity, 2018-19</t>
  </si>
  <si>
    <t>Table 5: Graduates of Advanced Dental Education Programs by Gender and Race/Ethnicity, 2018-19</t>
  </si>
  <si>
    <t>Table 7: Applications, Enrollments, and Graduates of Accredited Advanced Dental Education Programs, 2018-19</t>
  </si>
  <si>
    <t>Figure 18: Average Length (in Months) of Advanced Dental Education Programs, 2018-19</t>
  </si>
  <si>
    <t>Table 8a: Average First-Year Stipends and Resident Tuition by Advanced Dental Education Program Type, 2018-19</t>
  </si>
  <si>
    <t>Table 8b: Advanced Dental Education Programs, Average Stipends and Tuition, 2018-19</t>
  </si>
  <si>
    <t>Table 9: Instruction Methods at Dental Schools and Institutions Offering Accredited Advanced Dental Education Programs, 2018-19</t>
  </si>
  <si>
    <t>Figure 19: Number of Accredited Programs That Admit International Dental School Graduates without a U.S. Dental License, 2018-19</t>
  </si>
  <si>
    <t>Figure 20: Number of International Dental School Graduates Enrolled in Accredited Advanced Dental Education Programs, 2018-19</t>
  </si>
  <si>
    <t>Figure 21: Number of Accredited Programs Utilizing Off-Campus Sites for Student/Resident Training, 2018-19</t>
  </si>
  <si>
    <t>Table 10: Dental Schools and Non-Dental School Institutions Offering Accredited Oral and Maxillofacial Surgery Programs with Options for Pursuing an M.D. Degree, 2018-19</t>
  </si>
  <si>
    <t>Table 11: Advanced Dental Education Programs Not Accredited by the Commission on Dental Accreditation: Enrollment and Graduates, 2018-19</t>
  </si>
  <si>
    <t>Return to Table of Contents</t>
  </si>
  <si>
    <t xml:space="preserve">While every reasonable effort has been made by the ADA Health Policy Institute (HPI) to identify and correct recognizable inconsistencies in program-level data, there may remain some instances in which data provided by a given dental education program published in this report are inaccurate but unrecognizable as such to the HPI or CODA, because no comparable question exists on the survey with which to verify its accuracy. </t>
  </si>
  <si>
    <t>Neither the ADA HPI nor CODA are responsible for resolving inaccurate responses provided by programs due to omission, misinterpretation, oversight, or for any other reason; it is the responsibility of each program to review and verify the accuracy and thoroughness of the information it submits on the annual survey.</t>
  </si>
  <si>
    <r>
      <t xml:space="preserve">A separate survey, called the 2018-19 </t>
    </r>
    <r>
      <rPr>
        <i/>
        <sz val="10"/>
        <color theme="1"/>
        <rFont val="Arial"/>
        <family val="2"/>
      </rPr>
      <t>Survey of Dental Schools to Identify Advanced Programs Not Accredited by CODA</t>
    </r>
    <r>
      <rPr>
        <sz val="10"/>
        <color theme="1"/>
        <rFont val="Arial"/>
        <family val="2"/>
      </rPr>
      <t>, was also used to obtain program length, enrollment, and graduate statistics from advanced dental education programs in disciplines not accredited by CODA. All dental school deans received the survey and were requested to complete it for any non-accredited advanced dental education programs at their dental school.</t>
    </r>
  </si>
  <si>
    <t>GLOSSARY OF TERMS</t>
  </si>
  <si>
    <t>AEGD</t>
  </si>
  <si>
    <t>CBMX-PROS</t>
  </si>
  <si>
    <t>Combined Prosthodontics/Maxillofacial Prosthetics</t>
  </si>
  <si>
    <t>CF-OMS</t>
  </si>
  <si>
    <t>CF-OMS COS</t>
  </si>
  <si>
    <t>Clinical Fellowship in Oral and Maxillofacial Surgery, Cosmetic</t>
  </si>
  <si>
    <t>CF-OMS CR</t>
  </si>
  <si>
    <t>Clinical Fellowship in Oral and Maxillofacial Surgery, Craniofacial</t>
  </si>
  <si>
    <t>CF-OMS ONC</t>
  </si>
  <si>
    <t>Clinical Fellowship in Oral and Maxillofacial Surgery, Oncology</t>
  </si>
  <si>
    <t>CF-ORTHO</t>
  </si>
  <si>
    <t>Combined Program in Orthodontics and Periodontics</t>
  </si>
  <si>
    <t>COMB DISC</t>
  </si>
  <si>
    <t>Combined Disciplines</t>
  </si>
  <si>
    <t>DPH</t>
  </si>
  <si>
    <t>ENDO</t>
  </si>
  <si>
    <t>GPR</t>
  </si>
  <si>
    <t>MAX-PROS</t>
  </si>
  <si>
    <t>N</t>
  </si>
  <si>
    <t>Represents the number of respondents to the survey or a specific question in the survey.</t>
  </si>
  <si>
    <t>OMP</t>
  </si>
  <si>
    <t>OMR</t>
  </si>
  <si>
    <t>OMS</t>
  </si>
  <si>
    <t>ORTHO</t>
  </si>
  <si>
    <t>PED</t>
  </si>
  <si>
    <t>PERIO</t>
  </si>
  <si>
    <t>PROS</t>
  </si>
  <si>
    <t>RACE/ETHNICITY DEFINITIONS</t>
  </si>
  <si>
    <t>White, Non-Hispanic: a person having origins in any of the original peoples of Europe, the Middle East, or North Africa.</t>
  </si>
  <si>
    <t>Black or African-American: a person having origins in any of the black racial groups of Africa.</t>
  </si>
  <si>
    <t>Hispanic/Latino: a person of Cuban, Mexican, Puerto Rican, South or Central American or other Spanish culture or origin, regardless of race.</t>
  </si>
  <si>
    <t>American Indian or Alaska Native: a person having origins in any of the original peoples of North America and South America (including Central America) and who maintains cultural identification through tribal affiliation or community attachment.</t>
  </si>
  <si>
    <t>Asian: a person having origins in any of the original peoples of the Far East, Southeast Asia, the Indian subcontinent, including, for example, Cambodia, China, India, Japan, Korea, Malaysia, Pakistan, the Philippine Islands, Thailand, and Vietnam.</t>
  </si>
  <si>
    <r>
      <t>Native Hawaiian or Other Pacific Islander: a person having origins in</t>
    </r>
    <r>
      <rPr>
        <sz val="8"/>
        <color rgb="FF000000"/>
        <rFont val="Arial"/>
        <family val="2"/>
      </rPr>
      <t xml:space="preserve"> </t>
    </r>
    <r>
      <rPr>
        <sz val="10"/>
        <color theme="1"/>
        <rFont val="Arial"/>
        <family val="2"/>
      </rPr>
      <t xml:space="preserve">any of the original peoples of Hawaii, Guam, Samoa, or other Pacific Islands. </t>
    </r>
  </si>
  <si>
    <t>Two or More Races: category used for individuals who identify with two or more of the race categories listed above.</t>
  </si>
  <si>
    <t>Non-Resident Alien: a person who is not a citizen or national of the United States and who is in this country on a visa or temporary basis and does not have the right to remain indefinitely.</t>
  </si>
  <si>
    <t>STIPEND</t>
  </si>
  <si>
    <t>Sums of money given to selected students to defray the costs of tuition and fees.</t>
  </si>
  <si>
    <t>TYPE OF PROGRAM</t>
  </si>
  <si>
    <t>2008-09</t>
  </si>
  <si>
    <t>2009-10</t>
  </si>
  <si>
    <t>2010-11</t>
  </si>
  <si>
    <t>2011-12</t>
  </si>
  <si>
    <t>2012-13</t>
  </si>
  <si>
    <t>2013-14</t>
  </si>
  <si>
    <t>2014-15</t>
  </si>
  <si>
    <t>2015-16</t>
  </si>
  <si>
    <t>2016-17</t>
  </si>
  <si>
    <t>2017-18</t>
  </si>
  <si>
    <t>2018-19</t>
  </si>
  <si>
    <t>DENTAL PUBLIC HEALTH</t>
  </si>
  <si>
    <t>ENDODONTICS</t>
  </si>
  <si>
    <t>ORAL AND MAXILLOFACIAL PATHOLOGY</t>
  </si>
  <si>
    <t>ORAL AND MAXILLOFACIAL RADIOLOGY</t>
  </si>
  <si>
    <t>ORAL AND MAXILLOFACIAL SURGERY</t>
  </si>
  <si>
    <t>CLINICAL FELLOWSHIP, ORAL AND MAXILLOFACIAL SURGERY</t>
  </si>
  <si>
    <t>ORTHODONTICS AND DENTOFACIAL ORTHOPEDICS</t>
  </si>
  <si>
    <r>
      <t>CLINICAL FELLOWSHIP IN ORTHODONTICS</t>
    </r>
    <r>
      <rPr>
        <vertAlign val="superscript"/>
        <sz val="10"/>
        <color theme="1"/>
        <rFont val="Arial"/>
        <family val="2"/>
      </rPr>
      <t>1</t>
    </r>
  </si>
  <si>
    <t>N/A</t>
  </si>
  <si>
    <t>PEDIATRIC DENTISTRY</t>
  </si>
  <si>
    <t>PERIODONTICS</t>
  </si>
  <si>
    <t>PROSTHODONTICS</t>
  </si>
  <si>
    <t>COMBINED PROSTHODONTICS-MAXILLOFACIAL PROSTHETICS</t>
  </si>
  <si>
    <t>MAXILLOFACIAL PROSTHETICS</t>
  </si>
  <si>
    <t>ADVANCED EDUCATION IN GENERAL DENTISTRY</t>
  </si>
  <si>
    <t>DENTAL ANESTHESIOLOGY</t>
  </si>
  <si>
    <t>ORAL MEDICINE</t>
  </si>
  <si>
    <t>TOTAL ALL PROGRAMS</t>
  </si>
  <si>
    <r>
      <rPr>
        <vertAlign val="superscript"/>
        <sz val="8"/>
        <color theme="1"/>
        <rFont val="Arial"/>
        <family val="2"/>
      </rPr>
      <t>1</t>
    </r>
    <r>
      <rPr>
        <sz val="8"/>
        <color theme="1"/>
        <rFont val="Arial"/>
        <family val="2"/>
      </rPr>
      <t>Clinical Fellowship in Craniofacial and Special Care Orthodontics first became accredited prior to the 2010-11 academic year.</t>
    </r>
  </si>
  <si>
    <r>
      <rPr>
        <vertAlign val="superscript"/>
        <sz val="8"/>
        <color theme="1"/>
        <rFont val="Arial"/>
        <family val="2"/>
      </rPr>
      <t>2</t>
    </r>
    <r>
      <rPr>
        <sz val="8"/>
        <color theme="1"/>
        <rFont val="Arial"/>
        <family val="2"/>
      </rPr>
      <t xml:space="preserve">Not applicable </t>
    </r>
  </si>
  <si>
    <t>Source: American Dental Association, Health Policy Institute, Surveys of Advanced Dental Education.</t>
  </si>
  <si>
    <t>©2019 American Dental Association</t>
  </si>
  <si>
    <t>FULL-TIME</t>
  </si>
  <si>
    <t>CERTIFIED</t>
  </si>
  <si>
    <t>YES</t>
  </si>
  <si>
    <t>NO</t>
  </si>
  <si>
    <t xml:space="preserve"> YES</t>
  </si>
  <si>
    <t xml:space="preserve"> NO</t>
  </si>
  <si>
    <t>CLINICAL FELLOWSHIP ORAL AND MAXILLOFACIAL SURGERY</t>
  </si>
  <si>
    <t>CLINICAL FELLOWSHIP IN ORTHODONTICS</t>
  </si>
  <si>
    <t>COMBINED PROSTHODONTICS – MAXILLOFACIAL PROSTHETICS</t>
  </si>
  <si>
    <t>COMBINED ORTHODONTICS/PERIODONTICS</t>
  </si>
  <si>
    <t>GENERAL PRACTICE RESIDENCY</t>
  </si>
  <si>
    <t xml:space="preserve">ADVANCED EDUCATION IN GENERAL DENTISTRY </t>
  </si>
  <si>
    <t>OROFACIAL PAIN</t>
  </si>
  <si>
    <r>
      <t>TOTAL ALL PROGRAMS</t>
    </r>
    <r>
      <rPr>
        <b/>
        <vertAlign val="superscript"/>
        <sz val="10"/>
        <color theme="1"/>
        <rFont val="Arial"/>
        <family val="2"/>
      </rPr>
      <t>1</t>
    </r>
  </si>
  <si>
    <r>
      <rPr>
        <vertAlign val="superscript"/>
        <sz val="8"/>
        <color rgb="FF000000"/>
        <rFont val="Arial"/>
        <family val="2"/>
      </rPr>
      <t>1</t>
    </r>
    <r>
      <rPr>
        <sz val="8"/>
        <color rgb="FF000000"/>
        <rFont val="Arial"/>
        <family val="2"/>
      </rPr>
      <t xml:space="preserve">Program director board certified in the respective program type, or for general dentistry programs, the director completed that type of residency. </t>
    </r>
  </si>
  <si>
    <r>
      <t>Table 2: Number</t>
    </r>
    <r>
      <rPr>
        <b/>
        <vertAlign val="superscript"/>
        <sz val="10"/>
        <color theme="1"/>
        <rFont val="Arial"/>
        <family val="2"/>
      </rPr>
      <t>1</t>
    </r>
    <r>
      <rPr>
        <b/>
        <sz val="10"/>
        <color theme="1"/>
        <rFont val="Arial"/>
        <family val="2"/>
      </rPr>
      <t xml:space="preserve"> of Full-Time and Board Certified</t>
    </r>
    <r>
      <rPr>
        <b/>
        <vertAlign val="superscript"/>
        <sz val="10"/>
        <color theme="1"/>
        <rFont val="Arial"/>
        <family val="2"/>
      </rPr>
      <t>2</t>
    </r>
    <r>
      <rPr>
        <b/>
        <sz val="10"/>
        <color theme="1"/>
        <rFont val="Arial"/>
        <family val="2"/>
      </rPr>
      <t xml:space="preserve"> Directors of Advanced Dental Education Programs, 2018-19</t>
    </r>
  </si>
  <si>
    <r>
      <t xml:space="preserve">Source: American Dental Association, Health Policy Institute, 2018-19 </t>
    </r>
    <r>
      <rPr>
        <i/>
        <sz val="8"/>
        <color theme="1"/>
        <rFont val="Arial"/>
        <family val="2"/>
      </rPr>
      <t>Survey of Advanced Dental Education</t>
    </r>
    <r>
      <rPr>
        <sz val="8"/>
        <color theme="1"/>
        <rFont val="Arial"/>
        <family val="2"/>
      </rPr>
      <t>.</t>
    </r>
  </si>
  <si>
    <r>
      <t>N</t>
    </r>
    <r>
      <rPr>
        <b/>
        <vertAlign val="superscript"/>
        <sz val="10"/>
        <color theme="0"/>
        <rFont val="Arial"/>
        <family val="2"/>
      </rPr>
      <t>2</t>
    </r>
  </si>
  <si>
    <t>APPLI-CATIONS</t>
  </si>
  <si>
    <t>1ST YEAR</t>
  </si>
  <si>
    <t>TOTAL</t>
  </si>
  <si>
    <r>
      <t>GRAD-UATES</t>
    </r>
    <r>
      <rPr>
        <b/>
        <vertAlign val="superscript"/>
        <sz val="10"/>
        <color theme="0"/>
        <rFont val="Arial"/>
        <family val="2"/>
      </rPr>
      <t>3</t>
    </r>
  </si>
  <si>
    <t xml:space="preserve">MAXILLOFACIAL PROSTHETICS </t>
  </si>
  <si>
    <r>
      <t>1</t>
    </r>
    <r>
      <rPr>
        <sz val="8"/>
        <color rgb="FF000000"/>
        <rFont val="Arial"/>
        <family val="2"/>
      </rPr>
      <t>Number of individuals whose credentials were complete and reviewed for admission. This figure represents the total number of applications examined by all programs, and counts an applicant more than once if he or she applied to multiple programs.</t>
    </r>
  </si>
  <si>
    <r>
      <t>2</t>
    </r>
    <r>
      <rPr>
        <sz val="8"/>
        <color rgb="FF000000"/>
        <rFont val="Arial"/>
        <family val="2"/>
      </rPr>
      <t>Number of accredited programs in operation.</t>
    </r>
  </si>
  <si>
    <r>
      <t>Table 3: Applications</t>
    </r>
    <r>
      <rPr>
        <b/>
        <vertAlign val="superscript"/>
        <sz val="10"/>
        <color theme="1"/>
        <rFont val="Arial"/>
        <family val="2"/>
      </rPr>
      <t>1</t>
    </r>
    <r>
      <rPr>
        <b/>
        <sz val="10"/>
        <color theme="1"/>
        <rFont val="Arial"/>
        <family val="2"/>
      </rPr>
      <t>, Enrollment, Graduates, and Number of Accredited Advanced Dental Education Programs, 2018-19</t>
    </r>
  </si>
  <si>
    <t>Source: American Dental Association, Health Policy Institute, 2018-19 Survey of Advanced Dental Education.</t>
  </si>
  <si>
    <r>
      <t>3</t>
    </r>
    <r>
      <rPr>
        <sz val="8"/>
        <color rgb="FF000000"/>
        <rFont val="Arial"/>
        <family val="2"/>
      </rPr>
      <t>Graduate figures are reported for the previous academic year (2017-18). Graduates of programs that were no longer accredited after the 2017-18 academic year and did not return a survey are not included in these totals.</t>
    </r>
  </si>
  <si>
    <t>Total Enrollment</t>
  </si>
  <si>
    <t>Graduates</t>
  </si>
  <si>
    <t>WHITE (NOT HISPANIC OR LATINO)</t>
  </si>
  <si>
    <t>BLACK OR AFRICAN-AMERICAN (NOT HISPANIC OR LATINO)</t>
  </si>
  <si>
    <t>HISPANIC OR LATINO (ANY RACE)</t>
  </si>
  <si>
    <t>AMERICAN INDIAN OR ALASKA NATIVE (NOT HISPANIC OR LATINO)</t>
  </si>
  <si>
    <t>ASIAN (NOT HISPANIC OR LATINO)</t>
  </si>
  <si>
    <t>NATIVE HAWAIIAN OR OTHER PACIFIC ISLANDER (NOT HISPANIC OR LATINO)</t>
  </si>
  <si>
    <t>TWO OR MORE RACES (NOT HISPANIC OR LATINO)</t>
  </si>
  <si>
    <t>NONRESIDENT ALIEN</t>
  </si>
  <si>
    <t>UNKNOWN</t>
  </si>
  <si>
    <t>COMBINED</t>
  </si>
  <si>
    <t>MALE</t>
  </si>
  <si>
    <t>FEMALE</t>
  </si>
  <si>
    <r>
      <t>OTHER</t>
    </r>
    <r>
      <rPr>
        <b/>
        <vertAlign val="superscript"/>
        <sz val="10"/>
        <color rgb="FFFFFFFF"/>
        <rFont val="Arial"/>
        <family val="2"/>
      </rPr>
      <t>2</t>
    </r>
  </si>
  <si>
    <t>OTHER</t>
  </si>
  <si>
    <r>
      <t xml:space="preserve">1 </t>
    </r>
    <r>
      <rPr>
        <sz val="8"/>
        <color theme="1"/>
        <rFont val="Arial"/>
        <family val="2"/>
      </rPr>
      <t xml:space="preserve">Refer to glossary for descriptions of race/ethnicity categories. </t>
    </r>
  </si>
  <si>
    <r>
      <rPr>
        <vertAlign val="superscript"/>
        <sz val="8"/>
        <color theme="1"/>
        <rFont val="Arial"/>
        <family val="2"/>
      </rPr>
      <t>2</t>
    </r>
    <r>
      <rPr>
        <sz val="8"/>
        <color theme="1"/>
        <rFont val="Arial"/>
        <family val="2"/>
      </rPr>
      <t xml:space="preserve"> The "Other" gender category includes students who prefer not to report gender, do not identify as either male or female, or whose gender is not available.</t>
    </r>
  </si>
  <si>
    <r>
      <t xml:space="preserve">Source: American Dental Association, Health Policy Institute, 2018-19 </t>
    </r>
    <r>
      <rPr>
        <i/>
        <sz val="8"/>
        <color rgb="FF000000"/>
        <rFont val="Arial"/>
        <family val="2"/>
      </rPr>
      <t>Survey of Advanced Dental Education.</t>
    </r>
  </si>
  <si>
    <t>© 2019 American Dental Association.</t>
  </si>
  <si>
    <r>
      <t>Table 4: Enrollment in Advanced Dental Education Programs by Gender and Race/Ethnicity</t>
    </r>
    <r>
      <rPr>
        <b/>
        <vertAlign val="superscript"/>
        <sz val="10"/>
        <color theme="1"/>
        <rFont val="Arial"/>
        <family val="2"/>
      </rPr>
      <t>1</t>
    </r>
    <r>
      <rPr>
        <b/>
        <sz val="10"/>
        <color theme="1"/>
        <rFont val="Arial"/>
        <family val="2"/>
      </rPr>
      <t>, 2018-19</t>
    </r>
  </si>
  <si>
    <r>
      <t>Table 5: Graduates of Advanced Dental Education Programs by Gender and Race/Ethnicity</t>
    </r>
    <r>
      <rPr>
        <b/>
        <vertAlign val="superscript"/>
        <sz val="10"/>
        <color theme="1"/>
        <rFont val="Arial"/>
        <family val="2"/>
      </rPr>
      <t>1</t>
    </r>
    <r>
      <rPr>
        <b/>
        <sz val="10"/>
        <color theme="1"/>
        <rFont val="Arial"/>
        <family val="2"/>
      </rPr>
      <t>, 2018-19</t>
    </r>
  </si>
  <si>
    <t>NUMBER OF</t>
  </si>
  <si>
    <t>PREDOCTORAL</t>
  </si>
  <si>
    <t>YEAR</t>
  </si>
  <si>
    <t>GRADUATES</t>
  </si>
  <si>
    <r>
      <t xml:space="preserve">Source: American Dental Association, Health Policy Institute, </t>
    </r>
    <r>
      <rPr>
        <i/>
        <sz val="8"/>
        <color theme="1"/>
        <rFont val="Arial"/>
        <family val="2"/>
      </rPr>
      <t>Surveys of Advanced Dental Education</t>
    </r>
    <r>
      <rPr>
        <sz val="8"/>
        <color theme="1"/>
        <rFont val="Arial"/>
        <family val="2"/>
      </rPr>
      <t>.</t>
    </r>
  </si>
  <si>
    <t>Table 6: Comparison of Predoctoral Dental School Graduates with First-Year Enrollment in Advanced Dental Education Programs, 2008 to 2018</t>
  </si>
  <si>
    <t>2007-08</t>
  </si>
  <si>
    <t>Applications per Program</t>
  </si>
  <si>
    <t>First-Year Enrollment</t>
  </si>
  <si>
    <r>
      <rPr>
        <vertAlign val="superscript"/>
        <sz val="8"/>
        <color theme="1"/>
        <rFont val="Arial"/>
        <family val="2"/>
      </rPr>
      <t>1</t>
    </r>
    <r>
      <rPr>
        <sz val="8"/>
        <color theme="1"/>
        <rFont val="Arial"/>
        <family val="2"/>
      </rPr>
      <t xml:space="preserve">Number of individuals whose credentials were complete and reviewed for admission. This figure represents the total number of applications examined by all programs, and counts an applicant more than once if he or she applied to multiple programs. </t>
    </r>
  </si>
  <si>
    <r>
      <rPr>
        <vertAlign val="superscript"/>
        <sz val="8"/>
        <color theme="1"/>
        <rFont val="Arial"/>
        <family val="2"/>
      </rPr>
      <t>2</t>
    </r>
    <r>
      <rPr>
        <sz val="8"/>
        <color theme="1"/>
        <rFont val="Arial"/>
        <family val="2"/>
      </rPr>
      <t>Applications per program ratio excludes programs that did not receive applications and programs for which no applicant data were available.</t>
    </r>
  </si>
  <si>
    <r>
      <t xml:space="preserve">Source: American Dental Association, Health Policy Institute, </t>
    </r>
    <r>
      <rPr>
        <i/>
        <sz val="8"/>
        <color theme="1"/>
        <rFont val="Arial"/>
        <family val="2"/>
      </rPr>
      <t>Surveys of Advanced Dental Education.</t>
    </r>
  </si>
  <si>
    <r>
      <t>Source: American Dental Association, Health Policy Institute,</t>
    </r>
    <r>
      <rPr>
        <i/>
        <sz val="8"/>
        <color theme="1"/>
        <rFont val="Arial"/>
        <family val="2"/>
      </rPr>
      <t xml:space="preserve"> Surveys of Advanced Dental Education.</t>
    </r>
  </si>
  <si>
    <r>
      <t>Source: American Dental Association, Health Policy Institute,</t>
    </r>
    <r>
      <rPr>
        <i/>
        <sz val="8"/>
        <color theme="1"/>
        <rFont val="Arial"/>
        <family val="2"/>
      </rPr>
      <t xml:space="preserve"> Surveys of Advanced Dental Education</t>
    </r>
    <r>
      <rPr>
        <sz val="8"/>
        <color theme="1"/>
        <rFont val="Arial"/>
        <family val="2"/>
      </rPr>
      <t>.</t>
    </r>
  </si>
  <si>
    <r>
      <rPr>
        <vertAlign val="superscript"/>
        <sz val="8"/>
        <color theme="1"/>
        <rFont val="Arial"/>
        <family val="2"/>
      </rPr>
      <t>3</t>
    </r>
    <r>
      <rPr>
        <sz val="8"/>
        <color theme="1"/>
        <rFont val="Arial"/>
        <family val="2"/>
      </rPr>
      <t>Includes Maxilofacial Prosthetics and Combined Prosthodontics/Maxillofacial Prosthetics programs.</t>
    </r>
  </si>
  <si>
    <r>
      <rPr>
        <vertAlign val="superscript"/>
        <sz val="8"/>
        <color theme="1"/>
        <rFont val="Arial"/>
        <family val="2"/>
      </rPr>
      <t>1</t>
    </r>
    <r>
      <rPr>
        <sz val="8"/>
        <color theme="1"/>
        <rFont val="Arial"/>
        <family val="2"/>
      </rPr>
      <t>Includes Maxilofacial Prosthetics and Combined Prosthodontics/Maxillofacial Prosthetics programs.</t>
    </r>
  </si>
  <si>
    <r>
      <rPr>
        <vertAlign val="superscript"/>
        <sz val="8"/>
        <color theme="1"/>
        <rFont val="Arial"/>
        <family val="2"/>
      </rPr>
      <t xml:space="preserve">1 </t>
    </r>
    <r>
      <rPr>
        <sz val="8"/>
        <color theme="1"/>
        <rFont val="Arial"/>
        <family val="2"/>
      </rPr>
      <t>Four programs transitioned from two to three years in length between the 2016-17 and 2017-18 academinc years, and had no 2017 graduates.</t>
    </r>
  </si>
  <si>
    <t>Table 7: Accredited Advanced Dental Education Programs: Applications, Enrollment, and Graduates, 2018-19</t>
  </si>
  <si>
    <t>2018-19 ENROLLMENT</t>
  </si>
  <si>
    <t>2018 GRADUATES</t>
  </si>
  <si>
    <t>ST</t>
  </si>
  <si>
    <t>DENTAL SCHOOL OR INSTITUTION</t>
  </si>
  <si>
    <t>PRIMARY SPONSOR TYPE</t>
  </si>
  <si>
    <t>PROGRAM LENGTH</t>
  </si>
  <si>
    <t>2ND YEAR</t>
  </si>
  <si>
    <t>3RD YEAR</t>
  </si>
  <si>
    <t>4TH YEAR</t>
  </si>
  <si>
    <t>5TH YEAR</t>
  </si>
  <si>
    <t>6TH YEAR</t>
  </si>
  <si>
    <t>CERT &amp; DEG</t>
  </si>
  <si>
    <t>CERT</t>
  </si>
  <si>
    <t>AL</t>
  </si>
  <si>
    <t>UNIVERSITY OF ALABAMA SCHOOL OF DENTISTRY AT UAB</t>
  </si>
  <si>
    <t>DENTAL SCHOOL</t>
  </si>
  <si>
    <t>VETERANS AFFAIRS MEDICAL CENTER/BIRMINGHAM</t>
  </si>
  <si>
    <t>NON-DENTAL SCHOOL</t>
  </si>
  <si>
    <t>AK</t>
  </si>
  <si>
    <t>SOUTHCENTRAL FOUNDATION-ALASKA NATIVE MEDICAL</t>
  </si>
  <si>
    <t>GPR-2 YR</t>
  </si>
  <si>
    <t>AZ</t>
  </si>
  <si>
    <t>A.T. STILL UNIVERSITY ARIZONA SCHOOL OF DENTISTRY AND ORAL HEALTH</t>
  </si>
  <si>
    <t>UNIVERSITY OF ARIZONA COLLEGE OF MEDICINE PHOENIX</t>
  </si>
  <si>
    <t>AR</t>
  </si>
  <si>
    <t>UNIVERSITY OF ARKANSAS COLLEGE OF HEALTH PROFESSIONS</t>
  </si>
  <si>
    <t>VETERANS HEALTHCARE SYSTEM OF THE OZARKS - DENTAL SERVICE</t>
  </si>
  <si>
    <t>CA</t>
  </si>
  <si>
    <t>1ST DENTAL BATTALION/CAMP PENDLETON-DENTAL CENTER</t>
  </si>
  <si>
    <t>60TH MEDICAL GROUP/TRAVIS AFB</t>
  </si>
  <si>
    <t>ALAMEDA COUNTY HEALTH SYSTEM/MEDICAL CENTER</t>
  </si>
  <si>
    <t>CHILDRENS HOSPITAL OF LOS ANGELES DIVISION OF DENTISTRY</t>
  </si>
  <si>
    <t>ORTHO-CF</t>
  </si>
  <si>
    <t>COMMUNITY HEALTH AND ADVOCACY TRAINING (CHAT-PD)/UCLA</t>
  </si>
  <si>
    <t>COMMUNITY MEDICAL CENTERS</t>
  </si>
  <si>
    <t>HARBOR - UCLA MEDICAL CENTER/DENTAL</t>
  </si>
  <si>
    <t>HERMAN OSTROW SCHOOL OF DENTISTRY OF USC</t>
  </si>
  <si>
    <t>LAC+USC MEDICAL CENTER/USC SCHOOL OF DENTISTRY</t>
  </si>
  <si>
    <t>LOMA LINDA UNIVERSITY SCHOOL OF DENTISTRY</t>
  </si>
  <si>
    <t>NAVAL DENTAL CENTER/HOSPITAL - SAN DIEGO</t>
  </si>
  <si>
    <t>NAVAL HOSPITAL/CAMP PENDLETON-DENTAL DEPARTMENT</t>
  </si>
  <si>
    <t>NAVAL MEDICAL CENTER/SAN DIEGO-DENTAL DEPARTMENT</t>
  </si>
  <si>
    <t>RANCHO LOS AMIGOS NATIONAL REHABILITATION CENTER</t>
  </si>
  <si>
    <t>TIBOR RUBIN VA MEDICAL CENTER</t>
  </si>
  <si>
    <t>UCLA DENTAL CENTER AT VENICE</t>
  </si>
  <si>
    <t>UCSF-FRESNO MEDICAL EDUCATION PROGRAM</t>
  </si>
  <si>
    <t>UNIV OF THE PACIFIC/ALAMEDA HEALTH SYSTEM - HIGHLAND HOSPITAL</t>
  </si>
  <si>
    <t>UNIVERSITY OF CALIFORNIA AT LOS ANGELES SCHOOL OF DENTISTRY</t>
  </si>
  <si>
    <t>UNIVERSITY OF CALIFORNIA AT SAN FRANCISCO SCHOOL OF DENTISTRY</t>
  </si>
  <si>
    <t>UNIVERSITY OF THE PACIFIC ARTHUR A. DUGONI SCHOOL OF DENTISTRY</t>
  </si>
  <si>
    <t>VA SAN DIEGO HEALTHCARE SYSTEM</t>
  </si>
  <si>
    <t>VETERANS AFFAIRS GREATER LOS ANGELES HEALTHCARE SYSTEM</t>
  </si>
  <si>
    <t>VETERANS AFFAIRS MEDICAL CENTER/LOMA LINDA</t>
  </si>
  <si>
    <t>VETERANS AFFAIRS MEDICAL CENTER/PALO ALTO</t>
  </si>
  <si>
    <t>VETERANS AFFAIRS MEDICAL CENTER/SAN FRANCISCO</t>
  </si>
  <si>
    <t>VETERANS AFFAIRS MEDICAL CENTER/SEPULVEDA</t>
  </si>
  <si>
    <t>VETERANS AFFAIRS NORTHERN CALIFORNIA HEALTHCARE SYSTEM</t>
  </si>
  <si>
    <t>CO</t>
  </si>
  <si>
    <t>10TH MEDICAL GROUP/SGFL/USAF ACADEMY</t>
  </si>
  <si>
    <t>CHILDREN'S HOSPITAL</t>
  </si>
  <si>
    <t>DENVER HEALTH MEDICAL CENTER</t>
  </si>
  <si>
    <t>ROCKY MOUNTAIN REGIONAL VA MEDICAL CENTER</t>
  </si>
  <si>
    <t>UNIVERSITY OF COLORADO DENVER SCHOOL OF DENTAL MEDICINE</t>
  </si>
  <si>
    <t>US ARMY DENTAL ACTIVITY/FT CARSON</t>
  </si>
  <si>
    <t>CT</t>
  </si>
  <si>
    <t>DANBURY HOSPITAL</t>
  </si>
  <si>
    <t>HARTFORD HOSPITAL</t>
  </si>
  <si>
    <t>ST. FRANCIS HOSPITAL</t>
  </si>
  <si>
    <t>UNIVERSITY OF CONNECTICUT SCHOOL OF DENTAL MEDICINE</t>
  </si>
  <si>
    <t>YALE NEW HAVEN HOSPITAL</t>
  </si>
  <si>
    <t>DE</t>
  </si>
  <si>
    <t>CHRISTIANA CARE HEALTH SYSTEM</t>
  </si>
  <si>
    <t>NEMOURS/A.I. DUPONT HOSPITAL FOR CHILDREN</t>
  </si>
  <si>
    <t>DC</t>
  </si>
  <si>
    <t>CHILDREN'S NATIONAL MEDICAL CENTER</t>
  </si>
  <si>
    <t>DEPT OF BEHAVIORAL HEALTH/SAINT ELIZABETHS HOSPITAL</t>
  </si>
  <si>
    <t>HOWARD UNIVERSITY COLLEGE OF DENTISTRY</t>
  </si>
  <si>
    <t>VETERANS AFFAIRS MEDICAL CENTER/DC</t>
  </si>
  <si>
    <t>WASHINGTON HOSPITAL CENTER</t>
  </si>
  <si>
    <t>FL</t>
  </si>
  <si>
    <t>96TH MEDICAL GROUP/SGD/EGLIN AFB</t>
  </si>
  <si>
    <t>DADE CNTY DENTAL RES CLINIC/ FLORIDA INST FOR ADV DENTAL ED</t>
  </si>
  <si>
    <t>JACKSONVILLE UNIVERSITY</t>
  </si>
  <si>
    <t>LARKIN COMMUNITY HOSPITAL</t>
  </si>
  <si>
    <t>MALCOLM RANDALL VA MEDICAL CENTER/GAINESVILLE - DENTAL DEPARTMENT</t>
  </si>
  <si>
    <t>NICKLAUS CHILDREN'S HOSPITAL</t>
  </si>
  <si>
    <t>NOVA SOUTHEASTERN UNIVERSITY COLLEGE OF DENTAL MEDICINE</t>
  </si>
  <si>
    <t>NOVA SOUTHEASTERN UNIVERSITY/BROWARD HEALTH MEDICAL CENTER</t>
  </si>
  <si>
    <t>UNIVERSITY OF FLORIDA AT JACKSONVILLE</t>
  </si>
  <si>
    <t>OMS-CF ONC</t>
  </si>
  <si>
    <t>UNIVERSITY OF FLORIDA COLLEGE OF DENTISTRY</t>
  </si>
  <si>
    <t>UNIVERSITY OF FLORIDA COLLEGE OF DENTISTRY/HIALEAH</t>
  </si>
  <si>
    <t>AEGD-2 YR</t>
  </si>
  <si>
    <t>UNIVERSITY OF FLORIDA COLLEGE OF DENTISTRY/SEMINOLE</t>
  </si>
  <si>
    <t>UNIVERSITY OF MIAMI HOSPITAL - DENTAL DEPARTMENT</t>
  </si>
  <si>
    <t>UNIVERSITY OF MIAMI/JACKSON MEMORIAL HOSPITAL</t>
  </si>
  <si>
    <t>VETERANS AFFAIRS MEDICAL CENTER/BAY PINES</t>
  </si>
  <si>
    <t>VETERANS AFFAIRS MEDICAL CENTER/MIAMI</t>
  </si>
  <si>
    <t>VETERANS AFFAIRS MEDICAL CENTER/ORLANDO DENTAL SERVICE</t>
  </si>
  <si>
    <t>VETERANS AFFAIRS MEDICAL CENTER/WEST PALM</t>
  </si>
  <si>
    <t>GA</t>
  </si>
  <si>
    <t>CDC NATL CTR FOR CHRONIC DISEASE PREVENTION AND HEALTH PROMOTION</t>
  </si>
  <si>
    <t>DWIGHT DAVID EISENHOWER ARMY MEDICAL CENTER, FORT GORDON, GA</t>
  </si>
  <si>
    <t>EMORY UNIVERSITY SCHOOL OF MEDICINE</t>
  </si>
  <si>
    <t>MEADOWLANDS HOSP AND MEDICAL CTR-GEORGIA SCHOOL OF ORTHODONTICS</t>
  </si>
  <si>
    <t>THE DENTAL COLLEGE OF GEORGIA AT AUGUSTA UNIVERSITY</t>
  </si>
  <si>
    <t>US ARMY DENTAL ACTIVITY/FORT GORDON</t>
  </si>
  <si>
    <t>.</t>
  </si>
  <si>
    <t>US ARMY DENTAL ACTIVITY/FT BENNING</t>
  </si>
  <si>
    <t>VETERANS AFFAIRS MEDICAL CENTER - AUGUSTA</t>
  </si>
  <si>
    <t>HI</t>
  </si>
  <si>
    <t>QUEEN'S MEDICAL CENTER - DEPT. DENTISTRY</t>
  </si>
  <si>
    <t>US ARMY DENTAL ACTIVITY TRIPLER/USUHS</t>
  </si>
  <si>
    <t>US ARMY DENTAL ACTIVITY/TRIPLER</t>
  </si>
  <si>
    <t>ID</t>
  </si>
  <si>
    <t>IDAHO STATE UNIVERSITY KASISKA DIVISION OF HEALTH SCIENCES</t>
  </si>
  <si>
    <t>IL</t>
  </si>
  <si>
    <t>375TH MEDICAL GROUP/SGDR/SCOTT AFB</t>
  </si>
  <si>
    <t>ADVOCATE ILLINOIS MASONIC MEDICAL CENTER - DENTAL DEPT.</t>
  </si>
  <si>
    <t>ANN AND ROBERT H. LURIE CHILDREN'S HOSPITAL OF CHICAGO</t>
  </si>
  <si>
    <t>CAPTAIN JAMES A. LOVELL FEDERAL HEALTH CARE CENTER - DENTAL</t>
  </si>
  <si>
    <t>CARLE FOUNDATION HOSPITAL</t>
  </si>
  <si>
    <t>COOK COUNTY HOSPITAL/JOHN H. STROGER, JR.</t>
  </si>
  <si>
    <t>LOYOLA UNIVERSITY MEDICAL CENTER</t>
  </si>
  <si>
    <t>NORTH SHORE UNIV. HEALTH SYSTEM-EVANSTON HOSPITAL DENTAL DEPT</t>
  </si>
  <si>
    <t>NORTHWESTERN MEMORIAL HOSPITAL</t>
  </si>
  <si>
    <t>OSF SAINT FRANCIS MEDICAL CENTER</t>
  </si>
  <si>
    <t>SOUTHERN ILLINOIS UNIVERSITY SCHOOL OF DENTAL MEDICINE</t>
  </si>
  <si>
    <t>UNIVERSITY OF ILLINOIS AT CHICAGO COLLEGE OF DENTISTRY</t>
  </si>
  <si>
    <t>VA MEDICAL CENTER/CHICAGO-JESSE BROWN DENTAL SERVICE</t>
  </si>
  <si>
    <t>IN</t>
  </si>
  <si>
    <t>INDIANA UNIVERSITY SCHOOL OF DENTISTRY</t>
  </si>
  <si>
    <t>VETERANS AFFAIRS MEDICAL CENTER/INDIANAPOLIS</t>
  </si>
  <si>
    <t>IA</t>
  </si>
  <si>
    <t>UNIVERSITY OF IOWA COLLEGE OF DENTISTRY</t>
  </si>
  <si>
    <t>KS</t>
  </si>
  <si>
    <t>WICHITA STATE UNIVERSITY</t>
  </si>
  <si>
    <t>KY</t>
  </si>
  <si>
    <t>UNIVERSITY OF KENTUCKY COLLEGE OF DENTISTRY</t>
  </si>
  <si>
    <t>UNIVERSITY OF LOUISVILLE SCHOOL OF DENTISTRY</t>
  </si>
  <si>
    <t>US ARMY DENTAL ACTIVITY/FT. CAMPBELL</t>
  </si>
  <si>
    <t>LA</t>
  </si>
  <si>
    <t>2ND MEDICAL GROUP/BARKSDALE AFB - DENTAL SQUADRON</t>
  </si>
  <si>
    <t>LSU HEALTH NEW ORLEANS SCHOOL OF DENTISTRY</t>
  </si>
  <si>
    <t>LSU HEALTH SHREVEPORT SCHOOL OF MEDICINE</t>
  </si>
  <si>
    <t>OMS-CF CR</t>
  </si>
  <si>
    <t>ME</t>
  </si>
  <si>
    <t>PENOBSCOT COMMUNITY HEALTH CARE - DENTAL SERVICE</t>
  </si>
  <si>
    <t>VETERANS AFFAIRS MEDICAL CENTER TOGUS DENTAL SERVICE</t>
  </si>
  <si>
    <t>MD</t>
  </si>
  <si>
    <t>11TH DENTAL SQUADRON/JOINT BASE ANDREWS AFB</t>
  </si>
  <si>
    <t>JOHNS HOPKINS HOSPITAL - DIVISION OF DENTISTRY AND ORAL SURGERY</t>
  </si>
  <si>
    <t>NATIONAL CAPITAL CONSORTIUM</t>
  </si>
  <si>
    <t>NATIONAL INSTITUTE/DENTAL &amp; CRANIOFACIAL RESEARCH</t>
  </si>
  <si>
    <t>NAVY MEDICINE PROFESSIONAL DEVELOPMENT CENTER</t>
  </si>
  <si>
    <t>UNIVERSITY OF MARYLAND MEDICAL SYSTEMS</t>
  </si>
  <si>
    <t>UNIVERSITY OF MARYLAND SCHOOL OF DENTISTRY</t>
  </si>
  <si>
    <t>VETERANS AFFAIRS MEDICAL CENTER/MARYLAND</t>
  </si>
  <si>
    <t>WALTER REED NATIONAL MILITARY MEDICAL CENTER (WRNMMC)</t>
  </si>
  <si>
    <t>MA</t>
  </si>
  <si>
    <t>BERKSHIRE MEDICAL CENTER</t>
  </si>
  <si>
    <t>BOSTON UNIVERSITY HENRY M. GOLDMAN SCHOOL OF DENTAL MEDICINE</t>
  </si>
  <si>
    <t>CAMBRIDGE HEALTH ALLIANCE-DEPT. OF DENTISTRY &amp; ORAL SURGERY</t>
  </si>
  <si>
    <t>CHILDREN'S HOSPITAL-HARVARD UNIVERSITY</t>
  </si>
  <si>
    <t>HARVARD UNIVERSITY SCHOOL OF DENTAL MEDICINE</t>
  </si>
  <si>
    <t>MASSACHUSETTS GENERAL HOSPITAL</t>
  </si>
  <si>
    <t>TUFTS UNIVERSITY SCHOOL OF DENTAL MEDICINE</t>
  </si>
  <si>
    <t>VA BOSTON HEALTHCARE SYSTEM</t>
  </si>
  <si>
    <t>MI</t>
  </si>
  <si>
    <t>CHILDREN'S HOSPITAL OF MICHIGAN</t>
  </si>
  <si>
    <t>DETROIT RECEIVING HOSPITAL</t>
  </si>
  <si>
    <t>ST. JOHN / DETROIT-MACOMB -OAKLAND HOSPITAL</t>
  </si>
  <si>
    <t>ST. JOSEPH MERCY HOSPITAL-OAKLAND</t>
  </si>
  <si>
    <t>UNIVERSITY OF DETROIT MERCY SCHOOL OF DENTISTRY</t>
  </si>
  <si>
    <t>UNIVERSITY OF MICHIGAN HEALTH SYSTEMS</t>
  </si>
  <si>
    <t>UNIVERSITY OF MICHIGAN HOSPITAL</t>
  </si>
  <si>
    <t>UNIVERSITY OF MICHIGAN SCHOOL OF DENTISTRY</t>
  </si>
  <si>
    <t>VETERANS AFFAIRS MEDICAL CENTER-DETROIT - DENTAL SERVICE</t>
  </si>
  <si>
    <t>VETERANS AFFAIRS MEDICAL CENTER/ANN ARBOR</t>
  </si>
  <si>
    <t>MN</t>
  </si>
  <si>
    <t>HENNEPIN COUNTY MEDICAL CENTER.</t>
  </si>
  <si>
    <t>MAYO CLINIC SCHOOL OF GRADUATE MEDICAL EDUCATION</t>
  </si>
  <si>
    <t>NORTH MEMORIAL MEDICAL CENTER</t>
  </si>
  <si>
    <t>UNIVERSITY OF MINNESOTA MEDICAL CENTER-FAIRVIEW</t>
  </si>
  <si>
    <t>UNIVERSITY OF MINNESOTA SCHOOL OF DENTISTRY</t>
  </si>
  <si>
    <t>VETERANS AFFAIRS MEDICAL CENTER/MINNEAPOLIS</t>
  </si>
  <si>
    <t>MS</t>
  </si>
  <si>
    <t>81ST MEDICAL GROUP/DS/SGDDT/KEESLER AFB</t>
  </si>
  <si>
    <t>ORAL &amp; FACIAL SURGICAL CENTER</t>
  </si>
  <si>
    <t>OMS-CF COS</t>
  </si>
  <si>
    <t>U. OF MISSISSIPPI MEDICAL CENTER/BLAIR BATSON CHILDREN'S HOSPITAL</t>
  </si>
  <si>
    <t>UNIVERSITY OF MISSISSIPPI SCHOOL OF DENTISTRY</t>
  </si>
  <si>
    <t>MO</t>
  </si>
  <si>
    <t>A.T. STILL UNIVERSITY COLLEGE OF GRADUATE HEALTH STUDIES</t>
  </si>
  <si>
    <t>MERCY HOSPITAL ST. LOUIS-DEPT. DENTAL MEDICINE</t>
  </si>
  <si>
    <t>SAINT LOUIS UNIVERSITY CENTER FOR ADVANCED DENTAL EDUCATION</t>
  </si>
  <si>
    <t>THE CHILDREN'S MERCY HOSPITAL AND CLINICS</t>
  </si>
  <si>
    <t>TRUMAN MEDICAL CENTER-LAKEWOOD</t>
  </si>
  <si>
    <t>UNIVERSITY OF MISSOURI-KANSAS CITY SCHOOL OF DENTISTRY</t>
  </si>
  <si>
    <t>NE</t>
  </si>
  <si>
    <t>55TH DENTAL SQUADRON/SGD/OFFUTT AFB</t>
  </si>
  <si>
    <t>UNIVERSITY OF NEBRASKA MEDICAL CENTER COLLEGE OF DENTISTRY</t>
  </si>
  <si>
    <t>UNIVERSITY OF NEBRASKA-COLLEGE OF MEDICINE</t>
  </si>
  <si>
    <t>NV</t>
  </si>
  <si>
    <t>99TH MEDICAL GROUP, NELLIS AFB</t>
  </si>
  <si>
    <t>ROSEMAN UNIVERSITY OF HEALTH SCIENCES COLLEGE OF DENTAL MEDICINE</t>
  </si>
  <si>
    <t>UNIVERSITY OF NEVADA LAS VEGAS SCHOOL OF DENTAL MEDICINE</t>
  </si>
  <si>
    <t>NJ</t>
  </si>
  <si>
    <t>HACKENSACK MERIDIAN HEALTH MOUNTAINSIDE MEDICAL CENTER</t>
  </si>
  <si>
    <t>HACKENSACK UNIVERSITY MEDICAL CENTER-DEPARTMENT OF DENTISTRY</t>
  </si>
  <si>
    <t>JERSEY CITY MEDICAL CENTER</t>
  </si>
  <si>
    <t>JERSEY SHORE UNIVERSITY MEDICAL CENTER</t>
  </si>
  <si>
    <t>JOHN F. KENNEDY MEDICAL CENTER</t>
  </si>
  <si>
    <t>MONMOUTH MEDICAL CENTER</t>
  </si>
  <si>
    <t>MORRISTOWN MEDICAL CENTER</t>
  </si>
  <si>
    <t>NEWARK BETH ISRAEL MEDICAL CENTER-DENTAL SERVICE</t>
  </si>
  <si>
    <t>OVERLOOK MEDICAL CENTER</t>
  </si>
  <si>
    <t>ROBERT WOOD JOHNSON UNIVERSITY HOSPITAL</t>
  </si>
  <si>
    <t>RUTGERS SCHOOL OF DENTAL MEDICINE</t>
  </si>
  <si>
    <t>ST. JOSEPH'S UNIVERSITY MEDICAL CENTER-DENTAL DEPARTMENT</t>
  </si>
  <si>
    <t>VETERANS AFFAIRS MEDICAL CENTER/EAST ORANGE</t>
  </si>
  <si>
    <t>VIRTUA WEST JERSEY HEALTH SYSTEM</t>
  </si>
  <si>
    <t>NM</t>
  </si>
  <si>
    <t>UNIVERSITY OF NEW MEXICO HEALTH SCIENCES CENTER</t>
  </si>
  <si>
    <t>NY</t>
  </si>
  <si>
    <t>BELLEVUE HOSPITAL CENTER DENTAL DEPARTMENT</t>
  </si>
  <si>
    <t>BRONXCARE HEALTH SYSTEMS</t>
  </si>
  <si>
    <t>BROOKDALE HOSPITAL MEDICAL CENTER - DEPT OF DENTAL MEDICINE AND OMS</t>
  </si>
  <si>
    <t>BROOKLYN HOSPITAL CENTER</t>
  </si>
  <si>
    <t>COLUMBIA UNIVERSITY COLLEGE OF DENTAL MEDICINE</t>
  </si>
  <si>
    <t>CONEY ISLAND HOSPITAL</t>
  </si>
  <si>
    <t>ELLIS HOSPITAL - DENTAL DEPARTMENT</t>
  </si>
  <si>
    <t>ERIE COUNTY MEDICAL CENTER - DENTAL DEPT.</t>
  </si>
  <si>
    <t>FAXTON-ST LUKE'S HEALTHCARE</t>
  </si>
  <si>
    <t>FLUSHING HOSPITAL MEDICAL CENTER-DEPARTMENT OF DENTISTRY</t>
  </si>
  <si>
    <t>HARLEM HOSPITAL CENTER DEPARTMENT OF DENTISTRY</t>
  </si>
  <si>
    <t>HELEN HAYES HOSPITAL DENTAL CLINIC</t>
  </si>
  <si>
    <t>HOFSTRA NORTHWELL SCHOOL OF DENTAL MEDICINE</t>
  </si>
  <si>
    <t>HUDSON VALLEY VA HEALTH CARE SYSTEM</t>
  </si>
  <si>
    <t>INTERFAITH MEDICAL CENTER DEPARTMENT OF DENTISTRY</t>
  </si>
  <si>
    <t>JACOBI MEDICAL CENTER</t>
  </si>
  <si>
    <t>JAMAICA HOSPITAL</t>
  </si>
  <si>
    <t>KINGS COUNTY HOSPITAL DOWNSTATE MEDICAL CENTER</t>
  </si>
  <si>
    <t>KINGSBROOK JEWISH MEDICAL CENTER</t>
  </si>
  <si>
    <t>LINCOLN MEDICAL &amp; MENTAL HEALTH CENTER</t>
  </si>
  <si>
    <t>MAIMONIDES MEDICAL CENTER</t>
  </si>
  <si>
    <t>MEMORIAL SLOAN-KETTERING CANCER CENTER</t>
  </si>
  <si>
    <t>MONTEFIORE MEDICAL CENTER - DENTAL DEPT.</t>
  </si>
  <si>
    <t>MOUNT SINAI BI/JACOBI/ALBERT EINSTEIN COLLEGE OF MEDICINE</t>
  </si>
  <si>
    <t>MOUNT SINAI HOSPITAL MEDICAL CENTER</t>
  </si>
  <si>
    <t>NASSAU UNIVERSITY MEDICAL CENTER</t>
  </si>
  <si>
    <t>NEW YORK MEDICAL COLLEGE SCHOOL OF MEDICINE</t>
  </si>
  <si>
    <t>NEW YORK PRESBYTERIAN HOSPITAL</t>
  </si>
  <si>
    <t>NEW YORK PRESBYTERIAN HOSPITAL AT WEILL CORNELL</t>
  </si>
  <si>
    <t>NEW YORK STATE DEPARTMENT OF HEALTH</t>
  </si>
  <si>
    <t>NEW YORK UNIVERSITY COLLEGE OF DENTISTRY</t>
  </si>
  <si>
    <t>NEW YORK-PRESBYTERIAN QUEENS</t>
  </si>
  <si>
    <t>NEWYORK-PRESBYTERIAN BROOKLYN METHODIST HOSPITAL</t>
  </si>
  <si>
    <t>NSLIJHS/HOFSTRA NORTH SHORE-LIJ SCHOOL OF MEDICINE AT LONG ISLAND</t>
  </si>
  <si>
    <t>NYU LANGONE HOSPITALS</t>
  </si>
  <si>
    <t>NYU LANGONE MEDICAL CENTER/INST. OF RECONSTR. PLASTIC SURGERY</t>
  </si>
  <si>
    <t>QUEENS HOSPITAL CENTER</t>
  </si>
  <si>
    <t>ROCHESTER GENERAL HOSPITAL-DEPARTMENT OF DENTISTRY</t>
  </si>
  <si>
    <t>ROSWELL PARK CANCER INSTITUTE DEPARTMENT OF DENTISTRY</t>
  </si>
  <si>
    <t>ST. BARNABAS HOSPITAL-DEPARTMENT OF DENTISTRY</t>
  </si>
  <si>
    <t>ST. CHARLES HOSPITAL AND REHABILITATION CENTER</t>
  </si>
  <si>
    <t>ST. JOSEPH'S HOSPITAL HEALTH CENTER</t>
  </si>
  <si>
    <t>ST. PETER'S HOSPITAL</t>
  </si>
  <si>
    <t>STATEN ISLAND UNIVERSITY HOSPITAL</t>
  </si>
  <si>
    <t>STONY BROOK UNIVERSITY SCHOOL OF DENTAL MEDICINE</t>
  </si>
  <si>
    <t>SUNY STONY BROOK UNIV. MEDICAL CENTER/SCHOOL OF DENTAL MEDICINE</t>
  </si>
  <si>
    <t>SUNY UPSTATE MEDICAL UNIVERSITY</t>
  </si>
  <si>
    <t>UNIVERSITY OF BUFFALO SCHOOL OF DENTAL MEDICINE</t>
  </si>
  <si>
    <t>UNIVERSITY OF ROCHESTER EASTMAN INSTITUTE FOR ORAL HEALTH</t>
  </si>
  <si>
    <t>VA WESTERN NEW YORK HEALTHCARE SYSTEM - DENTAL DEPARTMENT</t>
  </si>
  <si>
    <t>VETERANS AFFAIRS HARBOR HEALTHCARE/BROOKLYN</t>
  </si>
  <si>
    <t>VETERANS AFFAIRS MEDICAL CENTER/NEW YORK</t>
  </si>
  <si>
    <t>VETERANS AFFAIRS MEDICAL CENTER/NORTHPORT</t>
  </si>
  <si>
    <t>VETERANS AFFAIRS MEDICAL CENTER/STRATTON</t>
  </si>
  <si>
    <t>WINTHROP UNIVERSITY HOSPITAL - DENTAL MEDICINE</t>
  </si>
  <si>
    <t>WOODHULL MEDICAL AND MENTAL HEALTH CENTER</t>
  </si>
  <si>
    <t>WYCKOFF HEIGHTS MEDICAL CENTER</t>
  </si>
  <si>
    <t>NC</t>
  </si>
  <si>
    <t>2ND DENTAL BATTALION NAVAL DENTAL CLINIC/LE JEUNE</t>
  </si>
  <si>
    <t>CAROLINAS MEDICAL CENTER, DEPARTMENT OF ORAL MEDICINE</t>
  </si>
  <si>
    <t>EAST CAROLINA UNIVERSITY SCHOOL OF DENTAL MEDICINE</t>
  </si>
  <si>
    <t>MOUNTAIN AREA HEALTH EDUCATION CENTER - DENTAL HEALTH CENTER</t>
  </si>
  <si>
    <t>NORTH CAROLINA ORAL HEALTH SECTION</t>
  </si>
  <si>
    <t>UNIVERSITY OF NORTH CAROLINA AT CHAPEL HILL SCHOOL OF DENTISTRY</t>
  </si>
  <si>
    <t>UNIVERSITY OF NORTH CAROLINA SCHOOL OF DENTISTRY/UNC HOSPITALS</t>
  </si>
  <si>
    <t>US ARMY DENTAL ACTIVITY/FORT BRAGG</t>
  </si>
  <si>
    <t>US ARMY DENTAL ACTIVITY/UNIVERSITY OF THE HEALTH SCIENCES, FORT BRAGG</t>
  </si>
  <si>
    <t>VA FAYETTEVILLE DENTAL SERVICE</t>
  </si>
  <si>
    <t>WAKE FOREST UNIVERSITY SCHOOL OF MEDICINE</t>
  </si>
  <si>
    <t>OH</t>
  </si>
  <si>
    <t>88TH DENTAL SQUADRON/SGD/WRIGHT-PATTERSON AFB</t>
  </si>
  <si>
    <t>CASE WESTERN RESERVE UNIV. SCHOOL OF DENTAL MEDICINE</t>
  </si>
  <si>
    <t>CINCINNATI CHILDRENS HOSPITAL MEDICAL CENTER</t>
  </si>
  <si>
    <t>CLEVELAND CLINIC FOUNDATION</t>
  </si>
  <si>
    <t>MERCY HEALTH ST. ELIZABETH YOUNGSTOWN HOSPITAL</t>
  </si>
  <si>
    <t>MERCY MEDICAL CENTER - DENTAL SERVICE</t>
  </si>
  <si>
    <t>METROHEALTH MEDICAL CENTER</t>
  </si>
  <si>
    <t>MIAMI VALLEY HOSPITAL</t>
  </si>
  <si>
    <t>OHIO STATE UNIVERSITY COLLEGE OF DENTISTRY</t>
  </si>
  <si>
    <t>ST. VINCENT CHARITY MEDICAL CENTER - DEPT. DENTISTRY</t>
  </si>
  <si>
    <t>SUMMA HEALTH SYSTEM - DIVISION OF DENTISTRY</t>
  </si>
  <si>
    <t>THE OHIO STATE UNIVERSITY WEXNER MEDICAL CENTER</t>
  </si>
  <si>
    <t>THE UNIVERSITY OF TOLEDO - DIVISION OF DENTISTRY</t>
  </si>
  <si>
    <t>UNIVERSITY OF CINCINNATI MEDICAL CENTER</t>
  </si>
  <si>
    <t>UNIVERSITY OF CINCINNATI MEDICAL CENTER - DENTAL CENTER</t>
  </si>
  <si>
    <t>VETERANS AFFAIRS MEDICAL CENTER/CLEVELAND</t>
  </si>
  <si>
    <t>VETERANS AFFAIRS MEDICAL CENTER/DAYTON</t>
  </si>
  <si>
    <t>WESTERN RESERVE HEALTH EDUCATION AT NORTHSIDE MEDICAL CENTER</t>
  </si>
  <si>
    <t>OK</t>
  </si>
  <si>
    <t>UNIVERSITY OF OKLAHOMA COLLEGE OF DENTISTRY</t>
  </si>
  <si>
    <t>US ARMY DENTAL ACTIVITY/FORT SILL</t>
  </si>
  <si>
    <t>VETERANS AFFAIRS MEDICAL CENTER/OKLAHOMA CITY</t>
  </si>
  <si>
    <t>OR</t>
  </si>
  <si>
    <t>LEGACY EMANUEL HOSP &amp; HEALTH CENTER</t>
  </si>
  <si>
    <t>OREGON HEALTH &amp; SCIENCE UNIVERSITY SCHOOL OF DENTISTRY</t>
  </si>
  <si>
    <t>VA PORTLAND HEALTHCARE SYSTEM</t>
  </si>
  <si>
    <t>PA</t>
  </si>
  <si>
    <t>ABINGTON MEMORIAL HOSPITAL</t>
  </si>
  <si>
    <t>ALBERT EINSTEIN MEDICAL CENTER</t>
  </si>
  <si>
    <t>ALLEGHENY GENERAL HOSPITAL</t>
  </si>
  <si>
    <t>CHILDREN'S HOSPITAL OF PITTSBURGH</t>
  </si>
  <si>
    <t>DREXEL UNIVERSITY COLLEGE OF MEDICINE/HAHNEMANN UNIVERSITY HOSPITAL</t>
  </si>
  <si>
    <t>GEISINGER MEDICAL CENTER DENTAL DEPARTMENT</t>
  </si>
  <si>
    <t>LANCASTER GENERAL HEALTH/PENN MEDICINE</t>
  </si>
  <si>
    <t>LEBANON VA MEDICAL CENTER - DENTAL SERVICE</t>
  </si>
  <si>
    <t>LEHIGH VALLEY HEALTH NETWORK</t>
  </si>
  <si>
    <t>SETON HILL UNIVERSITY</t>
  </si>
  <si>
    <t>ST. JOSEPH MEDICAL CENTER</t>
  </si>
  <si>
    <t>ST. LUKE'S HOSPITAL - DENTAL DEPARTMENT</t>
  </si>
  <si>
    <t>ST. LUKE'S SACRED HEART HOSPITAL</t>
  </si>
  <si>
    <t>ST.CHRISTOPHER'S HOSPITAL FOR CHILDREN</t>
  </si>
  <si>
    <t>TEMPLE UNIV. HOSPITAL/EPISCOPAL DIVISION</t>
  </si>
  <si>
    <t>TEMPLE UNIVERSITY HOSPITAL</t>
  </si>
  <si>
    <t>TEMPLE UNIVERSITY THE MAURICE H. KORNBERG SCHOOL OF DENTISTRY</t>
  </si>
  <si>
    <t>THOMAS JEFFERSON UNIVERSITY HOSPITAL</t>
  </si>
  <si>
    <t>UNIVERSITY OF PENNSYLVANIA SCHOOL OF DENTAL MEDICINE</t>
  </si>
  <si>
    <t>ORTHO/PER</t>
  </si>
  <si>
    <t>UNIVERSITY OF PITTSBURGH MEDICAL CENTER/SCHOOL OF DENTAL MEDICINE</t>
  </si>
  <si>
    <t>UNIVERSITY OF PITTSBURGH SCHOOL OF DENTAL MEDICINE</t>
  </si>
  <si>
    <t>VETERANS AFFAIRS MEDICAL CENTER/PHILADELPHIA</t>
  </si>
  <si>
    <t>VETERANS AFFAIRS MEDICAL CENTER/PITTSBURGH</t>
  </si>
  <si>
    <t>VETERANS AFFAIRS MEDICAL CENTER/WILKES-BARRE</t>
  </si>
  <si>
    <t>YORK HOSPITAL</t>
  </si>
  <si>
    <t>PR</t>
  </si>
  <si>
    <t>UNIVERSITY OF PUERTO RICO SCHOOL OF DENTAL MEDICINE</t>
  </si>
  <si>
    <t>VETERANS AFFAIRS MEDICAL CENTER/SAN JUAN</t>
  </si>
  <si>
    <t>RI</t>
  </si>
  <si>
    <t>RHODE ISLAND HOSPITAL/SAMUELS SINCLAIR DENTAL CENTER</t>
  </si>
  <si>
    <t>VETERANS AFFAIRS MEDICAL CENTER/PROVIDENCE DENTAL SERVICE</t>
  </si>
  <si>
    <t>SC</t>
  </si>
  <si>
    <t>MEDICAL UNIVERSITY OF SOUTH CAROLINA COLLEGE OF DENTAL MEDICINE</t>
  </si>
  <si>
    <t>PALMETTO HEALTH RICHLAND - DENTAL DEPT.</t>
  </si>
  <si>
    <t>US ARMY DENTAL ACTIVITY/FT JACKSON</t>
  </si>
  <si>
    <t>TN</t>
  </si>
  <si>
    <t>MEHARRY MEDICAL COLLEGE SCHOOL OF DENTISTRY</t>
  </si>
  <si>
    <t>UNIVERSITY OF TENNESSEE HEALTH SCIENCE CENTER</t>
  </si>
  <si>
    <t>UNIVERSITY OF TENNESSEE MEDICAL CENTER</t>
  </si>
  <si>
    <t>VANDERBILT UNIVERSITY MEDICAL CENTER</t>
  </si>
  <si>
    <t>TX</t>
  </si>
  <si>
    <t>MICHAEL E. DEBAKEY VETERANS AFFAIRS MEDICAL CENTER/HOUSTON</t>
  </si>
  <si>
    <t>PARKLAND MEMORIAL HOSPITAL</t>
  </si>
  <si>
    <t>SAN ANTONIO MILITARY ORAL AND MAXILLOFACIAL SURGERY RESIDENCY</t>
  </si>
  <si>
    <t>TEXAS A&amp;M UNIVERSITY COLLEGE OF DENTISTRY</t>
  </si>
  <si>
    <t>UNIVERSITY OF TEXAS MD ANDERSON CANCER CENTER</t>
  </si>
  <si>
    <t>UNIVERSITY OF TEXAS MEDICAL BRANCH HOSPITAL</t>
  </si>
  <si>
    <t>US ARMY DENTAL ACTIVITY/FORT HOOD</t>
  </si>
  <si>
    <t>UT HEALTH SCIENCE CENTER AT HOUSTON</t>
  </si>
  <si>
    <t>UT HEALTH SCIENCE CENTER AT SAN ANTONIO</t>
  </si>
  <si>
    <t>VETERANS AFFAIRS MEDICAL CENTER/DALLAS</t>
  </si>
  <si>
    <t>VETERANS AFFAIRS MEDICAL CENTER/SAN ANTONIO</t>
  </si>
  <si>
    <t>VETERANS AFFAIRS MEDICAL CENTER/TEMPLE-DENTAL SERVICE</t>
  </si>
  <si>
    <t>WBAMC/USA DENTAC</t>
  </si>
  <si>
    <t>WILFORD HALL AMBULATORY SURGICAL CENTER-59TH MEDICAL WING (WHASC)</t>
  </si>
  <si>
    <t>UT</t>
  </si>
  <si>
    <t>PRIMARY CHILDREN'S HOSPITAL</t>
  </si>
  <si>
    <t>UNIVERSITY OF UTAH COLLEGE OF MEDICINE</t>
  </si>
  <si>
    <t>VETERANS AFFAIRS MEDICAL CENTER/SALT LAKE CITY DENTAL SERVICE</t>
  </si>
  <si>
    <t>VT</t>
  </si>
  <si>
    <t>UNIVERSITY OF VERMONT MEDICAL CENTER</t>
  </si>
  <si>
    <t>VA</t>
  </si>
  <si>
    <t>633 MDG/DS/SGDR JOINT BASE LANGLEY-EUSTIS</t>
  </si>
  <si>
    <t>BON SECOURS ST. MARYS HOSPITAL OF RICHMOND</t>
  </si>
  <si>
    <t>CARILION DENTAL CARE</t>
  </si>
  <si>
    <t>NAVAL MEDICAL CENTER PORTSMOUTH</t>
  </si>
  <si>
    <t>NAVAL MEDICAL CENTER/PORTSMOUTH</t>
  </si>
  <si>
    <t>UNIVERSITY OF VIRGINIA HEALTH SYSTEM DEPARTMENT OF DENTISTRY</t>
  </si>
  <si>
    <t>VETERANS AFFAIRS MEDICAL CENTER/HAMPTON</t>
  </si>
  <si>
    <t>VETERANS AFFAIRS MEDICAL CENTER/RICHMOND</t>
  </si>
  <si>
    <t>VIRGINIA COMMONWEALTH UNIVERSITY SCHOOL OF DENTISTRY</t>
  </si>
  <si>
    <t>WA</t>
  </si>
  <si>
    <t>SWEDISH MEDICAL CENTER-DENTAL DEPARTMENT</t>
  </si>
  <si>
    <t>UNIVERSITY OF WASHINGTON SCHOOL OF DENTISTRY</t>
  </si>
  <si>
    <t>US ARMY DENTAL ACTIVITY-JOINT BASE LEWIS-MCCHORD/MADIGAN ARMY MED CTR</t>
  </si>
  <si>
    <t>VA PUGET SOUND HEALTH CARE SYSTEM DENTAL SERVICE</t>
  </si>
  <si>
    <t>YAKIMA VALLEY FARM WORKERS CLINIC/NORTHWEST DENTAL RESIDENCY</t>
  </si>
  <si>
    <t>WV</t>
  </si>
  <si>
    <t>CABELL HUNTINGTON HOSPITAL DENTAL SECTION</t>
  </si>
  <si>
    <t>VETERANS AFFAIRS MEDICAL CENTER-MARTINSBURG</t>
  </si>
  <si>
    <t>WEST VIRGINIA UNIVERSITY SCHOOL OF DENTISTRY</t>
  </si>
  <si>
    <t>WI</t>
  </si>
  <si>
    <t>CHILDREN'S HOSPITAL OF WISCONSIN</t>
  </si>
  <si>
    <t>GUNDERSEN LUTHERAN MEDICAL CENTER</t>
  </si>
  <si>
    <t>MARQUETTE UNIVERSITY SCHOOL OF DENTISTRY</t>
  </si>
  <si>
    <t>MEDICAL COLLEGE OF WISCONSIN</t>
  </si>
  <si>
    <t>ZABLOCKI VA GREAT LAKES/MILWAUKEE</t>
  </si>
  <si>
    <r>
      <t>PROGRAM</t>
    </r>
    <r>
      <rPr>
        <b/>
        <vertAlign val="superscript"/>
        <sz val="10"/>
        <color rgb="FFFFFFFF"/>
        <rFont val="Arial"/>
        <family val="2"/>
      </rPr>
      <t>1</t>
    </r>
  </si>
  <si>
    <t>APPLICA-TIONS</t>
  </si>
  <si>
    <r>
      <rPr>
        <vertAlign val="superscript"/>
        <sz val="8"/>
        <color theme="1"/>
        <rFont val="Arial"/>
        <family val="2"/>
      </rPr>
      <t>1</t>
    </r>
    <r>
      <rPr>
        <sz val="8"/>
        <color theme="1"/>
        <rFont val="Arial"/>
        <family val="2"/>
      </rPr>
      <t>See Glossary for definitions of abbreviations.</t>
    </r>
  </si>
  <si>
    <t>Dental Anesthesiology - programs designed to train the dental resident, in the most comprehensive manner, to use pharmacologic and non-pharmacologic methods to manage anxiety and pain of adults, children, and patients with special care needs undergoing dental, maxillofacial and adjunctive procedures, as well as to be qualified in the diagnosis and non-surgical treatment of acute orofacial pain and to participate in the management of patients with chronic orofacial pain.</t>
  </si>
  <si>
    <t>Average length in months</t>
  </si>
  <si>
    <r>
      <rPr>
        <vertAlign val="superscript"/>
        <sz val="8"/>
        <color theme="1"/>
        <rFont val="Arial"/>
        <family val="2"/>
      </rPr>
      <t xml:space="preserve">1 </t>
    </r>
    <r>
      <rPr>
        <sz val="8"/>
        <color theme="1"/>
        <rFont val="Arial"/>
        <family val="2"/>
      </rPr>
      <t>See Glossary for definitions of abbreviations.</t>
    </r>
  </si>
  <si>
    <t>DENT ANES</t>
  </si>
  <si>
    <r>
      <t>Figure 18: Average Length (in Months) of Advanced Dental Education Programs, 2018-19</t>
    </r>
    <r>
      <rPr>
        <b/>
        <vertAlign val="superscript"/>
        <sz val="10"/>
        <color theme="1"/>
        <rFont val="Arial"/>
        <family val="2"/>
      </rPr>
      <t>1</t>
    </r>
  </si>
  <si>
    <t>AVERAGE 1ST YEAR:</t>
  </si>
  <si>
    <t>NUMBER OF PROGRAMS WITH TUITION &amp; FEES AND/OR STIPENDS GREATER THAN $0:</t>
  </si>
  <si>
    <t>PROGRAM DISCIPLINE</t>
  </si>
  <si>
    <t xml:space="preserve">RESIDENT TUITION AND FEES (EXCLUDING $0 VALUES) </t>
  </si>
  <si>
    <t xml:space="preserve">STIPEND (EXCLUDING $0 VALUES) </t>
  </si>
  <si>
    <t>BOTH TUITION &amp; FEES AND STIPENDS</t>
  </si>
  <si>
    <t>TUITION &amp; FEES ONLY</t>
  </si>
  <si>
    <t>STIPENDS ONLY</t>
  </si>
  <si>
    <t>NEITHER TUITION &amp; FEES NOR STIPENDS</t>
  </si>
  <si>
    <t>TOTAL NUMBER OF PROGRAMS IN DISCIPLINE</t>
  </si>
  <si>
    <t>ORTHO AND DENTOFACIAL ORTHOPEDICS</t>
  </si>
  <si>
    <t>Table 8a: Average First-Year Resident Tuition and Fees and Stipends by Advanced Dental Education Program Type, 2018-19</t>
  </si>
  <si>
    <r>
      <t xml:space="preserve">Source: American Dental Association, Health Policy Institute, 2018-19 </t>
    </r>
    <r>
      <rPr>
        <i/>
        <sz val="8"/>
        <color theme="1"/>
        <rFont val="Arial"/>
        <family val="2"/>
      </rPr>
      <t>Survey of Advanced Dental Education.</t>
    </r>
  </si>
  <si>
    <t>STIPENDS</t>
  </si>
  <si>
    <t>RESIDENT TUITION / FEES</t>
  </si>
  <si>
    <r>
      <rPr>
        <vertAlign val="superscript"/>
        <sz val="8"/>
        <rFont val="Arial"/>
        <family val="2"/>
      </rPr>
      <t>1</t>
    </r>
    <r>
      <rPr>
        <sz val="8"/>
        <rFont val="Arial"/>
        <family val="2"/>
      </rPr>
      <t xml:space="preserve"> See glossary for definitions of abbreviations.</t>
    </r>
  </si>
  <si>
    <t>MULTIPLE SITES FOR:</t>
  </si>
  <si>
    <t>VIRTUAL INSTRUCTION:</t>
  </si>
  <si>
    <t>PROGRAM</t>
  </si>
  <si>
    <t>DIDACTIC INSTRUCTION</t>
  </si>
  <si>
    <t>SIMULATION</t>
  </si>
  <si>
    <t>PROBLEM-BASED LEARNING</t>
  </si>
  <si>
    <t>CASE-BASED LEARNING</t>
  </si>
  <si>
    <t>SYSTEMS-BASED LEARNING</t>
  </si>
  <si>
    <t>SERVICE LEARNING</t>
  </si>
  <si>
    <t>OBJECTIVELY STRUCTURED CLINICAL EXAMINATION</t>
  </si>
  <si>
    <t>CLINICAL/  LABORATORY INSTRUCTION</t>
  </si>
  <si>
    <t>AUDIO/ AUDIO CONFERENCE COURSES</t>
  </si>
  <si>
    <t>TELECOURSE/ ITV/VIDEO-CONFERENCE</t>
  </si>
  <si>
    <t>CD-ROM: SELF-CONTAINED SYSTEM/ EMAIL</t>
  </si>
  <si>
    <t>WEB-BASED/ ONLINE COURSES</t>
  </si>
  <si>
    <t>LECTURE/ DISCUSSION</t>
  </si>
  <si>
    <t>FIELD LEARNING/ RESEARCH</t>
  </si>
  <si>
    <t>CORRE-SPONDENCE</t>
  </si>
  <si>
    <t>STANDARD-IZED LIVE PATIENTS</t>
  </si>
  <si>
    <t>TOTAL NUMBER OF "YES" RESPONSES</t>
  </si>
  <si>
    <r>
      <rPr>
        <u/>
        <vertAlign val="superscript"/>
        <sz val="8"/>
        <color rgb="FF0563C1"/>
        <rFont val="Arial"/>
        <family val="2"/>
      </rPr>
      <t>1</t>
    </r>
    <r>
      <rPr>
        <u/>
        <sz val="8"/>
        <color rgb="FF0563C1"/>
        <rFont val="Arial"/>
        <family val="2"/>
      </rPr>
      <t>See Glossary for definitions of abbreviations.</t>
    </r>
  </si>
  <si>
    <t>Admit</t>
  </si>
  <si>
    <t>Do not admit</t>
  </si>
  <si>
    <t>n</t>
  </si>
  <si>
    <r>
      <rPr>
        <u/>
        <vertAlign val="superscript"/>
        <sz val="8"/>
        <color rgb="FF0563C1"/>
        <rFont val="Calibri"/>
        <family val="2"/>
        <scheme val="minor"/>
      </rPr>
      <t>1</t>
    </r>
    <r>
      <rPr>
        <u/>
        <sz val="8"/>
        <color rgb="FF0563C1"/>
        <rFont val="Calibri"/>
        <family val="2"/>
        <scheme val="minor"/>
      </rPr>
      <t>See Glossary for definitions of abbreviations.</t>
    </r>
  </si>
  <si>
    <t>Yes</t>
  </si>
  <si>
    <r>
      <t>Figure 21: Number of Accredited Programs</t>
    </r>
    <r>
      <rPr>
        <b/>
        <vertAlign val="superscript"/>
        <sz val="10"/>
        <color theme="1"/>
        <rFont val="Arial"/>
        <family val="2"/>
      </rPr>
      <t>1</t>
    </r>
    <r>
      <rPr>
        <b/>
        <sz val="10"/>
        <color theme="1"/>
        <rFont val="Arial"/>
        <family val="2"/>
      </rPr>
      <t xml:space="preserve"> Utilizing Off-Campus Sites for Student/Resident Training, 2018-19</t>
    </r>
  </si>
  <si>
    <t>Table 10: Dental Schools and Institutions Offering Accredited Oral and Maxillofacial Surgery Programs with Options for Pursuing an M.D. Degree, 2018-19</t>
  </si>
  <si>
    <t>ADDRESS</t>
  </si>
  <si>
    <t>CITY, ST</t>
  </si>
  <si>
    <t>ZIP</t>
  </si>
  <si>
    <t>1720 2ND AVENUE SOUTH, SDB 419</t>
  </si>
  <si>
    <t>BIRMINGHAM,AL</t>
  </si>
  <si>
    <t>DIVISION OF ORAL &amp; MAXILLOFACIAL SURGERY,925 W. 34TH STREET DEN 310</t>
  </si>
  <si>
    <t>LOS ANGELES,CA</t>
  </si>
  <si>
    <t>90089-0641</t>
  </si>
  <si>
    <t>DEPARTMENT OF ORAL AND MAXILLOFACIAL SURGERY,11092 ANDERSON ST. ROOM 3306</t>
  </si>
  <si>
    <t>LOMA LINDA,CA</t>
  </si>
  <si>
    <t>SCHOOL OF DENTISTRY,10833 LE CONTE AVE; RM 53-076</t>
  </si>
  <si>
    <t>90095-1668</t>
  </si>
  <si>
    <t>ORAL AND MAXILLOFACIAL SURGERY, L7062,263 FARMINGTON AVENUE</t>
  </si>
  <si>
    <t>FARMINGTON,CT</t>
  </si>
  <si>
    <t>06030-1720</t>
  </si>
  <si>
    <t>JACKSONVILLE,FL</t>
  </si>
  <si>
    <t>1395 CENTER DRIVE, D7-6C,BOX 100416</t>
  </si>
  <si>
    <t>GAINESVILLE,FL</t>
  </si>
  <si>
    <t>32610-0416</t>
  </si>
  <si>
    <t>ACC EAST BLDG, 2ND FLOOR RM. 234,1611 NW 12TH AVENUE</t>
  </si>
  <si>
    <t>MIAMI,FL</t>
  </si>
  <si>
    <t>33136-1096</t>
  </si>
  <si>
    <t>1365 CLIFTON ROAD NE,BLDG B, SUITE 2300</t>
  </si>
  <si>
    <t>ATLANTA,GA</t>
  </si>
  <si>
    <t>1120 15TH STREET,GC 1056</t>
  </si>
  <si>
    <t>AUGUST,GA</t>
  </si>
  <si>
    <t>COLLEGE OF DENTISTRY-OMS,801 SOUTH PAULINA STREET</t>
  </si>
  <si>
    <t>CHICAGO,IL</t>
  </si>
  <si>
    <t>60612-7211</t>
  </si>
  <si>
    <t>CHANDLER MEDICAL CENTER, DIV OF OMS,800 ROSE STREET, D-544</t>
  </si>
  <si>
    <t>LEXINGTON,KY</t>
  </si>
  <si>
    <t>40536-0297</t>
  </si>
  <si>
    <t>DEPARTMENT OF ORAL &amp; MAXILLOFACIAL SURGERY,501 S. PRESTON ST, ROOM 148</t>
  </si>
  <si>
    <t>LOUISVILLE,KY</t>
  </si>
  <si>
    <t>PROG DIR, DEPT OF OMS,1100 FLORIDA AVENUE, BOX 220</t>
  </si>
  <si>
    <t>NEW ORLEANS,LA</t>
  </si>
  <si>
    <t>ORAL AND MAXILLOFACIAL SURGERY DEPARTMENT,1501 KINGS HIGHWAY</t>
  </si>
  <si>
    <t>SHREVEPORT,LA</t>
  </si>
  <si>
    <t>OMS DEPT.,650 W. BALTIMORE ST. ROOM 1209</t>
  </si>
  <si>
    <t>BALTIMORE,MD</t>
  </si>
  <si>
    <t>850 HARRISON AVENUE,SUITE 6C08</t>
  </si>
  <si>
    <t>BOSTON,MA</t>
  </si>
  <si>
    <t>02118-4001</t>
  </si>
  <si>
    <t>DEPARTMENT OF OMS,55 FRUIT ST./WARREN BLDG 1201</t>
  </si>
  <si>
    <t>02114-2621</t>
  </si>
  <si>
    <t>4201 ST. ANTOINE STREET,ROOM 2F</t>
  </si>
  <si>
    <t>DETROIT,MI</t>
  </si>
  <si>
    <t>11900 E 12 MILE ROAD,SUITE 210</t>
  </si>
  <si>
    <t>WARREN,MI</t>
  </si>
  <si>
    <t>OMS,G-1100 TOWSLEY CENTER, SPC 5222</t>
  </si>
  <si>
    <t>ANN ARBOR,MI</t>
  </si>
  <si>
    <t>48109-5222</t>
  </si>
  <si>
    <t>200 FIRST STREET SW</t>
  </si>
  <si>
    <t>ROCHESTER,MN</t>
  </si>
  <si>
    <t>DEPARTMENT OF ORAL AND MAXILLOFACIAL SURGERY,2500 NORTH STATE STREET</t>
  </si>
  <si>
    <t>JACKSON,MS</t>
  </si>
  <si>
    <t>ORAL SURGERY, SSP2014,984125 NEBRASKA MEDICAL CENTER</t>
  </si>
  <si>
    <t>OMAHA,NE</t>
  </si>
  <si>
    <t>68198-4125</t>
  </si>
  <si>
    <t>DEPARTMENT OF ORAL AND MAXILLOFACIAL SURGERY,110 BERGEN ST., RM B854</t>
  </si>
  <si>
    <t>NEWARK,NJ</t>
  </si>
  <si>
    <t>07103-2400</t>
  </si>
  <si>
    <t>703 MAIN STREET</t>
  </si>
  <si>
    <t>PATERSON,NJ</t>
  </si>
  <si>
    <t>07503-2621</t>
  </si>
  <si>
    <t>DEPT OF DENTAL MEDICINE,270-05 76TH AVENUE</t>
  </si>
  <si>
    <t>NEW HYDE PARK,NY</t>
  </si>
  <si>
    <t>451 CLARKSON AVENUE</t>
  </si>
  <si>
    <t>BROOKLYN,NY</t>
  </si>
  <si>
    <t>PHILLIPS AMBULATORY CARE CENTER/MS DOWNTOWN,10 UNION SQUARE E, SUITE 5B</t>
  </si>
  <si>
    <t>NEW YORK CITY,NY</t>
  </si>
  <si>
    <t>1 GUSTAVE L. LEVY PLACE,BOX 1189</t>
  </si>
  <si>
    <t>NEW YORK,NY</t>
  </si>
  <si>
    <t>10029-6574</t>
  </si>
  <si>
    <t>40 SUNSHINE COTTAGE ROAD,SKYLINE BUILDING 2N-B14</t>
  </si>
  <si>
    <t>VALHALLA,NY</t>
  </si>
  <si>
    <t>180 FORT WASHINGTON AVENUE,HP-868</t>
  </si>
  <si>
    <t>WEILL CORNELL MEDICINE,525 EAST 68 ST, BOX 275</t>
  </si>
  <si>
    <t>COLLEGE OF DENTISTRY-OMS DEPT. 3S,345 EAST 24TH STREET</t>
  </si>
  <si>
    <t>3435 MAIN STREET,112 SQUIRE HALL</t>
  </si>
  <si>
    <t>BUFFALO,NY</t>
  </si>
  <si>
    <t>14214-3008</t>
  </si>
  <si>
    <t>STRONG MEMORIAL HOSPITAL,601 ELMWOOD AVENUE BOX 705</t>
  </si>
  <si>
    <t>ROCHESTER,NY</t>
  </si>
  <si>
    <t>SCHOOL OF DENTISTRY/OMS,149 BRAUER HALL/CB 7450</t>
  </si>
  <si>
    <t>CHAPEL HILL,NC</t>
  </si>
  <si>
    <t>27599-7450</t>
  </si>
  <si>
    <t>2124 CORNELL ROAD, DEPT OMS,RM DOA 53A</t>
  </si>
  <si>
    <t>CLEVELAND,OH</t>
  </si>
  <si>
    <t>44106-4905</t>
  </si>
  <si>
    <t>DEPT OF SURGERY,200 ALBERT SABIN WAY ML 0461</t>
  </si>
  <si>
    <t>CINCINNATI,OH</t>
  </si>
  <si>
    <t>HATFIELD RESEARCH CENTER -MAILCODE UHS45,3181 SAM JACKSON PKWY</t>
  </si>
  <si>
    <t>PORTLAND,OR</t>
  </si>
  <si>
    <t>207 NORTH BROAD STREET</t>
  </si>
  <si>
    <t>PHILADELPHIA,PA</t>
  </si>
  <si>
    <t>19107-5233</t>
  </si>
  <si>
    <t>PERELMAN CENTER FOR ADVANCED MEDICINE,3400 CIVIC CENTER BLVD., 4 SOUTH PAVILION</t>
  </si>
  <si>
    <t>203 LOTHROP STREET,SUITE 214</t>
  </si>
  <si>
    <t>PITTSBURGH,PA</t>
  </si>
  <si>
    <t>1930 ALCOA HWY, STE 335,BOX 63</t>
  </si>
  <si>
    <t>KNOXVILLE,TN</t>
  </si>
  <si>
    <t>37920-1514</t>
  </si>
  <si>
    <t>NASHVILLE,TN</t>
  </si>
  <si>
    <t>37232-2596</t>
  </si>
  <si>
    <t>PARKLAND MEMORIAL HOSPITAL,5323 HARRY HINES BLVD</t>
  </si>
  <si>
    <t>DALLAS,TX</t>
  </si>
  <si>
    <t>75390-9109</t>
  </si>
  <si>
    <t>DEPARTMENT OF ORAL &amp; MAXILLOFACIAL SURGERY,3302 GASTON AVENUE</t>
  </si>
  <si>
    <t>7500 CAMBRIDGE STREET,SUITE 6510</t>
  </si>
  <si>
    <t>HOUSTON,TX</t>
  </si>
  <si>
    <t>OMS DEPT,8210 FLOYD CURL DRIVE, MC 8124</t>
  </si>
  <si>
    <t>SAN ANTONIO,TX</t>
  </si>
  <si>
    <t>78229-3900</t>
  </si>
  <si>
    <t>SCHOOL OF DENISTRY - OMS,P.O. BOX 980566 - 521 N. 12TH ST., RM 311WOOD</t>
  </si>
  <si>
    <t>RICHMOND,VA</t>
  </si>
  <si>
    <t>1959 NE PACIFIC STREET; STE. B 241.,BOX 357134</t>
  </si>
  <si>
    <t>SEATTLE,WA</t>
  </si>
  <si>
    <t>DEPARTMENT OF ORAL &amp; MAXILLOFACIAL SURGERY,653 W. 8TH ST; 2ND FLR LRC BLDG</t>
  </si>
  <si>
    <t>DREXEL UNIV. COLL. OF MEDICINE / HAHNEMANN UNIVERSITY HOSPITAL</t>
  </si>
  <si>
    <t>THOMAS JEFFERSON UNIVERSITY HOSPITAL,909 WALNUT ST, CLINICAL OFFICE BLDG, 3RD FLR</t>
  </si>
  <si>
    <t>VANDERBILTY UNIV. MEDICAL CENTER,T-4323A MEDICAL CENTER NORTH, 1161 21ST AVE SO.</t>
  </si>
  <si>
    <t>MARQUETTE UNIVERSITY</t>
  </si>
  <si>
    <t>BIOMATERIALS/DENTAL MATERIALS</t>
  </si>
  <si>
    <t>INDIANA UNIVERSITY</t>
  </si>
  <si>
    <t>UNIVERSITY AT BUFFALO</t>
  </si>
  <si>
    <t>UNIVERSITY OF ALABAMA</t>
  </si>
  <si>
    <t>OHIO STATE UNIVERSITY</t>
  </si>
  <si>
    <t>CRANIOFACIAL/ORAL BIOLOGY</t>
  </si>
  <si>
    <t>UNIVERSITY OF MISSOURI, KANSAS CITY</t>
  </si>
  <si>
    <t>UNIVERSITY OF NORTH CAROLINA</t>
  </si>
  <si>
    <t>UNIVERSITY OF LOUISVILLE</t>
  </si>
  <si>
    <t>BOSTON UNIVERSITY</t>
  </si>
  <si>
    <t>UNIVERSITY OF MINNESOTA</t>
  </si>
  <si>
    <t>NOVA SOUTHEASTERN UNIVERSITY</t>
  </si>
  <si>
    <t>STONY BROOK UNIVERSITY</t>
  </si>
  <si>
    <t>HARVARD UNIVERSITY</t>
  </si>
  <si>
    <t>UNIVERSITY OF KENTUCKY</t>
  </si>
  <si>
    <t>SOUTHERN ILLINOIS UNIVERSITY</t>
  </si>
  <si>
    <t>IMPLANT DENTISTRY</t>
  </si>
  <si>
    <t>LOMA LINDA UNIVERSITY</t>
  </si>
  <si>
    <t>UNIVERSITY OF MARYLAND</t>
  </si>
  <si>
    <t>TUFTS UNIVERSITY</t>
  </si>
  <si>
    <t>COLUMBIA UNIVERSITY</t>
  </si>
  <si>
    <t>OPERATIVE/RESTORATIVE DENTISTRY</t>
  </si>
  <si>
    <t>UNIVERSITY OF MICHIGAN</t>
  </si>
  <si>
    <t>CASE WESTERN RESERVE UNIVERSITY</t>
  </si>
  <si>
    <t>UNIVERSITY OF FLORIDA</t>
  </si>
  <si>
    <t>UNIVERSITY OF IOWA</t>
  </si>
  <si>
    <t>UNIVERSITY OF PENNSYLVANIA</t>
  </si>
  <si>
    <t>UNIVERSITY OF CALIFORNIA, SAN FRANCISCO</t>
  </si>
  <si>
    <t>UNIVERSITY OF CALIFORNIA, LOS ANGELES</t>
  </si>
  <si>
    <t>AUGUSTA UNIVERSITY</t>
  </si>
  <si>
    <t>ROSEMAN UNIVERSITY OF HEALTH SCIENCES</t>
  </si>
  <si>
    <t>WEST VIRGINIA UNIVERSITY</t>
  </si>
  <si>
    <t>UNIVERSITY OF DETROIT-MERCY</t>
  </si>
  <si>
    <t>CERTIFICATE IN ADVANCED OPERATIVE AND ADHESIVE DENTISTRY AND M.S. IN BIOMATERIALS AND DIGITAL DENTISTRY</t>
  </si>
  <si>
    <t>DDS/PHD IN ORAL AND CRANIOFACIAL SCIENCES</t>
  </si>
  <si>
    <t>ORAL AND MAXILLOFACIAL SURGERY INTERNSHIP-1 YEAR</t>
  </si>
  <si>
    <t>ORAL BIOLOGY</t>
  </si>
  <si>
    <t>ORAL HEALTH SCIENCES PHD</t>
  </si>
  <si>
    <t>CARIO-OPERATIVE DENTISTRY</t>
  </si>
  <si>
    <t>MASTER OF SCIENCE, DENTAL RESEARCH</t>
  </si>
  <si>
    <t>DIGITAL DENTISTRY</t>
  </si>
  <si>
    <t>ORTHODONTICS AND DENTOFACIAL ORTHOPEDICS INTERNSHIP</t>
  </si>
  <si>
    <t>ORAL RADIOLOGY</t>
  </si>
  <si>
    <t>OMS INTERNSHIP</t>
  </si>
  <si>
    <t>DENTAL CARE FOR THE DEVELOPMENTALLY DISABLED FELLOWSHIP PROGRAM</t>
  </si>
  <si>
    <t>GERIATRICS AND SPECIAL NEEDS DENTISTRY</t>
  </si>
  <si>
    <t>MS ORAL AND CRANIOFACIAL SCIENCES</t>
  </si>
  <si>
    <t>ORAL SCIENCES</t>
  </si>
  <si>
    <t>ORAL AND MAXILLOFACIAL SURGERY INTERNSHIP (NON DEGREE GRANTING)</t>
  </si>
  <si>
    <t>ORTHODONTICS</t>
  </si>
  <si>
    <t>ONE-YEAR INTERNSHIP IN ORAL AND MAXILLOFACIAL SURGERY</t>
  </si>
  <si>
    <t>PHD</t>
  </si>
  <si>
    <t>ADVANCED DIGITAL TECHNOLOGY AND RESEARCH</t>
  </si>
  <si>
    <t>GERIATRIC DENTAL MEDICINE</t>
  </si>
  <si>
    <t>MEDICALLY COMPLEX PATIENT CARE FELLOWSHIP</t>
  </si>
  <si>
    <t>ORAL SURGERY INTERNSHIP</t>
  </si>
  <si>
    <t>ORTHODONTIC INTERNSHIP</t>
  </si>
  <si>
    <t>PRECEPTOR PROGRAM IN ORTHODONTICS</t>
  </si>
  <si>
    <t>DENTAL EDUCATION</t>
  </si>
  <si>
    <t>ORAL SCIENCE</t>
  </si>
  <si>
    <t>MS DENTAL HYGIENE</t>
  </si>
  <si>
    <t>PERIODONTIOLOGY</t>
  </si>
  <si>
    <t>ADVANCED DIGITAL PROSTHODONTICS AND IMPLANT DENTISTRY</t>
  </si>
  <si>
    <t>ORAL BIOLOGY (PHD)</t>
  </si>
  <si>
    <t>ORAL AND MAXILLOFACIAL SURGERY INTERNSHIP</t>
  </si>
  <si>
    <t>ENDODONTIC INTERNSHIP</t>
  </si>
  <si>
    <t>PRECEPTOR PROGRAM IN PERIODONTICS</t>
  </si>
  <si>
    <t>DENTAL ASSISTING</t>
  </si>
  <si>
    <t>ESTHETIC DENTISTRY FELLOWSHIP</t>
  </si>
  <si>
    <t>PERIODONTIC INTERNSHIP</t>
  </si>
  <si>
    <t>DENTAL EDUCATION LEARNING AND TEACHING FELLOWSHIP</t>
  </si>
  <si>
    <t>PEDIATRIC DENTISTRY INTERNSHIP</t>
  </si>
  <si>
    <t>DENTAL SLEEP MEDICINE</t>
  </si>
  <si>
    <t>IMPLANT FELLOWSHIP</t>
  </si>
  <si>
    <t>ONE YEAR ORAL AND MAXILLOFACIAL SURGERY INTERNSHIP</t>
  </si>
  <si>
    <t>POST-GRADUATE CERTIFICATE</t>
  </si>
  <si>
    <t>MASTER'S DEGREE</t>
  </si>
  <si>
    <t>DOCTORATE DEGREE</t>
  </si>
  <si>
    <r>
      <rPr>
        <vertAlign val="superscript"/>
        <sz val="8"/>
        <color theme="1"/>
        <rFont val="Arial"/>
        <family val="2"/>
      </rPr>
      <t xml:space="preserve">1 </t>
    </r>
    <r>
      <rPr>
        <sz val="8"/>
        <color theme="1"/>
        <rFont val="Arial"/>
        <family val="2"/>
      </rPr>
      <t>Please note that institutions may have accredited and unaccredited programs in various disciplines of dentistry. The Commission on Dental Accreditation does not monitor unaccredited programs.</t>
    </r>
  </si>
  <si>
    <r>
      <t>PERIODONTAL PROSTHESIS</t>
    </r>
    <r>
      <rPr>
        <vertAlign val="superscript"/>
        <sz val="10"/>
        <color theme="1"/>
        <rFont val="Arial"/>
        <family val="2"/>
      </rPr>
      <t>2</t>
    </r>
  </si>
  <si>
    <r>
      <rPr>
        <vertAlign val="superscript"/>
        <sz val="8"/>
        <color theme="1"/>
        <rFont val="Arial"/>
        <family val="2"/>
      </rPr>
      <t>2</t>
    </r>
    <r>
      <rPr>
        <sz val="8"/>
        <color theme="1"/>
        <rFont val="Arial"/>
        <family val="2"/>
      </rPr>
      <t xml:space="preserve"> All residents and graduates were part of the accredited Periodontics program.</t>
    </r>
  </si>
  <si>
    <t>General Practice Residency -  programs designed for advanced clinical and didactic training in general dentistry with intensive hospital experience at the postdoctoral level. GPR programs provide instruction and experience in the delivery of care to a wide range of ambulatory and hospitalized patients. This training and exposure prepares dentists to obtain privileges at local hospitals once in private practice. Most GPR programs are sponsored by either a hospital or a hospital affiliated institution such as a dental school.</t>
  </si>
  <si>
    <t>Oral and Maxillofacial Radiology - the branch of dentistry and discipline of radiology concerned with the production and interpretation of images and data produced by all modalities of radiant energy that are used for the diagnosis and management of diseases, disorders and conditions of the oral and maxillofacial region.</t>
  </si>
  <si>
    <t>Oral and Maxillofacial Pathology - the branch of dentistry and discipline of pathology that deals with the nature, identification, and management of diseases affecting the oral and maxillofacial regions. It is a science that investigates the causes, processes, and effects of these diseases. The practice of oral pathology includes research and diagnosis of diseases using clinical, radiographic, microscopic, biochemical, or other examinations.</t>
  </si>
  <si>
    <t>Oral and Maxillofacial Surgery - the branch of dentistry which includes the diagnosis, surgical and adjunctive treatment of diseases, injuries and defects involving both the functional and esthetic aspects of the hard and soft tissues of the oral and maxillofacial region.</t>
  </si>
  <si>
    <t>Orthodontics and Dentofacial Orthopedics – the dental branch that includes the diagnosis, prevention, interception, and correction of malocclusion, as well as neuromuscular and skeletal abnormalities of the developing or mature orofacial structures.</t>
  </si>
  <si>
    <t xml:space="preserve">Pediatric Dentistry - an age-defined branch of dentistry that provides both primary and comprehensive preventive and therapeutic oral health care for infants and children through adolescence, including those with special health care needs. </t>
  </si>
  <si>
    <t>Periodontics - the branch of dentistry which encompasses the prevention, diagnosis and treatment of diseases of the supporting and surrounding tissues of the teeth or their substitutes and the maintenance of the health, function and esthetics of these structures and tissues.</t>
  </si>
  <si>
    <t>Prosthodontics - the branch of dentistry pertaining to the diagnosis, treatment planning, rehabilitation and maintenance of the oral function, comfort, appearance and health of patients with clinical conditions associated with missing or deficient teeth and/or oral and maxillofacial tissues using biocompatible substitutes.</t>
  </si>
  <si>
    <t xml:space="preserve">Advanced Education in General Dentistry - provides advanced training in clinical dentistry and applied basic sciences. </t>
  </si>
  <si>
    <t xml:space="preserve">Maxillofacial Prosthetics - that branch of prosthodontics concerned with the restoration and/or replacement of stomatognathic and associated craniofacial structures by artificial substitutes. Maxillofacial prosthetics training equips the prosthodontist with the skills to meet the needs of certain medically compromised patients. </t>
  </si>
  <si>
    <r>
      <t>ORAL MEDICINE</t>
    </r>
    <r>
      <rPr>
        <vertAlign val="superscript"/>
        <sz val="10"/>
        <color theme="1"/>
        <rFont val="Arial"/>
        <family val="2"/>
      </rPr>
      <t>3</t>
    </r>
  </si>
  <si>
    <r>
      <t>Figure 19: Number of Accredited Programs</t>
    </r>
    <r>
      <rPr>
        <b/>
        <vertAlign val="superscript"/>
        <sz val="10"/>
        <color theme="1"/>
        <rFont val="Arial"/>
        <family val="2"/>
      </rPr>
      <t>1</t>
    </r>
    <r>
      <rPr>
        <b/>
        <sz val="10"/>
        <color theme="1"/>
        <rFont val="Arial"/>
        <family val="2"/>
      </rPr>
      <t xml:space="preserve"> that Admit International Dental School Graduates without a U.S. Dental License, 2018-19</t>
    </r>
    <r>
      <rPr>
        <b/>
        <vertAlign val="superscript"/>
        <sz val="10"/>
        <color theme="1"/>
        <rFont val="Arial"/>
        <family val="2"/>
      </rPr>
      <t>2</t>
    </r>
  </si>
  <si>
    <r>
      <rPr>
        <vertAlign val="superscript"/>
        <sz val="8"/>
        <color theme="1"/>
        <rFont val="Arial"/>
        <family val="2"/>
      </rPr>
      <t xml:space="preserve">2 </t>
    </r>
    <r>
      <rPr>
        <sz val="8"/>
        <color theme="1"/>
        <rFont val="Arial"/>
        <family val="2"/>
      </rPr>
      <t>No</t>
    </r>
    <r>
      <rPr>
        <vertAlign val="superscript"/>
        <sz val="8"/>
        <color theme="1"/>
        <rFont val="Arial"/>
        <family val="2"/>
      </rPr>
      <t xml:space="preserve"> </t>
    </r>
    <r>
      <rPr>
        <sz val="8"/>
        <color theme="1"/>
        <rFont val="Arial"/>
        <family val="2"/>
      </rPr>
      <t>Dental Anesthesiology programs admitted international dental school graduates without a U.S. dental license in 2018-19.</t>
    </r>
  </si>
  <si>
    <r>
      <t>Table 11: Advanced Dental Education Programs Not Accredited by the Commission on Dental Accreditation</t>
    </r>
    <r>
      <rPr>
        <b/>
        <vertAlign val="superscript"/>
        <sz val="10"/>
        <color theme="1"/>
        <rFont val="Arial"/>
        <family val="2"/>
      </rPr>
      <t>1</t>
    </r>
    <r>
      <rPr>
        <b/>
        <sz val="10"/>
        <color theme="1"/>
        <rFont val="Arial"/>
        <family val="2"/>
      </rPr>
      <t>: Enrollment and Graduates, 2018-19</t>
    </r>
  </si>
  <si>
    <r>
      <t xml:space="preserve">This report summarizes information gathered by the annual </t>
    </r>
    <r>
      <rPr>
        <i/>
        <sz val="10"/>
        <color rgb="FF000000"/>
        <rFont val="Arial"/>
        <family val="2"/>
      </rPr>
      <t>Survey of Advanced Dental Education</t>
    </r>
    <r>
      <rPr>
        <sz val="10"/>
        <color rgb="FF000000"/>
        <rFont val="Arial"/>
        <family val="2"/>
      </rPr>
      <t xml:space="preserve"> for 2018-19. The purpose of this report is to present information regarding admissions, enrollment, graduates, tuition and stipends, and methods of instruction from advanced dental education programs accredited by the Commission on Dental Accreditation (CODA). </t>
    </r>
  </si>
  <si>
    <r>
      <t xml:space="preserve">Requests to complete the 2018-19 </t>
    </r>
    <r>
      <rPr>
        <i/>
        <sz val="10"/>
        <color rgb="FF000000"/>
        <rFont val="Arial"/>
        <family val="2"/>
      </rPr>
      <t>Survey of Advanced Dental Education</t>
    </r>
    <r>
      <rPr>
        <sz val="10"/>
        <color rgb="FF000000"/>
        <rFont val="Arial"/>
        <family val="2"/>
      </rPr>
      <t xml:space="preserve"> were sent to 773 advanced dental education programs in dental schools and non-dental school institutions in July 2018. Data collection was conducted by the ADA Health Policy Institute (HPI), on behalf of CODA. All programs were required to complete the survey in order to maintain accreditation by CODA, which is nationally recognized as the sole agency to accredit dental and dental-related education programs conducted at the post-secondary level. For more information on CODA, please visit www.ada.org/coda.</t>
    </r>
  </si>
  <si>
    <t>ORAL MED</t>
  </si>
  <si>
    <t>OROFAC PAIN</t>
  </si>
  <si>
    <t>Oral Medicine - programs designed to provide training beyond the level of pre-doctoral education in oral health care, using applied basic and behavioral sciences. Education in these programs is based on the concept that oral health is an integral and interactive part of total health. The programs are designed to expand the scope and depth of the graduates’ knowledge and skills to enable them to provide comprehensive oral health care to a wide range of population groups.</t>
  </si>
  <si>
    <t>Orofacial Pain - programs are designed to provide training beyond the level of predoctoral education in oral health care, using applied basic and behavioral sciences to treat patients with orofacial pain. Education in these programs is based on the concept that oral health is an integral and interactive part of total health. The programs are designed to expand the scope and depth of the graduates' knowledge and skills to enable them to provide care for individuals with orofacial pain.</t>
  </si>
  <si>
    <r>
      <t>N/A</t>
    </r>
    <r>
      <rPr>
        <vertAlign val="superscript"/>
        <sz val="10"/>
        <color theme="1"/>
        <rFont val="Arial"/>
        <family val="2"/>
      </rPr>
      <t>2</t>
    </r>
  </si>
  <si>
    <r>
      <rPr>
        <vertAlign val="superscript"/>
        <sz val="8"/>
        <color theme="1"/>
        <rFont val="Arial"/>
        <family val="2"/>
      </rPr>
      <t>3</t>
    </r>
    <r>
      <rPr>
        <sz val="8"/>
        <color theme="1"/>
        <rFont val="Arial"/>
        <family val="2"/>
      </rPr>
      <t>Orofacial Pain first became accredited prior to the 2012-13 academic year.</t>
    </r>
  </si>
  <si>
    <t>TOTAL BY RACE/ETHNICITY AND GENDER</t>
  </si>
  <si>
    <t xml:space="preserve">TOTAL BY RACE/ETHNICITY </t>
  </si>
  <si>
    <t>PERCENT OF TOTAL ENROLLMENT</t>
  </si>
  <si>
    <t>TOTAL BY RACE/ETHNICITY</t>
  </si>
  <si>
    <t>PERCENT OF TOTAL GRADUATES</t>
  </si>
  <si>
    <t>ADVANCED DENTAL EDUCATION PROGRAMS</t>
  </si>
  <si>
    <r>
      <t>ENROLLMENT</t>
    </r>
    <r>
      <rPr>
        <b/>
        <vertAlign val="superscript"/>
        <sz val="9"/>
        <color theme="0"/>
        <rFont val="Arial"/>
        <family val="2"/>
      </rPr>
      <t>1</t>
    </r>
  </si>
  <si>
    <t>NUMBER OF PROGRAMS</t>
  </si>
  <si>
    <t>ENROLLMENT % CHANGE FROM PREVIOUS YEAR</t>
  </si>
  <si>
    <t>PREDOCTORAL PROGRAMS</t>
  </si>
  <si>
    <t>GRADUATES % CHANGE FROM PREVIOUS YEAR</t>
  </si>
  <si>
    <r>
      <t>1</t>
    </r>
    <r>
      <rPr>
        <sz val="8"/>
        <color rgb="FF000000"/>
        <rFont val="Arial"/>
        <family val="2"/>
      </rPr>
      <t>First year enrollment does not include Dental Anesthesiology or Oral Medicine prior to 2009. (These programs were first accredited in 2008, but first year enrollment was not available that year.) First year enrollment also does not include Orofacial Pain prior to 2012.</t>
    </r>
  </si>
  <si>
    <t>NUMBER OF ACCREDITED PROGRAMS</t>
  </si>
  <si>
    <t>NUMBER OF PROGRAMS WITH GRADUATING CLASS</t>
  </si>
  <si>
    <r>
      <t>Figure 2a: Applications</t>
    </r>
    <r>
      <rPr>
        <b/>
        <vertAlign val="superscript"/>
        <sz val="10"/>
        <color theme="1"/>
        <rFont val="Arial"/>
        <family val="2"/>
      </rPr>
      <t>1</t>
    </r>
    <r>
      <rPr>
        <b/>
        <sz val="10"/>
        <color theme="1"/>
        <rFont val="Arial"/>
        <family val="2"/>
      </rPr>
      <t xml:space="preserve"> per Program</t>
    </r>
    <r>
      <rPr>
        <b/>
        <vertAlign val="superscript"/>
        <sz val="10"/>
        <color theme="1"/>
        <rFont val="Arial"/>
        <family val="2"/>
      </rPr>
      <t>2</t>
    </r>
    <r>
      <rPr>
        <b/>
        <sz val="10"/>
        <color theme="1"/>
        <rFont val="Arial"/>
        <family val="2"/>
      </rPr>
      <t xml:space="preserve"> and First-Year Enrollment in Advanced Education in General Dentistry Programs, 2008-09 to 2018-19</t>
    </r>
  </si>
  <si>
    <t>Figure 2b: Total Enrollment and Graduates in Advanced Education in General Dentistry Programs, 2008-09 to 2018-19</t>
  </si>
  <si>
    <r>
      <t>Figure 3a: Applications</t>
    </r>
    <r>
      <rPr>
        <b/>
        <vertAlign val="superscript"/>
        <sz val="10"/>
        <color theme="1"/>
        <rFont val="Arial"/>
        <family val="2"/>
      </rPr>
      <t xml:space="preserve">1 </t>
    </r>
    <r>
      <rPr>
        <b/>
        <sz val="10"/>
        <color theme="1"/>
        <rFont val="Arial"/>
        <family val="2"/>
      </rPr>
      <t>per Program</t>
    </r>
    <r>
      <rPr>
        <b/>
        <vertAlign val="superscript"/>
        <sz val="10"/>
        <color theme="1"/>
        <rFont val="Arial"/>
        <family val="2"/>
      </rPr>
      <t>2</t>
    </r>
    <r>
      <rPr>
        <b/>
        <sz val="10"/>
        <color theme="1"/>
        <rFont val="Arial"/>
        <family val="2"/>
      </rPr>
      <t xml:space="preserve"> and First-Year Enrollment in Dental Anesthesiology Programs, 2009-10 to 2018-19</t>
    </r>
  </si>
  <si>
    <r>
      <t>Figure 3b: Total Enrollment and Graduates</t>
    </r>
    <r>
      <rPr>
        <b/>
        <vertAlign val="superscript"/>
        <sz val="10"/>
        <color theme="1"/>
        <rFont val="Arial"/>
        <family val="2"/>
      </rPr>
      <t>1</t>
    </r>
    <r>
      <rPr>
        <b/>
        <sz val="10"/>
        <color theme="1"/>
        <rFont val="Arial"/>
        <family val="2"/>
      </rPr>
      <t xml:space="preserve"> in Dental Anesthesiology Programs, 2008-09 to 2018-19</t>
    </r>
  </si>
  <si>
    <r>
      <t>Figure 4a: Applications</t>
    </r>
    <r>
      <rPr>
        <b/>
        <vertAlign val="superscript"/>
        <sz val="10"/>
        <color theme="1"/>
        <rFont val="Arial"/>
        <family val="2"/>
      </rPr>
      <t xml:space="preserve">1 </t>
    </r>
    <r>
      <rPr>
        <b/>
        <sz val="10"/>
        <color theme="1"/>
        <rFont val="Arial"/>
        <family val="2"/>
      </rPr>
      <t>per Program</t>
    </r>
    <r>
      <rPr>
        <b/>
        <vertAlign val="superscript"/>
        <sz val="10"/>
        <color theme="1"/>
        <rFont val="Arial"/>
        <family val="2"/>
      </rPr>
      <t>2</t>
    </r>
    <r>
      <rPr>
        <b/>
        <sz val="10"/>
        <color theme="1"/>
        <rFont val="Arial"/>
        <family val="2"/>
      </rPr>
      <t xml:space="preserve"> and First-Year Enrollment in Dental Public Health Programs, 2008-09 to 2018-19</t>
    </r>
  </si>
  <si>
    <t>Figure 4b: Total Enrollment and Graduates in Dental Public Health Programs, 2008-09 to 2018-19</t>
  </si>
  <si>
    <r>
      <t>Figure 5a: Applications</t>
    </r>
    <r>
      <rPr>
        <b/>
        <vertAlign val="superscript"/>
        <sz val="10"/>
        <color theme="1"/>
        <rFont val="Arial"/>
        <family val="2"/>
      </rPr>
      <t>1</t>
    </r>
    <r>
      <rPr>
        <b/>
        <sz val="10"/>
        <color theme="1"/>
        <rFont val="Arial"/>
        <family val="2"/>
      </rPr>
      <t xml:space="preserve"> per Program</t>
    </r>
    <r>
      <rPr>
        <b/>
        <vertAlign val="superscript"/>
        <sz val="10"/>
        <color theme="1"/>
        <rFont val="Arial"/>
        <family val="2"/>
      </rPr>
      <t>2</t>
    </r>
    <r>
      <rPr>
        <b/>
        <sz val="10"/>
        <color theme="1"/>
        <rFont val="Arial"/>
        <family val="2"/>
      </rPr>
      <t xml:space="preserve"> and First-Year Enrollment in Endodontics Programs, 2008-09 to 2018-19</t>
    </r>
  </si>
  <si>
    <t>Figure 5b: Total Enrollment and Graduates in Endodontics Programs, 2008-09 to 2018-19</t>
  </si>
  <si>
    <r>
      <t>Figure 6a: Applications</t>
    </r>
    <r>
      <rPr>
        <b/>
        <vertAlign val="superscript"/>
        <sz val="10"/>
        <color theme="1"/>
        <rFont val="Arial"/>
        <family val="2"/>
      </rPr>
      <t>1</t>
    </r>
    <r>
      <rPr>
        <b/>
        <sz val="10"/>
        <color theme="1"/>
        <rFont val="Arial"/>
        <family val="2"/>
      </rPr>
      <t xml:space="preserve"> per Program</t>
    </r>
    <r>
      <rPr>
        <b/>
        <vertAlign val="superscript"/>
        <sz val="10"/>
        <color theme="1"/>
        <rFont val="Arial"/>
        <family val="2"/>
      </rPr>
      <t>2</t>
    </r>
    <r>
      <rPr>
        <b/>
        <sz val="10"/>
        <color theme="1"/>
        <rFont val="Arial"/>
        <family val="2"/>
      </rPr>
      <t xml:space="preserve"> and First-Year Enrollment in General Practice Residency Programs, 2008-09 to 2018-19</t>
    </r>
  </si>
  <si>
    <t>Figure 6b: Total Enrollment and Graduates in General Practice Residency Programs, 2008-09 to 2018-19</t>
  </si>
  <si>
    <r>
      <t>Figure 7a: Applications</t>
    </r>
    <r>
      <rPr>
        <b/>
        <vertAlign val="superscript"/>
        <sz val="10"/>
        <color theme="1"/>
        <rFont val="Arial"/>
        <family val="2"/>
      </rPr>
      <t xml:space="preserve">1 </t>
    </r>
    <r>
      <rPr>
        <b/>
        <sz val="10"/>
        <color theme="1"/>
        <rFont val="Arial"/>
        <family val="2"/>
      </rPr>
      <t>per Program</t>
    </r>
    <r>
      <rPr>
        <b/>
        <vertAlign val="superscript"/>
        <sz val="10"/>
        <color theme="1"/>
        <rFont val="Arial"/>
        <family val="2"/>
      </rPr>
      <t>2</t>
    </r>
    <r>
      <rPr>
        <b/>
        <sz val="10"/>
        <color theme="1"/>
        <rFont val="Arial"/>
        <family val="2"/>
      </rPr>
      <t xml:space="preserve"> and First-Year Enrollment in Oral and Maxillofacial Pathology Programs, 2008-09 to 2018-19</t>
    </r>
  </si>
  <si>
    <t>Figure 7b: Total Enrollment and Graduates in Oral and Maxillofacial Pathology Programs, 2008-09 to 2018-19</t>
  </si>
  <si>
    <r>
      <t>Figure 8a: Applications</t>
    </r>
    <r>
      <rPr>
        <b/>
        <vertAlign val="superscript"/>
        <sz val="10"/>
        <color theme="1"/>
        <rFont val="Arial"/>
        <family val="2"/>
      </rPr>
      <t xml:space="preserve">1 </t>
    </r>
    <r>
      <rPr>
        <b/>
        <sz val="10"/>
        <color theme="1"/>
        <rFont val="Arial"/>
        <family val="2"/>
      </rPr>
      <t>per Program</t>
    </r>
    <r>
      <rPr>
        <b/>
        <vertAlign val="superscript"/>
        <sz val="10"/>
        <color theme="1"/>
        <rFont val="Arial"/>
        <family val="2"/>
      </rPr>
      <t>2</t>
    </r>
    <r>
      <rPr>
        <b/>
        <sz val="10"/>
        <color theme="1"/>
        <rFont val="Arial"/>
        <family val="2"/>
      </rPr>
      <t xml:space="preserve"> and First-Year Enrollment in Oral Maxillofacial Radiology Programs, 2008-09 to 2018-19</t>
    </r>
  </si>
  <si>
    <t>Figure 8b: Total Enrollment and Graduates in Oral and Maxillofacial Radiology Programs, 2008-09 to 2018-19</t>
  </si>
  <si>
    <r>
      <t>Figure 9a: Applications</t>
    </r>
    <r>
      <rPr>
        <b/>
        <vertAlign val="superscript"/>
        <sz val="10"/>
        <color theme="1"/>
        <rFont val="Arial"/>
        <family val="2"/>
      </rPr>
      <t xml:space="preserve">1 </t>
    </r>
    <r>
      <rPr>
        <b/>
        <sz val="10"/>
        <color theme="1"/>
        <rFont val="Arial"/>
        <family val="2"/>
      </rPr>
      <t>per Program</t>
    </r>
    <r>
      <rPr>
        <b/>
        <vertAlign val="superscript"/>
        <sz val="10"/>
        <color theme="1"/>
        <rFont val="Arial"/>
        <family val="2"/>
      </rPr>
      <t>2</t>
    </r>
    <r>
      <rPr>
        <b/>
        <sz val="10"/>
        <color theme="1"/>
        <rFont val="Arial"/>
        <family val="2"/>
      </rPr>
      <t xml:space="preserve"> and First-Year Enrollment in Oral and Maxillofacial Surgery Programs, 2008-09 to 2018-19</t>
    </r>
  </si>
  <si>
    <t>Figure 9b: Total Enrollment and Graduates in Oral and Maxillofacial Surgery Programs, 2008-09 to 2018-19</t>
  </si>
  <si>
    <r>
      <t>Figure 10a: Applications</t>
    </r>
    <r>
      <rPr>
        <b/>
        <vertAlign val="superscript"/>
        <sz val="10"/>
        <color theme="1"/>
        <rFont val="Arial"/>
        <family val="2"/>
      </rPr>
      <t xml:space="preserve">1 </t>
    </r>
    <r>
      <rPr>
        <b/>
        <sz val="10"/>
        <color theme="1"/>
        <rFont val="Arial"/>
        <family val="2"/>
      </rPr>
      <t>per Program</t>
    </r>
    <r>
      <rPr>
        <b/>
        <vertAlign val="superscript"/>
        <sz val="10"/>
        <color theme="1"/>
        <rFont val="Arial"/>
        <family val="2"/>
      </rPr>
      <t>2</t>
    </r>
    <r>
      <rPr>
        <b/>
        <sz val="10"/>
        <color theme="1"/>
        <rFont val="Arial"/>
        <family val="2"/>
      </rPr>
      <t xml:space="preserve"> and First-Year Enrollment in Clinical Fellowships in Oral and Maxillofacial Surgery, 2008-09 to 2018-19</t>
    </r>
  </si>
  <si>
    <t>Figure 10b: Total Enrollment and Graduates in Clinical Fellowships in Oral and Maxillofacial Surgery, 2008-09 to 2018-19</t>
  </si>
  <si>
    <r>
      <t>Figure 11a: Applications</t>
    </r>
    <r>
      <rPr>
        <b/>
        <vertAlign val="superscript"/>
        <sz val="10"/>
        <color theme="1"/>
        <rFont val="Arial"/>
        <family val="2"/>
      </rPr>
      <t xml:space="preserve">1 </t>
    </r>
    <r>
      <rPr>
        <b/>
        <sz val="10"/>
        <color theme="1"/>
        <rFont val="Arial"/>
        <family val="2"/>
      </rPr>
      <t>per Program</t>
    </r>
    <r>
      <rPr>
        <b/>
        <vertAlign val="superscript"/>
        <sz val="10"/>
        <color theme="1"/>
        <rFont val="Arial"/>
        <family val="2"/>
      </rPr>
      <t>2</t>
    </r>
    <r>
      <rPr>
        <b/>
        <sz val="10"/>
        <color theme="1"/>
        <rFont val="Arial"/>
        <family val="2"/>
      </rPr>
      <t xml:space="preserve"> and First-Year Enrollment in Orthodontics and Dentofacial Orthopedics, 2008-09 to 2018-19</t>
    </r>
  </si>
  <si>
    <t>Figure 11b: Total Enrollment and Graduates in Orthodontics and Dentofacial Orthopedics, 2008-09 to 2018-19</t>
  </si>
  <si>
    <r>
      <t>Figure 12a: Applications</t>
    </r>
    <r>
      <rPr>
        <b/>
        <vertAlign val="superscript"/>
        <sz val="10"/>
        <color theme="1"/>
        <rFont val="Arial"/>
        <family val="2"/>
      </rPr>
      <t xml:space="preserve">1 </t>
    </r>
    <r>
      <rPr>
        <b/>
        <sz val="10"/>
        <color theme="1"/>
        <rFont val="Arial"/>
        <family val="2"/>
      </rPr>
      <t>per Program</t>
    </r>
    <r>
      <rPr>
        <b/>
        <vertAlign val="superscript"/>
        <sz val="10"/>
        <color theme="1"/>
        <rFont val="Arial"/>
        <family val="2"/>
      </rPr>
      <t>2</t>
    </r>
    <r>
      <rPr>
        <b/>
        <sz val="10"/>
        <color theme="1"/>
        <rFont val="Arial"/>
        <family val="2"/>
      </rPr>
      <t xml:space="preserve"> and First-Year Enrollment in Clinical Fellowships in Craniofacial and Special Care Orthodontics, 2010-11 to 2018-19</t>
    </r>
  </si>
  <si>
    <t>Figure 12b: Total Enrollment and Graduates in Clinical Fellowships in Craniofacial and Special Care Orthodontics, 2010-11 to 2018-19</t>
  </si>
  <si>
    <t>Figure 13b: Total Enrollment and Graduates in Oral Medicine Programs, 2008-09 to 2018-19</t>
  </si>
  <si>
    <r>
      <t>Figure 13a: Applications</t>
    </r>
    <r>
      <rPr>
        <b/>
        <vertAlign val="superscript"/>
        <sz val="10"/>
        <color theme="1"/>
        <rFont val="Arial"/>
        <family val="2"/>
      </rPr>
      <t xml:space="preserve">1 </t>
    </r>
    <r>
      <rPr>
        <b/>
        <sz val="10"/>
        <color theme="1"/>
        <rFont val="Arial"/>
        <family val="2"/>
      </rPr>
      <t>per Program</t>
    </r>
    <r>
      <rPr>
        <b/>
        <vertAlign val="superscript"/>
        <sz val="10"/>
        <color theme="1"/>
        <rFont val="Arial"/>
        <family val="2"/>
      </rPr>
      <t>2</t>
    </r>
    <r>
      <rPr>
        <b/>
        <sz val="10"/>
        <color theme="1"/>
        <rFont val="Arial"/>
        <family val="2"/>
      </rPr>
      <t xml:space="preserve"> and First-Year Enrollment in Oral Medicine Programs, 2009-10 to 2018-19</t>
    </r>
  </si>
  <si>
    <t>Figure 14b: Total Enrollment and Graduates in Orofacial Pain Programs, 2012-13 to 2018-19</t>
  </si>
  <si>
    <r>
      <t>Figure 14a: Applications</t>
    </r>
    <r>
      <rPr>
        <b/>
        <vertAlign val="superscript"/>
        <sz val="10"/>
        <color theme="1"/>
        <rFont val="Arial"/>
        <family val="2"/>
      </rPr>
      <t xml:space="preserve">1 </t>
    </r>
    <r>
      <rPr>
        <b/>
        <sz val="10"/>
        <color theme="1"/>
        <rFont val="Arial"/>
        <family val="2"/>
      </rPr>
      <t>per Program and First-Year Enrollment in Orofacial Pain Programs, 2012-13 to 2018-19</t>
    </r>
  </si>
  <si>
    <r>
      <t>Figure 15a: Applications</t>
    </r>
    <r>
      <rPr>
        <b/>
        <vertAlign val="superscript"/>
        <sz val="10"/>
        <color theme="1"/>
        <rFont val="Arial"/>
        <family val="2"/>
      </rPr>
      <t xml:space="preserve">1 </t>
    </r>
    <r>
      <rPr>
        <b/>
        <sz val="10"/>
        <color theme="1"/>
        <rFont val="Arial"/>
        <family val="2"/>
      </rPr>
      <t>per Program</t>
    </r>
    <r>
      <rPr>
        <b/>
        <vertAlign val="superscript"/>
        <sz val="10"/>
        <color theme="1"/>
        <rFont val="Arial"/>
        <family val="2"/>
      </rPr>
      <t>2</t>
    </r>
    <r>
      <rPr>
        <b/>
        <sz val="10"/>
        <color theme="1"/>
        <rFont val="Arial"/>
        <family val="2"/>
      </rPr>
      <t xml:space="preserve"> and First-Year Enrollment in Pediatric Dentistry Programs, 2008-09 to 2018-19</t>
    </r>
  </si>
  <si>
    <t>Figure 15b: Total Enrollment and Graduates in Pediatric Dentistry Programs, 2008-09 to 2018-19</t>
  </si>
  <si>
    <r>
      <t>Figure 16a: Applications</t>
    </r>
    <r>
      <rPr>
        <b/>
        <vertAlign val="superscript"/>
        <sz val="10"/>
        <color theme="1"/>
        <rFont val="Arial"/>
        <family val="2"/>
      </rPr>
      <t xml:space="preserve">1 </t>
    </r>
    <r>
      <rPr>
        <b/>
        <sz val="10"/>
        <color theme="1"/>
        <rFont val="Arial"/>
        <family val="2"/>
      </rPr>
      <t>per Program</t>
    </r>
    <r>
      <rPr>
        <b/>
        <vertAlign val="superscript"/>
        <sz val="10"/>
        <color theme="1"/>
        <rFont val="Arial"/>
        <family val="2"/>
      </rPr>
      <t>2</t>
    </r>
    <r>
      <rPr>
        <b/>
        <sz val="10"/>
        <color theme="1"/>
        <rFont val="Arial"/>
        <family val="2"/>
      </rPr>
      <t xml:space="preserve"> and First-Year Enrollment in Periodontics Programs, 2008-09 to 2018-19</t>
    </r>
  </si>
  <si>
    <t>Figure 16b: Total Enrollment and Graduates in Periodontics Programs, 2008-09 to 2018-19</t>
  </si>
  <si>
    <r>
      <t>Figure 17a: Applications</t>
    </r>
    <r>
      <rPr>
        <b/>
        <vertAlign val="superscript"/>
        <sz val="10"/>
        <color theme="1"/>
        <rFont val="Arial"/>
        <family val="2"/>
      </rPr>
      <t xml:space="preserve">1 </t>
    </r>
    <r>
      <rPr>
        <b/>
        <sz val="10"/>
        <color theme="1"/>
        <rFont val="Arial"/>
        <family val="2"/>
      </rPr>
      <t>per Program</t>
    </r>
    <r>
      <rPr>
        <b/>
        <vertAlign val="superscript"/>
        <sz val="10"/>
        <color theme="1"/>
        <rFont val="Arial"/>
        <family val="2"/>
      </rPr>
      <t>2</t>
    </r>
    <r>
      <rPr>
        <b/>
        <sz val="10"/>
        <color theme="1"/>
        <rFont val="Arial"/>
        <family val="2"/>
      </rPr>
      <t xml:space="preserve"> and First-Year Enrollment in Prosthodontics Programs</t>
    </r>
    <r>
      <rPr>
        <b/>
        <vertAlign val="superscript"/>
        <sz val="10"/>
        <color theme="1"/>
        <rFont val="Arial"/>
        <family val="2"/>
      </rPr>
      <t>3</t>
    </r>
    <r>
      <rPr>
        <b/>
        <sz val="10"/>
        <color theme="1"/>
        <rFont val="Arial"/>
        <family val="2"/>
      </rPr>
      <t>, 2008-09 to 2018-19</t>
    </r>
  </si>
  <si>
    <r>
      <t>Figure 17b: Total Enrollment and Graduates in Prosthodontics Programs</t>
    </r>
    <r>
      <rPr>
        <b/>
        <vertAlign val="superscript"/>
        <sz val="10"/>
        <color theme="1"/>
        <rFont val="Arial"/>
        <family val="2"/>
      </rPr>
      <t>1</t>
    </r>
    <r>
      <rPr>
        <b/>
        <sz val="10"/>
        <color theme="1"/>
        <rFont val="Arial"/>
        <family val="2"/>
      </rPr>
      <t>, 2008-09 to 2018-19</t>
    </r>
  </si>
  <si>
    <t xml:space="preserve">Figures 2a-2b: Advanced Education in General Dentistry - Applications per Program, Enrollment, and Graduates, 2008-09 to 2018-19 </t>
  </si>
  <si>
    <t>Figures 3a-3b: Dental Anesthesiology - Applications per Program, Enrollment, and Graduates, 2008-09 to 2018-19</t>
  </si>
  <si>
    <t>Figures 4a-4b: Dental Public Health - Applications per Program, Enrollment, and Graduates, 2008-09 to 2018-19</t>
  </si>
  <si>
    <t>Figures 5a-5b: Endodontics - Applications per Program, Enrollment, and Graduates, 2008-09 to 2018-19</t>
  </si>
  <si>
    <t>Figures 6a-6b: General Practice Residency - Applications per Program, Enrollment, and Graduates, 2008-09 to 2018-19</t>
  </si>
  <si>
    <t>Figures 7a-7b: Oral and Maxillofacial Pathology - Applications per Program, Enrollment, and Graduates, 2008-09 to 2018-19</t>
  </si>
  <si>
    <t>Figures 8a-8b: Oral and Maxillofacial Radiology - Applications per Program, Enrollment, and Graduates, 2008-09 to 2018-19</t>
  </si>
  <si>
    <t>Figures 9a-9b: Oral and Maxillofacial Surgery - Applications per Program, Enrollment and Graduates, 2010-11 to 2018-19</t>
  </si>
  <si>
    <t>Figures 10a-10b: Clinical Fellowships in Oral and Maxillofacial Surgery - Applications per Program, Enrollment, and Graduates, 2008-09 to 2018-19</t>
  </si>
  <si>
    <t>Figures 11a-11b: Orthodontics and Dentofacial Orthopedics - Applications per Program, Enrollment, and Graduates, 2008-09 to 2018-19</t>
  </si>
  <si>
    <t>Figures 12a-12b: Clinical Fellowships in Craniofacial and Special Care Orthodontics - Applications per Program, Enrollment, and Graduates, 2008-09 to 2018-19</t>
  </si>
  <si>
    <t>Figures 13a-13b: Oral Medicine - Applications per Program, Enrollment, and Graduates, 2008-09 to 2018-19</t>
  </si>
  <si>
    <t>Figures 14a-14b: Orofacial Pain - Applications per Program, Enrollment, and Graduates, 2012-13 to 2018-19</t>
  </si>
  <si>
    <t>Figures 15a-15b: Pediatric Dentistry - Applications per Program, Enrollment, and Graduates, 2008-09 to 2018-19</t>
  </si>
  <si>
    <t>Figures 16a-16b: Periodontics - Applications per Program, Enrollment, and Graduates, 2008-09 to 2018-19</t>
  </si>
  <si>
    <t>Figures 17a-17b: Prosthodontics - Applications per Program, Enrollment, and Graduates, 2008-09 to 2018-19</t>
  </si>
  <si>
    <t>Clinical Fellowship in Craniofacial and Special Care Orthodontics - a fellowship in craniofacial and special needs orthodontics is a planned post-residency program that contains advanced education and training in a focused area of the discipline of orthodontics. The focused areas include: Cleft lip/palate patient care; Syndromic patient care; Orthognathic Surgery; Craniofacial Surgery and Special Care Orthodontics.</t>
  </si>
  <si>
    <t>COMBINED DISCIPLINES</t>
  </si>
  <si>
    <t>ORTHO/PERIO</t>
  </si>
  <si>
    <r>
      <t>Figure 20: Number of International Dental School Graduates Enrolled in Accredited Advanced Dental Education Programs</t>
    </r>
    <r>
      <rPr>
        <b/>
        <vertAlign val="superscript"/>
        <sz val="10"/>
        <color theme="1"/>
        <rFont val="Arial"/>
        <family val="2"/>
      </rPr>
      <t>1</t>
    </r>
    <r>
      <rPr>
        <b/>
        <sz val="10"/>
        <color theme="1"/>
        <rFont val="Arial"/>
        <family val="2"/>
      </rPr>
      <t>, 2018-19</t>
    </r>
    <r>
      <rPr>
        <b/>
        <vertAlign val="superscript"/>
        <sz val="10"/>
        <color theme="1"/>
        <rFont val="Arial"/>
        <family val="2"/>
      </rPr>
      <t>2</t>
    </r>
  </si>
  <si>
    <t>Fellowship in Oral and Maxillofacial Surgery - a planned post-residency program that contains education and training in a focused area of the discipline. The focused areas include but are not limited to: Cosmetic Facial Surgery; Oral/Head and Neck Oncologic Surgery; Pediatric Craniomaxillofacial Surgery (Cleft and Craniofacial Surgery); Microvascular Reconstructive Surgery; and Endoscopic Maxillofacial Surgery.</t>
  </si>
  <si>
    <t>Dental Public Health - the science and art of preventing and controlling dental diseases and promoting dental health through organized community efforts.  It is that form of dental practice which serves the community as a patient rather than the individual. It is concerned with the dental health education of the public, with applied dental research, and with the administration of group dental care programs as well as the prevention and control of dental diseases on a community basis.</t>
  </si>
  <si>
    <t>Endodontics - the branch of dentistry which is concerned with the morphology, physiology and pathology of the human dental pulp and periradicular tissues. Its study and practice encompass the basic and clinical sciences, including biology of the normal pulp; the etiology, diagnosis, prevention and treatment of diseases; and injuries of the pulp and associated periradicular conditions.</t>
  </si>
  <si>
    <t>Originally published June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</si>
</sst>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4" formatCode="_(&quot;$&quot;* #,##0.00_);_(&quot;$&quot;* \(#,##0.00\);_(&quot;$&quot;* &quot;-&quot;??_);_(@_)"/>
    <numFmt numFmtId="43" formatCode="_(* #,##0.00_);_(* \(#,##0.00\);_(* &quot;-&quot;??_);_(@_)"/>
    <numFmt numFmtId="164" formatCode="_(* #,##0_);_(* \(#,##0\);_(* &quot;-&quot;??_);_(@_)"/>
    <numFmt numFmtId="165" formatCode="_(* #,##0.0_);_(* \(#,##0.0\);_(* &quot;-&quot;??_);_(@_)"/>
    <numFmt numFmtId="166" formatCode="0.0"/>
    <numFmt numFmtId="167" formatCode="#,##0.0"/>
    <numFmt numFmtId="168" formatCode="_(&quot;$&quot;* #,##0_);_(&quot;$&quot;* \(#,##0\);_(&quot;$&quot;* &quot;-&quot;??_);_(@_)"/>
    <numFmt numFmtId="169" formatCode="_(\ #,##0_);_(* \(#,##0\);_(\ &quot;-&quot;_);_(@_)"/>
    <numFmt numFmtId="170" formatCode="0.0%"/>
  </numFmts>
  <fonts count="56" x14ac:knownFonts="1">
    <font>
      <sz val="10"/>
      <color theme="1"/>
      <name val="Arial"/>
      <family val="2"/>
    </font>
    <font>
      <sz val="10"/>
      <color theme="1"/>
      <name val="Arial"/>
      <family val="2"/>
    </font>
    <font>
      <b/>
      <sz val="10"/>
      <color theme="0"/>
      <name val="Arial"/>
      <family val="2"/>
    </font>
    <font>
      <b/>
      <sz val="10"/>
      <color theme="1"/>
      <name val="Arial"/>
      <family val="2"/>
    </font>
    <font>
      <b/>
      <sz val="10"/>
      <color rgb="FFFF0000"/>
      <name val="Arial"/>
      <family val="2"/>
    </font>
    <font>
      <sz val="10"/>
      <name val="Arial"/>
      <family val="2"/>
    </font>
    <font>
      <u/>
      <sz val="10"/>
      <color rgb="FF0563C1"/>
      <name val="Arial"/>
      <family val="2"/>
    </font>
    <font>
      <i/>
      <sz val="10"/>
      <color theme="1"/>
      <name val="Arial"/>
      <family val="2"/>
    </font>
    <font>
      <sz val="10"/>
      <color rgb="FF000000"/>
      <name val="Arial"/>
      <family val="2"/>
    </font>
    <font>
      <i/>
      <sz val="10"/>
      <color rgb="FF000000"/>
      <name val="Arial"/>
      <family val="2"/>
    </font>
    <font>
      <sz val="10"/>
      <color theme="1"/>
      <name val="Times New Roman"/>
      <family val="1"/>
    </font>
    <font>
      <sz val="11"/>
      <color theme="1"/>
      <name val="Calibri"/>
      <family val="2"/>
      <scheme val="minor"/>
    </font>
    <font>
      <sz val="11"/>
      <color theme="1"/>
      <name val="Arial"/>
      <family val="2"/>
    </font>
    <font>
      <b/>
      <sz val="9"/>
      <color theme="1"/>
      <name val="Arial"/>
      <family val="2"/>
    </font>
    <font>
      <sz val="9"/>
      <color theme="1"/>
      <name val="Arial"/>
      <family val="2"/>
    </font>
    <font>
      <b/>
      <sz val="10"/>
      <name val="Arial"/>
      <family val="2"/>
    </font>
    <font>
      <b/>
      <sz val="9"/>
      <name val="Arial"/>
      <family val="2"/>
    </font>
    <font>
      <sz val="9"/>
      <name val="Arial"/>
      <family val="2"/>
    </font>
    <font>
      <b/>
      <sz val="8"/>
      <color theme="1"/>
      <name val="Arial"/>
      <family val="2"/>
    </font>
    <font>
      <sz val="8"/>
      <color theme="1"/>
      <name val="Arial"/>
      <family val="2"/>
    </font>
    <font>
      <b/>
      <sz val="10"/>
      <color rgb="FF800000"/>
      <name val="Arial"/>
      <family val="2"/>
    </font>
    <font>
      <sz val="8"/>
      <color rgb="FF000000"/>
      <name val="Arial"/>
      <family val="2"/>
    </font>
    <font>
      <sz val="10"/>
      <color rgb="FF800000"/>
      <name val="Arial"/>
      <family val="2"/>
    </font>
    <font>
      <b/>
      <u/>
      <sz val="10"/>
      <color theme="0"/>
      <name val="Arial"/>
      <family val="2"/>
    </font>
    <font>
      <b/>
      <sz val="10"/>
      <color rgb="FF000000"/>
      <name val="Arial"/>
      <family val="2"/>
    </font>
    <font>
      <vertAlign val="superscript"/>
      <sz val="10"/>
      <color theme="1"/>
      <name val="Arial"/>
      <family val="2"/>
    </font>
    <font>
      <vertAlign val="superscript"/>
      <sz val="8"/>
      <color theme="1"/>
      <name val="Arial"/>
      <family val="2"/>
    </font>
    <font>
      <sz val="10"/>
      <color rgb="FFFF0000"/>
      <name val="Arial"/>
      <family val="2"/>
    </font>
    <font>
      <b/>
      <vertAlign val="superscript"/>
      <sz val="10"/>
      <color theme="1"/>
      <name val="Arial"/>
      <family val="2"/>
    </font>
    <font>
      <sz val="11"/>
      <color rgb="FFFF0000"/>
      <name val="Arial"/>
      <family val="2"/>
    </font>
    <font>
      <vertAlign val="superscript"/>
      <sz val="8"/>
      <color rgb="FF000000"/>
      <name val="Arial"/>
      <family val="2"/>
    </font>
    <font>
      <vertAlign val="superscript"/>
      <sz val="9"/>
      <color theme="1"/>
      <name val="Arial"/>
      <family val="2"/>
    </font>
    <font>
      <sz val="6"/>
      <color theme="1"/>
      <name val="Arial"/>
      <family val="2"/>
    </font>
    <font>
      <i/>
      <sz val="8"/>
      <color theme="1"/>
      <name val="Arial"/>
      <family val="2"/>
    </font>
    <font>
      <b/>
      <sz val="7"/>
      <color theme="0"/>
      <name val="Arial"/>
      <family val="2"/>
    </font>
    <font>
      <b/>
      <vertAlign val="superscript"/>
      <sz val="10"/>
      <color theme="0"/>
      <name val="Arial"/>
      <family val="2"/>
    </font>
    <font>
      <b/>
      <sz val="10"/>
      <color rgb="FFFFFFFF"/>
      <name val="Arial"/>
      <family val="2"/>
    </font>
    <font>
      <b/>
      <vertAlign val="superscript"/>
      <sz val="10"/>
      <color rgb="FFFFFFFF"/>
      <name val="Arial"/>
      <family val="2"/>
    </font>
    <font>
      <i/>
      <sz val="8"/>
      <color rgb="FF000000"/>
      <name val="Arial"/>
      <family val="2"/>
    </font>
    <font>
      <u/>
      <sz val="10"/>
      <color theme="10"/>
      <name val="Arial"/>
      <family val="2"/>
    </font>
    <font>
      <u/>
      <sz val="11"/>
      <color theme="10"/>
      <name val="Calibri"/>
      <family val="2"/>
      <scheme val="minor"/>
    </font>
    <font>
      <sz val="9"/>
      <color theme="1"/>
      <name val="Calibri"/>
      <family val="2"/>
      <scheme val="minor"/>
    </font>
    <font>
      <sz val="9"/>
      <color rgb="FF000000"/>
      <name val="Arial"/>
      <family val="2"/>
    </font>
    <font>
      <u/>
      <sz val="11"/>
      <color rgb="FF0563C1"/>
      <name val="Calibri"/>
      <family val="2"/>
      <scheme val="minor"/>
    </font>
    <font>
      <sz val="9"/>
      <color rgb="FFFF0000"/>
      <name val="Arial"/>
      <family val="2"/>
    </font>
    <font>
      <sz val="10"/>
      <color rgb="FF003399"/>
      <name val="Arial"/>
      <family val="2"/>
    </font>
    <font>
      <b/>
      <u/>
      <sz val="10"/>
      <color rgb="FFFFFFFF"/>
      <name val="Arial"/>
      <family val="2"/>
    </font>
    <font>
      <sz val="8"/>
      <name val="Arial"/>
      <family val="2"/>
    </font>
    <font>
      <vertAlign val="superscript"/>
      <sz val="8"/>
      <name val="Arial"/>
      <family val="2"/>
    </font>
    <font>
      <b/>
      <sz val="9"/>
      <color rgb="FFFFFFFF"/>
      <name val="Arial"/>
      <family val="2"/>
    </font>
    <font>
      <u/>
      <sz val="8"/>
      <color rgb="FF0563C1"/>
      <name val="Arial"/>
      <family val="2"/>
    </font>
    <font>
      <u/>
      <vertAlign val="superscript"/>
      <sz val="8"/>
      <color rgb="FF0563C1"/>
      <name val="Arial"/>
      <family val="2"/>
    </font>
    <font>
      <u/>
      <sz val="8"/>
      <color rgb="FF0563C1"/>
      <name val="Calibri"/>
      <family val="2"/>
      <scheme val="minor"/>
    </font>
    <font>
      <u/>
      <vertAlign val="superscript"/>
      <sz val="8"/>
      <color rgb="FF0563C1"/>
      <name val="Calibri"/>
      <family val="2"/>
      <scheme val="minor"/>
    </font>
    <font>
      <b/>
      <sz val="9"/>
      <color theme="0"/>
      <name val="Arial"/>
      <family val="2"/>
    </font>
    <font>
      <b/>
      <vertAlign val="superscript"/>
      <sz val="9"/>
      <color theme="0"/>
      <name val="Arial"/>
      <family val="2"/>
    </font>
  </fonts>
  <fills count="9">
    <fill>
      <patternFill patternType="none"/>
    </fill>
    <fill>
      <patternFill patternType="gray125"/>
    </fill>
    <fill>
      <patternFill patternType="solid">
        <fgColor theme="0"/>
        <bgColor indexed="64"/>
      </patternFill>
    </fill>
    <fill>
      <patternFill patternType="solid">
        <fgColor rgb="FF7F7770"/>
        <bgColor indexed="64"/>
      </patternFill>
    </fill>
    <fill>
      <patternFill patternType="solid">
        <fgColor theme="4" tint="-0.249977111117893"/>
        <bgColor indexed="64"/>
      </patternFill>
    </fill>
    <fill>
      <patternFill patternType="solid">
        <fgColor rgb="FF4F81BD"/>
        <bgColor indexed="64"/>
      </patternFill>
    </fill>
    <fill>
      <patternFill patternType="solid">
        <fgColor rgb="FFFAFBFE"/>
        <bgColor indexed="64"/>
      </patternFill>
    </fill>
    <fill>
      <patternFill patternType="solid">
        <fgColor rgb="FFFFFFFF"/>
        <bgColor indexed="64"/>
      </patternFill>
    </fill>
    <fill>
      <patternFill patternType="solid">
        <fgColor rgb="FFC5D9F1"/>
        <bgColor indexed="64"/>
      </patternFill>
    </fill>
  </fills>
  <borders count="65">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auto="1"/>
      </left>
      <right style="medium">
        <color indexed="64"/>
      </right>
      <top style="medium">
        <color indexed="64"/>
      </top>
      <bottom/>
      <diagonal/>
    </border>
    <border>
      <left style="thin">
        <color rgb="FF000000"/>
      </left>
      <right/>
      <top/>
      <bottom style="medium">
        <color indexed="64"/>
      </bottom>
      <diagonal/>
    </border>
    <border>
      <left style="thin">
        <color indexed="64"/>
      </left>
      <right/>
      <top/>
      <bottom style="medium">
        <color indexed="64"/>
      </bottom>
      <diagonal/>
    </border>
    <border>
      <left style="thin">
        <color auto="1"/>
      </left>
      <right style="medium">
        <color indexed="64"/>
      </right>
      <top/>
      <bottom style="medium">
        <color indexed="64"/>
      </bottom>
      <diagonal/>
    </border>
    <border>
      <left style="hair">
        <color rgb="FF000000"/>
      </left>
      <right/>
      <top/>
      <bottom/>
      <diagonal/>
    </border>
    <border>
      <left style="thin">
        <color rgb="FF000000"/>
      </left>
      <right style="hair">
        <color rgb="FF000000"/>
      </right>
      <top/>
      <bottom/>
      <diagonal/>
    </border>
    <border>
      <left style="hair">
        <color rgb="FF000000"/>
      </left>
      <right style="hair">
        <color indexed="64"/>
      </right>
      <top/>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thin">
        <color auto="1"/>
      </left>
      <right style="medium">
        <color indexed="64"/>
      </right>
      <top/>
      <bottom/>
      <diagonal/>
    </border>
    <border>
      <left style="hair">
        <color rgb="FF000000"/>
      </left>
      <right/>
      <top/>
      <bottom style="thin">
        <color indexed="64"/>
      </bottom>
      <diagonal/>
    </border>
    <border>
      <left style="thin">
        <color rgb="FF000000"/>
      </left>
      <right style="hair">
        <color rgb="FF000000"/>
      </right>
      <top/>
      <bottom style="thin">
        <color indexed="64"/>
      </bottom>
      <diagonal/>
    </border>
    <border>
      <left style="hair">
        <color rgb="FF000000"/>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auto="1"/>
      </left>
      <right style="medium">
        <color indexed="64"/>
      </right>
      <top/>
      <bottom style="thin">
        <color indexed="64"/>
      </bottom>
      <diagonal/>
    </border>
    <border>
      <left style="hair">
        <color indexed="64"/>
      </left>
      <right style="thin">
        <color indexed="64"/>
      </right>
      <top/>
      <bottom/>
      <diagonal/>
    </border>
    <border>
      <left style="hair">
        <color rgb="FF000000"/>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rgb="FF000000"/>
      </left>
      <right/>
      <top/>
      <bottom style="medium">
        <color indexed="64"/>
      </bottom>
      <diagonal/>
    </border>
    <border>
      <left style="thin">
        <color rgb="FF000000"/>
      </left>
      <right style="hair">
        <color rgb="FF000000"/>
      </right>
      <top/>
      <bottom style="medium">
        <color indexed="64"/>
      </bottom>
      <diagonal/>
    </border>
    <border>
      <left style="hair">
        <color rgb="FF000000"/>
      </left>
      <right style="hair">
        <color rgb="FF000000"/>
      </right>
      <top/>
      <bottom/>
      <diagonal/>
    </border>
    <border>
      <left style="medium">
        <color indexed="64"/>
      </left>
      <right style="medium">
        <color indexed="64"/>
      </right>
      <top/>
      <bottom style="medium">
        <color indexed="64"/>
      </bottom>
      <diagonal/>
    </border>
    <border>
      <left style="hair">
        <color rgb="FF000000"/>
      </left>
      <right style="hair">
        <color rgb="FF000000"/>
      </right>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thin">
        <color indexed="64"/>
      </right>
      <top style="medium">
        <color indexed="64"/>
      </top>
      <bottom/>
      <diagonal/>
    </border>
    <border>
      <left style="hair">
        <color rgb="FF000000"/>
      </left>
      <right style="hair">
        <color indexed="64"/>
      </right>
      <top/>
      <bottom style="medium">
        <color indexed="64"/>
      </bottom>
      <diagonal/>
    </border>
    <border>
      <left/>
      <right/>
      <top style="thin">
        <color indexed="64"/>
      </top>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right/>
      <top/>
      <bottom style="thin">
        <color rgb="FF000000"/>
      </bottom>
      <diagonal/>
    </border>
    <border>
      <left/>
      <right style="thin">
        <color indexed="64"/>
      </right>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thick">
        <color auto="1"/>
      </left>
      <right/>
      <top/>
      <bottom/>
      <diagonal/>
    </border>
    <border>
      <left style="hair">
        <color indexed="64"/>
      </left>
      <right style="hair">
        <color rgb="FF000000"/>
      </right>
      <top/>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s>
  <cellStyleXfs count="13">
    <xf numFmtId="0" fontId="0" fillId="0" borderId="0"/>
    <xf numFmtId="0" fontId="6" fillId="0" borderId="0" applyNumberFormat="0" applyFill="0" applyBorder="0" applyAlignment="0" applyProtection="0"/>
    <xf numFmtId="0" fontId="11" fillId="0" borderId="0"/>
    <xf numFmtId="43" fontId="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0" fontId="39" fillId="0" borderId="0" applyNumberFormat="0" applyFill="0" applyBorder="0" applyAlignment="0" applyProtection="0"/>
    <xf numFmtId="0" fontId="6" fillId="0" borderId="0" applyNumberFormat="0" applyFill="0" applyBorder="0" applyAlignment="0" applyProtection="0"/>
    <xf numFmtId="0" fontId="40" fillId="0" borderId="0" applyNumberFormat="0" applyFill="0" applyBorder="0" applyAlignment="0" applyProtection="0"/>
    <xf numFmtId="0" fontId="6" fillId="0" borderId="0" applyNumberFormat="0" applyFill="0" applyBorder="0" applyAlignment="0" applyProtection="0"/>
    <xf numFmtId="0" fontId="43"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52">
    <xf numFmtId="0" fontId="0" fillId="0" borderId="0" xfId="0"/>
    <xf numFmtId="0" fontId="4" fillId="2" borderId="0" xfId="0" applyFont="1" applyFill="1"/>
    <xf numFmtId="0" fontId="0" fillId="2" borderId="0" xfId="0" applyFont="1" applyFill="1"/>
    <xf numFmtId="0" fontId="3" fillId="2" borderId="0" xfId="0" applyFont="1" applyFill="1"/>
    <xf numFmtId="0" fontId="5" fillId="3" borderId="0" xfId="0" applyFont="1" applyFill="1"/>
    <xf numFmtId="0" fontId="6" fillId="0" borderId="0" xfId="1" applyFont="1"/>
    <xf numFmtId="0" fontId="0" fillId="2" borderId="0" xfId="0" applyFont="1" applyFill="1" applyBorder="1"/>
    <xf numFmtId="0" fontId="7" fillId="2" borderId="0" xfId="0" applyFont="1" applyFill="1" applyBorder="1"/>
    <xf numFmtId="0" fontId="2" fillId="4" borderId="0" xfId="0" applyFont="1" applyFill="1" applyAlignment="1">
      <alignment vertical="center"/>
    </xf>
    <xf numFmtId="0" fontId="0" fillId="2" borderId="0" xfId="0" applyFill="1"/>
    <xf numFmtId="0" fontId="8" fillId="2" borderId="0" xfId="0" applyFont="1" applyFill="1" applyAlignment="1">
      <alignment vertical="center" wrapText="1"/>
    </xf>
    <xf numFmtId="0" fontId="10" fillId="2" borderId="0" xfId="0" applyFont="1" applyFill="1" applyAlignment="1">
      <alignment vertical="center"/>
    </xf>
    <xf numFmtId="0" fontId="0" fillId="2" borderId="0" xfId="0" applyFont="1" applyFill="1" applyAlignment="1">
      <alignment vertical="center" wrapText="1"/>
    </xf>
    <xf numFmtId="0" fontId="10" fillId="2" borderId="0" xfId="0" applyFont="1" applyFill="1"/>
    <xf numFmtId="0" fontId="3" fillId="2" borderId="0" xfId="2" applyFont="1" applyFill="1"/>
    <xf numFmtId="0" fontId="12" fillId="2" borderId="0" xfId="2" applyFont="1" applyFill="1"/>
    <xf numFmtId="0" fontId="6" fillId="0" borderId="0" xfId="1" applyFont="1"/>
    <xf numFmtId="0" fontId="3" fillId="2" borderId="0" xfId="2" applyFont="1" applyFill="1" applyAlignment="1">
      <alignment horizontal="justify" vertical="center" wrapText="1"/>
    </xf>
    <xf numFmtId="0" fontId="1" fillId="2" borderId="0" xfId="2" applyFont="1" applyFill="1" applyAlignment="1">
      <alignment horizontal="justify" vertical="center" wrapText="1"/>
    </xf>
    <xf numFmtId="0" fontId="1" fillId="2" borderId="0" xfId="2" applyFont="1" applyFill="1" applyAlignment="1">
      <alignment vertical="center" wrapText="1"/>
    </xf>
    <xf numFmtId="0" fontId="13" fillId="2" borderId="0" xfId="2" applyFont="1" applyFill="1" applyAlignment="1">
      <alignment horizontal="justify" vertical="center" wrapText="1"/>
    </xf>
    <xf numFmtId="0" fontId="14" fillId="2" borderId="0" xfId="2" applyFont="1" applyFill="1" applyAlignment="1">
      <alignment horizontal="left" vertical="center" wrapText="1" indent="13"/>
    </xf>
    <xf numFmtId="0" fontId="3" fillId="2" borderId="0" xfId="2" applyFont="1" applyFill="1" applyAlignment="1">
      <alignment horizontal="left" vertical="center" wrapText="1"/>
    </xf>
    <xf numFmtId="0" fontId="3" fillId="2" borderId="0" xfId="2" applyFont="1" applyFill="1" applyAlignment="1">
      <alignment vertical="center" wrapText="1"/>
    </xf>
    <xf numFmtId="0" fontId="1" fillId="2" borderId="0" xfId="2" applyFont="1" applyFill="1" applyAlignment="1">
      <alignment horizontal="left" vertical="center" wrapText="1"/>
    </xf>
    <xf numFmtId="0" fontId="0" fillId="2" borderId="0" xfId="2" applyFont="1" applyFill="1" applyAlignment="1">
      <alignment horizontal="left" vertical="center" wrapText="1"/>
    </xf>
    <xf numFmtId="0" fontId="14" fillId="2" borderId="0" xfId="2" applyFont="1" applyFill="1" applyAlignment="1">
      <alignment horizontal="left" vertical="center" wrapText="1"/>
    </xf>
    <xf numFmtId="0" fontId="15" fillId="2" borderId="0" xfId="2" applyFont="1" applyFill="1" applyAlignment="1">
      <alignment horizontal="justify" vertical="center" wrapText="1"/>
    </xf>
    <xf numFmtId="0" fontId="5" fillId="2" borderId="0" xfId="2" applyFont="1" applyFill="1" applyAlignment="1">
      <alignment horizontal="left" vertical="center" wrapText="1"/>
    </xf>
    <xf numFmtId="0" fontId="16" fillId="2" borderId="0" xfId="2" applyFont="1" applyFill="1" applyAlignment="1">
      <alignment horizontal="justify" vertical="center" wrapText="1"/>
    </xf>
    <xf numFmtId="0" fontId="17" fillId="2" borderId="0" xfId="2" applyFont="1" applyFill="1" applyAlignment="1">
      <alignment horizontal="left" vertical="center" wrapText="1"/>
    </xf>
    <xf numFmtId="0" fontId="14" fillId="2" borderId="0" xfId="2" applyFont="1" applyFill="1" applyAlignment="1">
      <alignment horizontal="justify" vertical="center" wrapText="1"/>
    </xf>
    <xf numFmtId="0" fontId="18" fillId="2" borderId="0" xfId="2" applyFont="1" applyFill="1" applyAlignment="1">
      <alignment horizontal="justify" vertical="center" wrapText="1"/>
    </xf>
    <xf numFmtId="0" fontId="19" fillId="2" borderId="0" xfId="2" applyFont="1" applyFill="1" applyAlignment="1">
      <alignment vertical="center" wrapText="1"/>
    </xf>
    <xf numFmtId="0" fontId="20" fillId="2" borderId="0" xfId="2" applyFont="1" applyFill="1" applyAlignment="1">
      <alignment horizontal="justify" vertical="center" wrapText="1"/>
    </xf>
    <xf numFmtId="0" fontId="5" fillId="2" borderId="0" xfId="2" applyFont="1" applyFill="1" applyAlignment="1">
      <alignment horizontal="justify" vertical="center" wrapText="1"/>
    </xf>
    <xf numFmtId="0" fontId="5" fillId="2" borderId="0" xfId="2" applyFont="1" applyFill="1" applyAlignment="1">
      <alignment vertical="center" wrapText="1"/>
    </xf>
    <xf numFmtId="0" fontId="0" fillId="2" borderId="0" xfId="0" applyFill="1" applyAlignment="1">
      <alignment vertical="center" wrapText="1"/>
    </xf>
    <xf numFmtId="0" fontId="3" fillId="2" borderId="0" xfId="2" applyFont="1" applyFill="1" applyAlignment="1">
      <alignment horizontal="left" vertical="top" wrapText="1"/>
    </xf>
    <xf numFmtId="0" fontId="22" fillId="2" borderId="0" xfId="2" applyFont="1" applyFill="1" applyAlignment="1">
      <alignment vertical="center" wrapText="1"/>
    </xf>
    <xf numFmtId="0" fontId="22" fillId="2" borderId="0" xfId="2" applyFont="1" applyFill="1" applyAlignment="1">
      <alignment horizontal="justify" vertical="center" wrapText="1"/>
    </xf>
    <xf numFmtId="0" fontId="23" fillId="5" borderId="1" xfId="0" applyFont="1" applyFill="1" applyBorder="1" applyAlignment="1">
      <alignment vertical="center"/>
    </xf>
    <xf numFmtId="0" fontId="23" fillId="5" borderId="2" xfId="0" applyFont="1" applyFill="1" applyBorder="1" applyAlignment="1">
      <alignment vertical="center"/>
    </xf>
    <xf numFmtId="0" fontId="0" fillId="2" borderId="0" xfId="0" applyFill="1" applyAlignment="1">
      <alignment vertical="center"/>
    </xf>
    <xf numFmtId="0" fontId="0" fillId="2" borderId="3" xfId="0" applyFill="1" applyBorder="1"/>
    <xf numFmtId="0" fontId="0" fillId="2" borderId="0" xfId="0" applyFill="1" applyBorder="1" applyAlignment="1">
      <alignment horizontal="right"/>
    </xf>
    <xf numFmtId="0" fontId="0" fillId="2" borderId="4" xfId="0" applyFill="1" applyBorder="1" applyAlignment="1">
      <alignment horizontal="right"/>
    </xf>
    <xf numFmtId="0" fontId="24" fillId="2" borderId="0" xfId="0" applyFont="1" applyFill="1" applyBorder="1" applyAlignment="1">
      <alignment horizontal="center" vertical="top" wrapText="1"/>
    </xf>
    <xf numFmtId="0" fontId="0" fillId="2" borderId="0" xfId="0" applyFill="1" applyBorder="1"/>
    <xf numFmtId="0" fontId="8" fillId="2" borderId="0" xfId="0" applyFont="1" applyFill="1" applyBorder="1" applyAlignment="1">
      <alignment vertical="top" wrapText="1"/>
    </xf>
    <xf numFmtId="0" fontId="0" fillId="2" borderId="3" xfId="0" applyFont="1" applyFill="1" applyBorder="1"/>
    <xf numFmtId="0" fontId="3" fillId="2" borderId="0" xfId="0" applyFont="1" applyFill="1" applyBorder="1" applyAlignment="1">
      <alignment horizontal="right"/>
    </xf>
    <xf numFmtId="0" fontId="3" fillId="2" borderId="6" xfId="0" applyFont="1" applyFill="1" applyBorder="1"/>
    <xf numFmtId="0" fontId="3" fillId="2" borderId="7" xfId="0" applyFont="1" applyFill="1" applyBorder="1" applyAlignment="1">
      <alignment horizontal="right"/>
    </xf>
    <xf numFmtId="0" fontId="3" fillId="2" borderId="8" xfId="0" applyFont="1" applyFill="1" applyBorder="1" applyAlignment="1">
      <alignment horizontal="right"/>
    </xf>
    <xf numFmtId="0" fontId="19" fillId="2" borderId="0" xfId="0" applyFont="1" applyFill="1"/>
    <xf numFmtId="0" fontId="6" fillId="0" borderId="0" xfId="1" applyFont="1"/>
    <xf numFmtId="0" fontId="24" fillId="2" borderId="0" xfId="0" applyFont="1" applyFill="1" applyBorder="1" applyAlignment="1">
      <alignment horizontal="center" vertical="top" wrapText="1"/>
    </xf>
    <xf numFmtId="0" fontId="6" fillId="0" borderId="0" xfId="1"/>
    <xf numFmtId="0" fontId="12" fillId="0" borderId="0" xfId="2" applyFont="1"/>
    <xf numFmtId="0" fontId="2" fillId="5" borderId="9" xfId="2" applyFont="1" applyFill="1" applyBorder="1" applyAlignment="1">
      <alignment vertical="center" wrapText="1"/>
    </xf>
    <xf numFmtId="0" fontId="2" fillId="5" borderId="1" xfId="2" applyFont="1" applyFill="1" applyBorder="1" applyAlignment="1">
      <alignment horizontal="center" vertical="center" wrapText="1"/>
    </xf>
    <xf numFmtId="0" fontId="2" fillId="5" borderId="3" xfId="0" applyFont="1" applyFill="1" applyBorder="1"/>
    <xf numFmtId="0" fontId="2" fillId="5" borderId="0" xfId="2" applyFont="1" applyFill="1" applyBorder="1" applyAlignment="1">
      <alignment horizontal="center" vertical="center" wrapText="1"/>
    </xf>
    <xf numFmtId="0" fontId="2" fillId="5" borderId="0" xfId="2" applyFont="1" applyFill="1" applyBorder="1" applyAlignment="1">
      <alignment horizontal="right" vertical="center" wrapText="1"/>
    </xf>
    <xf numFmtId="0" fontId="2" fillId="5" borderId="4" xfId="2" applyFont="1" applyFill="1" applyBorder="1" applyAlignment="1">
      <alignment horizontal="center" vertical="center" wrapText="1"/>
    </xf>
    <xf numFmtId="0" fontId="0" fillId="0" borderId="3" xfId="0" applyBorder="1"/>
    <xf numFmtId="1" fontId="0" fillId="0" borderId="0" xfId="0" applyNumberFormat="1" applyBorder="1"/>
    <xf numFmtId="1" fontId="0" fillId="0" borderId="4" xfId="0" applyNumberFormat="1" applyBorder="1"/>
    <xf numFmtId="0" fontId="12" fillId="0" borderId="0" xfId="2" applyFont="1" applyFill="1"/>
    <xf numFmtId="1" fontId="12" fillId="0" borderId="0" xfId="2" applyNumberFormat="1" applyFont="1"/>
    <xf numFmtId="0" fontId="29" fillId="0" borderId="0" xfId="2" applyFont="1" applyFill="1"/>
    <xf numFmtId="0" fontId="3" fillId="0" borderId="6" xfId="0" applyFont="1" applyBorder="1"/>
    <xf numFmtId="1" fontId="3" fillId="0" borderId="7" xfId="0" applyNumberFormat="1" applyFont="1" applyBorder="1"/>
    <xf numFmtId="1" fontId="3" fillId="0" borderId="8" xfId="0" applyNumberFormat="1" applyFont="1" applyBorder="1"/>
    <xf numFmtId="0" fontId="31" fillId="0" borderId="0" xfId="2" applyFont="1" applyAlignment="1">
      <alignment vertical="center" wrapText="1"/>
    </xf>
    <xf numFmtId="0" fontId="14" fillId="0" borderId="0" xfId="2" applyFont="1"/>
    <xf numFmtId="0" fontId="32" fillId="0" borderId="0" xfId="2" applyFont="1" applyAlignment="1">
      <alignment vertical="center"/>
    </xf>
    <xf numFmtId="0" fontId="19" fillId="0" borderId="0" xfId="2" applyFont="1" applyAlignment="1">
      <alignment vertical="center"/>
    </xf>
    <xf numFmtId="0" fontId="0" fillId="0" borderId="0" xfId="0" applyBorder="1"/>
    <xf numFmtId="0" fontId="21" fillId="0" borderId="0" xfId="2" applyFont="1" applyAlignment="1">
      <alignment vertical="center"/>
    </xf>
    <xf numFmtId="0" fontId="3" fillId="0" borderId="0" xfId="0" applyFont="1" applyBorder="1" applyAlignment="1">
      <alignment horizontal="center" vertical="top" wrapText="1"/>
    </xf>
    <xf numFmtId="0" fontId="0" fillId="0" borderId="0" xfId="0" applyBorder="1" applyAlignment="1">
      <alignment vertical="top" wrapText="1"/>
    </xf>
    <xf numFmtId="0" fontId="3" fillId="0" borderId="0" xfId="2" applyFont="1"/>
    <xf numFmtId="0" fontId="34" fillId="5" borderId="9" xfId="2" applyFont="1" applyFill="1" applyBorder="1" applyAlignment="1">
      <alignment horizontal="center" vertical="center" wrapText="1"/>
    </xf>
    <xf numFmtId="0" fontId="12" fillId="0" borderId="0" xfId="2" applyFont="1" applyBorder="1"/>
    <xf numFmtId="0" fontId="2" fillId="5" borderId="3" xfId="2" applyFont="1" applyFill="1" applyBorder="1" applyAlignment="1">
      <alignment horizontal="center" vertical="center" wrapText="1"/>
    </xf>
    <xf numFmtId="0" fontId="2" fillId="5" borderId="3" xfId="2" applyFont="1" applyFill="1" applyBorder="1" applyAlignment="1">
      <alignment vertical="center" wrapText="1"/>
    </xf>
    <xf numFmtId="0" fontId="2" fillId="5" borderId="11" xfId="0" applyFont="1" applyFill="1" applyBorder="1"/>
    <xf numFmtId="3" fontId="0" fillId="0" borderId="0" xfId="0" applyNumberFormat="1" applyBorder="1"/>
    <xf numFmtId="3" fontId="0" fillId="0" borderId="4" xfId="0" applyNumberFormat="1" applyBorder="1"/>
    <xf numFmtId="0" fontId="24" fillId="0" borderId="0" xfId="0" applyFont="1" applyBorder="1" applyAlignment="1">
      <alignment horizontal="center" vertical="top" wrapText="1"/>
    </xf>
    <xf numFmtId="0" fontId="8" fillId="0" borderId="0" xfId="0" applyFont="1" applyBorder="1" applyAlignment="1">
      <alignment vertical="center"/>
    </xf>
    <xf numFmtId="0" fontId="8" fillId="0" borderId="0" xfId="0" applyFont="1" applyBorder="1" applyAlignment="1">
      <alignment horizontal="center" vertical="center"/>
    </xf>
    <xf numFmtId="0" fontId="12" fillId="0" borderId="0" xfId="2" applyFont="1" applyFill="1" applyBorder="1"/>
    <xf numFmtId="3" fontId="3" fillId="0" borderId="7" xfId="0" applyNumberFormat="1" applyFont="1" applyBorder="1"/>
    <xf numFmtId="3" fontId="3" fillId="0" borderId="8" xfId="0" applyNumberFormat="1" applyFont="1" applyBorder="1"/>
    <xf numFmtId="0" fontId="30" fillId="0" borderId="0" xfId="2" applyFont="1" applyAlignment="1">
      <alignment vertical="center" wrapText="1"/>
    </xf>
    <xf numFmtId="3" fontId="12" fillId="0" borderId="0" xfId="2" applyNumberFormat="1" applyFont="1"/>
    <xf numFmtId="0" fontId="0" fillId="0" borderId="0" xfId="0" applyBorder="1" applyAlignment="1">
      <alignment vertical="center"/>
    </xf>
    <xf numFmtId="0" fontId="0" fillId="2" borderId="0" xfId="0" applyFill="1" applyBorder="1" applyAlignment="1">
      <alignment vertical="center"/>
    </xf>
    <xf numFmtId="0" fontId="14" fillId="2" borderId="0" xfId="0" applyFont="1" applyFill="1"/>
    <xf numFmtId="164" fontId="14" fillId="2" borderId="0" xfId="3" applyNumberFormat="1" applyFont="1" applyFill="1"/>
    <xf numFmtId="164" fontId="0" fillId="2" borderId="0" xfId="3" applyNumberFormat="1" applyFont="1" applyFill="1"/>
    <xf numFmtId="0" fontId="27" fillId="2" borderId="0" xfId="0" applyFont="1" applyFill="1"/>
    <xf numFmtId="0" fontId="3" fillId="2" borderId="0" xfId="0" applyFont="1" applyFill="1" applyAlignment="1">
      <alignment horizontal="left" wrapText="1"/>
    </xf>
    <xf numFmtId="0" fontId="36" fillId="5" borderId="9" xfId="0" applyFont="1" applyFill="1" applyBorder="1" applyAlignment="1">
      <alignment vertical="center" wrapText="1"/>
    </xf>
    <xf numFmtId="0" fontId="36" fillId="5" borderId="15" xfId="0" applyFont="1" applyFill="1" applyBorder="1" applyAlignment="1">
      <alignment horizontal="center" vertical="center" wrapText="1"/>
    </xf>
    <xf numFmtId="0" fontId="36" fillId="5" borderId="11" xfId="0" applyFont="1" applyFill="1" applyBorder="1" applyAlignment="1">
      <alignment horizontal="center" wrapText="1"/>
    </xf>
    <xf numFmtId="0" fontId="36" fillId="5" borderId="12" xfId="0" applyFont="1" applyFill="1" applyBorder="1" applyAlignment="1">
      <alignment horizontal="center" wrapText="1"/>
    </xf>
    <xf numFmtId="0" fontId="36" fillId="5" borderId="16" xfId="0" applyFont="1" applyFill="1" applyBorder="1" applyAlignment="1">
      <alignment horizontal="center" wrapText="1"/>
    </xf>
    <xf numFmtId="0" fontId="36" fillId="5" borderId="17" xfId="0" applyFont="1" applyFill="1" applyBorder="1" applyAlignment="1">
      <alignment horizontal="center" wrapText="1"/>
    </xf>
    <xf numFmtId="0" fontId="36" fillId="5" borderId="18" xfId="0" applyFont="1" applyFill="1" applyBorder="1" applyAlignment="1">
      <alignment horizontal="center" wrapText="1"/>
    </xf>
    <xf numFmtId="0" fontId="8" fillId="2" borderId="3" xfId="0" applyFont="1" applyFill="1" applyBorder="1" applyAlignment="1">
      <alignment horizontal="left" vertical="top" wrapText="1"/>
    </xf>
    <xf numFmtId="164" fontId="8" fillId="2" borderId="3" xfId="3" applyNumberFormat="1" applyFont="1" applyFill="1" applyBorder="1" applyAlignment="1">
      <alignment horizontal="right" vertical="top" wrapText="1"/>
    </xf>
    <xf numFmtId="164" fontId="8" fillId="2" borderId="19" xfId="3" applyNumberFormat="1" applyFont="1" applyFill="1" applyBorder="1" applyAlignment="1">
      <alignment horizontal="right" vertical="top" wrapText="1"/>
    </xf>
    <xf numFmtId="164" fontId="8" fillId="2" borderId="20" xfId="3" applyNumberFormat="1" applyFont="1" applyFill="1" applyBorder="1" applyAlignment="1">
      <alignment horizontal="right" vertical="top" wrapText="1"/>
    </xf>
    <xf numFmtId="164" fontId="8" fillId="2" borderId="21" xfId="3" applyNumberFormat="1" applyFont="1" applyFill="1" applyBorder="1" applyAlignment="1">
      <alignment horizontal="right" vertical="top" wrapText="1"/>
    </xf>
    <xf numFmtId="164" fontId="8" fillId="2" borderId="22" xfId="3" applyNumberFormat="1" applyFont="1" applyFill="1" applyBorder="1" applyAlignment="1">
      <alignment horizontal="right" vertical="top" wrapText="1"/>
    </xf>
    <xf numFmtId="164" fontId="8" fillId="2" borderId="23" xfId="3" applyNumberFormat="1" applyFont="1" applyFill="1" applyBorder="1" applyAlignment="1">
      <alignment horizontal="right" vertical="top" wrapText="1"/>
    </xf>
    <xf numFmtId="164" fontId="8" fillId="2" borderId="24" xfId="3" applyNumberFormat="1" applyFont="1" applyFill="1" applyBorder="1" applyAlignment="1">
      <alignment horizontal="right" vertical="top" wrapText="1"/>
    </xf>
    <xf numFmtId="164" fontId="8" fillId="2" borderId="25" xfId="3" applyNumberFormat="1" applyFont="1" applyFill="1" applyBorder="1" applyAlignment="1">
      <alignment horizontal="right" vertical="top" wrapText="1"/>
    </xf>
    <xf numFmtId="0" fontId="8" fillId="2" borderId="10" xfId="0" applyFont="1" applyFill="1" applyBorder="1" applyAlignment="1">
      <alignment horizontal="left" vertical="top" wrapText="1"/>
    </xf>
    <xf numFmtId="164" fontId="8" fillId="2" borderId="10" xfId="3" applyNumberFormat="1" applyFont="1" applyFill="1" applyBorder="1" applyAlignment="1">
      <alignment horizontal="right" vertical="top" wrapText="1"/>
    </xf>
    <xf numFmtId="164" fontId="8" fillId="2" borderId="26" xfId="3" applyNumberFormat="1" applyFont="1" applyFill="1" applyBorder="1" applyAlignment="1">
      <alignment horizontal="right" vertical="top" wrapText="1"/>
    </xf>
    <xf numFmtId="164" fontId="8" fillId="2" borderId="27" xfId="3" applyNumberFormat="1" applyFont="1" applyFill="1" applyBorder="1" applyAlignment="1">
      <alignment horizontal="right" vertical="top" wrapText="1"/>
    </xf>
    <xf numFmtId="164" fontId="8" fillId="2" borderId="28" xfId="3" applyNumberFormat="1" applyFont="1" applyFill="1" applyBorder="1" applyAlignment="1">
      <alignment horizontal="right" vertical="top" wrapText="1"/>
    </xf>
    <xf numFmtId="164" fontId="8" fillId="2" borderId="29" xfId="3" applyNumberFormat="1" applyFont="1" applyFill="1" applyBorder="1" applyAlignment="1">
      <alignment horizontal="right" vertical="top" wrapText="1"/>
    </xf>
    <xf numFmtId="164" fontId="8" fillId="2" borderId="30" xfId="3" applyNumberFormat="1" applyFont="1" applyFill="1" applyBorder="1" applyAlignment="1">
      <alignment horizontal="right" vertical="top" wrapText="1"/>
    </xf>
    <xf numFmtId="164" fontId="8" fillId="2" borderId="31" xfId="3" applyNumberFormat="1" applyFont="1" applyFill="1" applyBorder="1" applyAlignment="1">
      <alignment horizontal="right" vertical="top" wrapText="1"/>
    </xf>
    <xf numFmtId="164" fontId="8" fillId="2" borderId="32" xfId="3" applyNumberFormat="1" applyFont="1" applyFill="1" applyBorder="1" applyAlignment="1">
      <alignment horizontal="right" vertical="top" wrapText="1"/>
    </xf>
    <xf numFmtId="0" fontId="24" fillId="2" borderId="3" xfId="0" applyFont="1" applyFill="1" applyBorder="1" applyAlignment="1">
      <alignment horizontal="left" vertical="top" wrapText="1"/>
    </xf>
    <xf numFmtId="164" fontId="24" fillId="2" borderId="3" xfId="3" applyNumberFormat="1" applyFont="1" applyFill="1" applyBorder="1" applyAlignment="1">
      <alignment horizontal="right" vertical="top" wrapText="1"/>
    </xf>
    <xf numFmtId="164" fontId="24" fillId="2" borderId="21" xfId="3" applyNumberFormat="1" applyFont="1" applyFill="1" applyBorder="1" applyAlignment="1">
      <alignment horizontal="right" vertical="top" wrapText="1"/>
    </xf>
    <xf numFmtId="164" fontId="24" fillId="2" borderId="22" xfId="3" applyNumberFormat="1" applyFont="1" applyFill="1" applyBorder="1" applyAlignment="1">
      <alignment horizontal="right" vertical="top" wrapText="1"/>
    </xf>
    <xf numFmtId="164" fontId="24" fillId="2" borderId="23" xfId="3" applyNumberFormat="1" applyFont="1" applyFill="1" applyBorder="1" applyAlignment="1">
      <alignment horizontal="right" vertical="top" wrapText="1"/>
    </xf>
    <xf numFmtId="164" fontId="24" fillId="2" borderId="24" xfId="3" applyNumberFormat="1" applyFont="1" applyFill="1" applyBorder="1" applyAlignment="1">
      <alignment horizontal="right" vertical="top" wrapText="1"/>
    </xf>
    <xf numFmtId="164" fontId="24" fillId="2" borderId="25" xfId="3" applyNumberFormat="1" applyFont="1" applyFill="1" applyBorder="1" applyAlignment="1">
      <alignment horizontal="right" vertical="top" wrapText="1"/>
    </xf>
    <xf numFmtId="164" fontId="3" fillId="2" borderId="0" xfId="0" applyNumberFormat="1" applyFont="1" applyFill="1"/>
    <xf numFmtId="164" fontId="24" fillId="2" borderId="33" xfId="3" applyNumberFormat="1" applyFont="1" applyFill="1" applyBorder="1" applyAlignment="1">
      <alignment horizontal="right" vertical="top" wrapText="1"/>
    </xf>
    <xf numFmtId="164" fontId="24" fillId="2" borderId="0" xfId="3" applyNumberFormat="1" applyFont="1" applyFill="1" applyBorder="1" applyAlignment="1">
      <alignment horizontal="right" vertical="top" wrapText="1"/>
    </xf>
    <xf numFmtId="164" fontId="24" fillId="2" borderId="11" xfId="3" applyNumberFormat="1" applyFont="1" applyFill="1" applyBorder="1" applyAlignment="1">
      <alignment horizontal="right" vertical="top" wrapText="1"/>
    </xf>
    <xf numFmtId="165" fontId="24" fillId="2" borderId="34" xfId="3" applyNumberFormat="1" applyFont="1" applyFill="1" applyBorder="1" applyAlignment="1">
      <alignment horizontal="right" vertical="top" wrapText="1"/>
    </xf>
    <xf numFmtId="164" fontId="24" fillId="2" borderId="35" xfId="3" applyNumberFormat="1" applyFont="1" applyFill="1" applyBorder="1" applyAlignment="1">
      <alignment horizontal="right" vertical="top" wrapText="1"/>
    </xf>
    <xf numFmtId="165" fontId="24" fillId="2" borderId="36" xfId="3" applyNumberFormat="1" applyFont="1" applyFill="1" applyBorder="1" applyAlignment="1">
      <alignment horizontal="right" vertical="top" wrapText="1"/>
    </xf>
    <xf numFmtId="165" fontId="24" fillId="2" borderId="35" xfId="3" applyNumberFormat="1" applyFont="1" applyFill="1" applyBorder="1" applyAlignment="1">
      <alignment horizontal="right" vertical="top" wrapText="1"/>
    </xf>
    <xf numFmtId="165" fontId="24" fillId="2" borderId="37" xfId="3" applyNumberFormat="1" applyFont="1" applyFill="1" applyBorder="1" applyAlignment="1">
      <alignment horizontal="right" vertical="top" wrapText="1"/>
    </xf>
    <xf numFmtId="164" fontId="24" fillId="2" borderId="18" xfId="3" applyNumberFormat="1" applyFont="1" applyFill="1" applyBorder="1" applyAlignment="1">
      <alignment horizontal="right" vertical="top" wrapText="1"/>
    </xf>
    <xf numFmtId="164" fontId="24" fillId="2" borderId="19" xfId="3" applyNumberFormat="1" applyFont="1" applyFill="1" applyBorder="1" applyAlignment="1">
      <alignment horizontal="right" vertical="top" wrapText="1"/>
    </xf>
    <xf numFmtId="164" fontId="24" fillId="2" borderId="20" xfId="3" applyNumberFormat="1" applyFont="1" applyFill="1" applyBorder="1" applyAlignment="1">
      <alignment horizontal="right" vertical="top" wrapText="1"/>
    </xf>
    <xf numFmtId="165" fontId="24" fillId="2" borderId="38" xfId="3" applyNumberFormat="1" applyFont="1" applyFill="1" applyBorder="1" applyAlignment="1">
      <alignment horizontal="right" vertical="top" wrapText="1"/>
    </xf>
    <xf numFmtId="164" fontId="24" fillId="2" borderId="39" xfId="3" applyNumberFormat="1" applyFont="1" applyFill="1" applyBorder="1" applyAlignment="1">
      <alignment horizontal="right" vertical="top" wrapText="1"/>
    </xf>
    <xf numFmtId="165" fontId="24" fillId="2" borderId="12" xfId="3" applyNumberFormat="1" applyFont="1" applyFill="1" applyBorder="1" applyAlignment="1">
      <alignment horizontal="right" vertical="top" wrapText="1"/>
    </xf>
    <xf numFmtId="164" fontId="24" fillId="2" borderId="40" xfId="3" applyNumberFormat="1" applyFont="1" applyFill="1" applyBorder="1" applyAlignment="1">
      <alignment horizontal="right" vertical="top" wrapText="1"/>
    </xf>
    <xf numFmtId="0" fontId="24" fillId="2" borderId="41" xfId="0" applyFont="1" applyFill="1" applyBorder="1" applyAlignment="1">
      <alignment horizontal="left" vertical="top" wrapText="1"/>
    </xf>
    <xf numFmtId="165" fontId="24" fillId="2" borderId="42" xfId="3" applyNumberFormat="1" applyFont="1" applyFill="1" applyBorder="1" applyAlignment="1">
      <alignment horizontal="right" vertical="top" wrapText="1"/>
    </xf>
    <xf numFmtId="0" fontId="26" fillId="2" borderId="0" xfId="0" applyFont="1" applyFill="1" applyBorder="1" applyAlignment="1">
      <alignment vertical="center"/>
    </xf>
    <xf numFmtId="0" fontId="19" fillId="2" borderId="0" xfId="0" applyFont="1" applyFill="1" applyBorder="1" applyAlignment="1">
      <alignment wrapText="1"/>
    </xf>
    <xf numFmtId="164" fontId="0" fillId="2" borderId="0" xfId="0" applyNumberFormat="1" applyFill="1"/>
    <xf numFmtId="0" fontId="19" fillId="2" borderId="0" xfId="0" applyFont="1" applyFill="1" applyBorder="1"/>
    <xf numFmtId="0" fontId="3" fillId="2" borderId="0" xfId="0" applyFont="1" applyFill="1" applyBorder="1" applyAlignment="1">
      <alignment horizontal="center" vertical="top" wrapText="1"/>
    </xf>
    <xf numFmtId="0" fontId="0" fillId="2" borderId="0" xfId="0" applyFill="1" applyBorder="1" applyAlignment="1">
      <alignment vertical="top" wrapText="1"/>
    </xf>
    <xf numFmtId="164" fontId="0" fillId="2" borderId="0" xfId="0" applyNumberFormat="1" applyFill="1" applyBorder="1" applyAlignment="1">
      <alignment vertical="top" wrapText="1"/>
    </xf>
    <xf numFmtId="164" fontId="8" fillId="2" borderId="43" xfId="3" applyNumberFormat="1" applyFont="1" applyFill="1" applyBorder="1" applyAlignment="1">
      <alignment horizontal="right" vertical="top" wrapText="1"/>
    </xf>
    <xf numFmtId="164" fontId="8" fillId="2" borderId="44" xfId="3" applyNumberFormat="1" applyFont="1" applyFill="1" applyBorder="1" applyAlignment="1">
      <alignment horizontal="right" vertical="top" wrapText="1"/>
    </xf>
    <xf numFmtId="164" fontId="24" fillId="2" borderId="43" xfId="3" applyNumberFormat="1" applyFont="1" applyFill="1" applyBorder="1" applyAlignment="1">
      <alignment horizontal="right" vertical="top" wrapText="1"/>
    </xf>
    <xf numFmtId="165" fontId="24" fillId="2" borderId="45" xfId="3" applyNumberFormat="1" applyFont="1" applyFill="1" applyBorder="1" applyAlignment="1">
      <alignment horizontal="right" vertical="top" wrapText="1"/>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29" fillId="2" borderId="0" xfId="2" applyFont="1" applyFill="1"/>
    <xf numFmtId="0" fontId="36" fillId="5" borderId="11" xfId="0" applyFont="1" applyFill="1" applyBorder="1" applyAlignment="1">
      <alignment horizontal="left" wrapText="1"/>
    </xf>
    <xf numFmtId="164" fontId="8" fillId="2" borderId="0" xfId="3" applyNumberFormat="1" applyFont="1" applyFill="1" applyBorder="1" applyAlignment="1">
      <alignment horizontal="right" vertical="top" wrapText="1"/>
    </xf>
    <xf numFmtId="164" fontId="8" fillId="2" borderId="5" xfId="3" applyNumberFormat="1" applyFont="1" applyFill="1" applyBorder="1" applyAlignment="1">
      <alignment horizontal="right" vertical="top" wrapText="1"/>
    </xf>
    <xf numFmtId="165" fontId="24" fillId="2" borderId="47" xfId="3" applyNumberFormat="1" applyFont="1" applyFill="1" applyBorder="1" applyAlignment="1">
      <alignment horizontal="right" vertical="top" wrapText="1"/>
    </xf>
    <xf numFmtId="0" fontId="19" fillId="0" borderId="0" xfId="0" applyFont="1" applyAlignment="1">
      <alignment wrapText="1"/>
    </xf>
    <xf numFmtId="164" fontId="24" fillId="2" borderId="37" xfId="3" applyNumberFormat="1" applyFont="1" applyFill="1" applyBorder="1" applyAlignment="1">
      <alignment horizontal="right" vertical="top" wrapText="1"/>
    </xf>
    <xf numFmtId="0" fontId="27" fillId="2" borderId="0" xfId="0" applyFont="1" applyFill="1" applyBorder="1"/>
    <xf numFmtId="0" fontId="4" fillId="2" borderId="0" xfId="0" applyFont="1" applyFill="1" applyBorder="1" applyAlignment="1">
      <alignment horizontal="center" vertical="top" wrapText="1"/>
    </xf>
    <xf numFmtId="164" fontId="27" fillId="2" borderId="0" xfId="0" applyNumberFormat="1" applyFont="1" applyFill="1" applyBorder="1" applyAlignment="1">
      <alignment vertical="top" wrapText="1"/>
    </xf>
    <xf numFmtId="0" fontId="4" fillId="2" borderId="0" xfId="0" applyFont="1" applyFill="1" applyBorder="1"/>
    <xf numFmtId="0" fontId="3" fillId="0" borderId="0" xfId="2" applyFont="1" applyBorder="1" applyAlignment="1">
      <alignment horizontal="center" vertical="center" wrapText="1"/>
    </xf>
    <xf numFmtId="0" fontId="2" fillId="5" borderId="9" xfId="2" applyFont="1" applyFill="1" applyBorder="1" applyAlignment="1">
      <alignment horizontal="center" vertical="center" wrapText="1"/>
    </xf>
    <xf numFmtId="0" fontId="1" fillId="0" borderId="3" xfId="2" applyFont="1" applyBorder="1" applyAlignment="1">
      <alignment horizontal="center" vertical="center" wrapText="1"/>
    </xf>
    <xf numFmtId="3" fontId="1" fillId="0" borderId="0" xfId="2" applyNumberFormat="1" applyFont="1" applyBorder="1" applyAlignment="1">
      <alignment horizontal="center" vertical="center" wrapText="1"/>
    </xf>
    <xf numFmtId="0" fontId="1" fillId="0" borderId="0" xfId="2" applyFont="1" applyBorder="1" applyAlignment="1">
      <alignment horizontal="right" vertical="center" wrapText="1" indent="1"/>
    </xf>
    <xf numFmtId="0" fontId="1" fillId="0" borderId="0" xfId="2" applyFont="1" applyBorder="1" applyAlignment="1">
      <alignment horizontal="center" vertical="center" wrapText="1"/>
    </xf>
    <xf numFmtId="167" fontId="1" fillId="0" borderId="4" xfId="2" applyNumberFormat="1" applyFont="1" applyBorder="1" applyAlignment="1">
      <alignment horizontal="right" vertical="center" wrapText="1" indent="1"/>
    </xf>
    <xf numFmtId="0" fontId="1" fillId="0" borderId="0" xfId="4" applyNumberFormat="1" applyFont="1" applyFill="1" applyBorder="1" applyAlignment="1">
      <alignment horizontal="right" vertical="center" wrapText="1" indent="1"/>
    </xf>
    <xf numFmtId="3" fontId="1" fillId="0" borderId="0" xfId="2" applyNumberFormat="1" applyFont="1" applyFill="1" applyBorder="1" applyAlignment="1">
      <alignment horizontal="center" vertical="center" wrapText="1"/>
    </xf>
    <xf numFmtId="0" fontId="1" fillId="0" borderId="4" xfId="4" applyNumberFormat="1" applyFont="1" applyFill="1" applyBorder="1" applyAlignment="1">
      <alignment horizontal="right" vertical="center" wrapText="1" indent="1"/>
    </xf>
    <xf numFmtId="0" fontId="1" fillId="0" borderId="11" xfId="2" applyFont="1" applyBorder="1" applyAlignment="1">
      <alignment horizontal="center" vertical="center" wrapText="1"/>
    </xf>
    <xf numFmtId="3" fontId="1" fillId="0" borderId="12" xfId="2" applyNumberFormat="1" applyFont="1" applyFill="1" applyBorder="1" applyAlignment="1">
      <alignment horizontal="center" vertical="center" wrapText="1"/>
    </xf>
    <xf numFmtId="166" fontId="1" fillId="0" borderId="13" xfId="4" applyNumberFormat="1" applyFont="1" applyFill="1" applyBorder="1" applyAlignment="1">
      <alignment horizontal="right" vertical="center" wrapText="1" indent="1"/>
    </xf>
    <xf numFmtId="0" fontId="1" fillId="0" borderId="12" xfId="2" applyFont="1" applyBorder="1" applyAlignment="1">
      <alignment horizontal="center" vertical="center" wrapText="1"/>
    </xf>
    <xf numFmtId="0" fontId="26" fillId="0" borderId="0" xfId="2" applyFont="1" applyBorder="1" applyAlignment="1">
      <alignment vertical="center" wrapText="1"/>
    </xf>
    <xf numFmtId="0" fontId="30" fillId="0" borderId="0" xfId="2" applyFont="1" applyAlignment="1">
      <alignment wrapText="1"/>
    </xf>
    <xf numFmtId="0" fontId="19" fillId="0" borderId="0" xfId="2" applyFont="1" applyAlignment="1">
      <alignment horizontal="left" vertical="center"/>
    </xf>
    <xf numFmtId="166" fontId="1" fillId="0" borderId="4" xfId="4" applyNumberFormat="1" applyFont="1" applyFill="1" applyBorder="1" applyAlignment="1">
      <alignment horizontal="right" vertical="center" wrapText="1" indent="1"/>
    </xf>
    <xf numFmtId="0" fontId="24" fillId="2" borderId="0" xfId="0" applyFont="1" applyFill="1" applyBorder="1" applyAlignment="1">
      <alignment horizontal="center" vertical="top" wrapText="1"/>
    </xf>
    <xf numFmtId="0" fontId="12" fillId="2" borderId="0" xfId="0" applyFont="1" applyFill="1"/>
    <xf numFmtId="166" fontId="14" fillId="2" borderId="0" xfId="0" applyNumberFormat="1" applyFont="1" applyFill="1"/>
    <xf numFmtId="0" fontId="0" fillId="2" borderId="0" xfId="0" applyFill="1" applyAlignment="1">
      <alignment wrapText="1"/>
    </xf>
    <xf numFmtId="0" fontId="14" fillId="2" borderId="0" xfId="0" applyFont="1" applyFill="1" applyAlignment="1">
      <alignment horizontal="center"/>
    </xf>
    <xf numFmtId="166" fontId="14" fillId="2" borderId="0" xfId="0" applyNumberFormat="1" applyFont="1" applyFill="1" applyAlignment="1">
      <alignment horizontal="center"/>
    </xf>
    <xf numFmtId="0" fontId="3" fillId="2" borderId="0" xfId="0" applyFont="1" applyFill="1" applyAlignment="1">
      <alignment horizontal="center" vertical="top" wrapText="1"/>
    </xf>
    <xf numFmtId="0" fontId="0" fillId="2" borderId="0" xfId="0" applyFill="1" applyAlignment="1">
      <alignment vertical="top" wrapText="1"/>
    </xf>
    <xf numFmtId="0" fontId="3" fillId="2" borderId="49" xfId="0" applyFont="1" applyFill="1" applyBorder="1" applyAlignment="1">
      <alignment horizontal="center" vertical="top" wrapText="1"/>
    </xf>
    <xf numFmtId="0" fontId="0" fillId="2" borderId="50" xfId="0" applyFill="1" applyBorder="1" applyAlignment="1">
      <alignment vertical="top" wrapText="1"/>
    </xf>
    <xf numFmtId="0" fontId="3" fillId="2" borderId="51" xfId="0" applyFont="1" applyFill="1" applyBorder="1" applyAlignment="1">
      <alignment horizontal="center" vertical="top" wrapText="1"/>
    </xf>
    <xf numFmtId="3" fontId="14" fillId="0" borderId="0" xfId="0" applyNumberFormat="1" applyFont="1"/>
    <xf numFmtId="0" fontId="0" fillId="2" borderId="49" xfId="0" applyFill="1" applyBorder="1" applyAlignment="1">
      <alignment vertical="top" wrapText="1"/>
    </xf>
    <xf numFmtId="0" fontId="0" fillId="2" borderId="51" xfId="0" applyFill="1" applyBorder="1" applyAlignment="1">
      <alignment vertical="top" wrapText="1"/>
    </xf>
    <xf numFmtId="166" fontId="17" fillId="2" borderId="0" xfId="0" applyNumberFormat="1" applyFont="1" applyFill="1"/>
    <xf numFmtId="0" fontId="17" fillId="2" borderId="0" xfId="0" applyFont="1" applyFill="1"/>
    <xf numFmtId="0" fontId="24" fillId="2" borderId="49" xfId="0" applyFont="1" applyFill="1" applyBorder="1" applyAlignment="1">
      <alignment horizontal="center" vertical="top" wrapText="1"/>
    </xf>
    <xf numFmtId="0" fontId="24" fillId="2" borderId="50" xfId="0" applyFont="1" applyFill="1" applyBorder="1" applyAlignment="1">
      <alignment horizontal="center" vertical="top" wrapText="1"/>
    </xf>
    <xf numFmtId="0" fontId="1" fillId="2" borderId="0" xfId="2" applyFont="1" applyFill="1" applyAlignment="1">
      <alignment vertical="center" wrapText="1"/>
    </xf>
    <xf numFmtId="0" fontId="24" fillId="2" borderId="0" xfId="0" applyFont="1" applyFill="1" applyBorder="1" applyAlignment="1">
      <alignment horizontal="center" vertical="top" wrapText="1"/>
    </xf>
    <xf numFmtId="3" fontId="26" fillId="0" borderId="0" xfId="2" applyNumberFormat="1" applyFont="1" applyAlignment="1">
      <alignment vertical="center" wrapText="1"/>
    </xf>
    <xf numFmtId="0" fontId="26" fillId="0" borderId="0" xfId="0" applyFont="1" applyBorder="1" applyAlignment="1">
      <alignment vertical="center"/>
    </xf>
    <xf numFmtId="166" fontId="0" fillId="2" borderId="0" xfId="0" applyNumberFormat="1" applyFill="1"/>
    <xf numFmtId="164" fontId="14" fillId="2" borderId="0" xfId="5" applyNumberFormat="1" applyFont="1" applyFill="1" applyAlignment="1">
      <alignment horizontal="center"/>
    </xf>
    <xf numFmtId="0" fontId="24" fillId="0" borderId="49" xfId="0" applyFont="1" applyBorder="1" applyAlignment="1">
      <alignment horizontal="center" vertical="top" wrapText="1"/>
    </xf>
    <xf numFmtId="0" fontId="24" fillId="0" borderId="50" xfId="0" applyFont="1" applyBorder="1" applyAlignment="1">
      <alignment horizontal="center" vertical="top" wrapText="1"/>
    </xf>
    <xf numFmtId="0" fontId="3" fillId="0" borderId="51" xfId="0" applyFont="1" applyBorder="1" applyAlignment="1">
      <alignment horizontal="center" vertical="top" wrapText="1"/>
    </xf>
    <xf numFmtId="0" fontId="0" fillId="0" borderId="0" xfId="0" applyAlignment="1">
      <alignment vertical="top" wrapText="1"/>
    </xf>
    <xf numFmtId="0" fontId="41" fillId="2" borderId="0" xfId="0" applyFont="1" applyFill="1"/>
    <xf numFmtId="0" fontId="42" fillId="0" borderId="49" xfId="0" applyFont="1" applyBorder="1" applyAlignment="1">
      <alignment vertical="top" wrapText="1"/>
    </xf>
    <xf numFmtId="3" fontId="14" fillId="2" borderId="0" xfId="0" applyNumberFormat="1" applyFont="1" applyFill="1"/>
    <xf numFmtId="3" fontId="0" fillId="2" borderId="0" xfId="0" applyNumberFormat="1" applyFill="1"/>
    <xf numFmtId="0" fontId="44" fillId="2" borderId="0" xfId="0" applyFont="1" applyFill="1"/>
    <xf numFmtId="0" fontId="24" fillId="2" borderId="0" xfId="0" applyFont="1" applyFill="1" applyBorder="1" applyAlignment="1">
      <alignment horizontal="center" vertical="top" wrapText="1"/>
    </xf>
    <xf numFmtId="0" fontId="24" fillId="7" borderId="0" xfId="0" applyFont="1" applyFill="1" applyAlignment="1">
      <alignment horizontal="left"/>
    </xf>
    <xf numFmtId="0" fontId="45" fillId="7" borderId="0" xfId="0" applyFont="1" applyFill="1" applyAlignment="1">
      <alignment horizontal="center"/>
    </xf>
    <xf numFmtId="0" fontId="36" fillId="5" borderId="3" xfId="0" applyFont="1" applyFill="1" applyBorder="1" applyAlignment="1">
      <alignment horizontal="center" wrapText="1"/>
    </xf>
    <xf numFmtId="0" fontId="36" fillId="5" borderId="0" xfId="0" applyFont="1" applyFill="1" applyBorder="1" applyAlignment="1">
      <alignment horizontal="left" wrapText="1"/>
    </xf>
    <xf numFmtId="0" fontId="36" fillId="5" borderId="0" xfId="0" applyFont="1" applyFill="1" applyBorder="1" applyAlignment="1">
      <alignment horizontal="center" wrapText="1"/>
    </xf>
    <xf numFmtId="0" fontId="36" fillId="5" borderId="53" xfId="0" applyFont="1" applyFill="1" applyBorder="1" applyAlignment="1">
      <alignment horizontal="center" wrapText="1"/>
    </xf>
    <xf numFmtId="0" fontId="36" fillId="5" borderId="54" xfId="0" applyFont="1" applyFill="1" applyBorder="1" applyAlignment="1">
      <alignment horizontal="center" wrapText="1"/>
    </xf>
    <xf numFmtId="0" fontId="8" fillId="8" borderId="3" xfId="0" applyFont="1" applyFill="1" applyBorder="1" applyAlignment="1">
      <alignment horizontal="center" vertical="top" wrapText="1"/>
    </xf>
    <xf numFmtId="0" fontId="8" fillId="8" borderId="0" xfId="0" applyFont="1" applyFill="1" applyBorder="1" applyAlignment="1">
      <alignment horizontal="left" vertical="top" wrapText="1"/>
    </xf>
    <xf numFmtId="41" fontId="8" fillId="8" borderId="0" xfId="0" applyNumberFormat="1" applyFont="1" applyFill="1" applyBorder="1" applyAlignment="1">
      <alignment horizontal="right" vertical="top" wrapText="1"/>
    </xf>
    <xf numFmtId="41" fontId="8" fillId="8" borderId="53" xfId="0" applyNumberFormat="1" applyFont="1" applyFill="1" applyBorder="1" applyAlignment="1">
      <alignment horizontal="right" vertical="top" wrapText="1"/>
    </xf>
    <xf numFmtId="41" fontId="8" fillId="8" borderId="54" xfId="0" applyNumberFormat="1" applyFont="1" applyFill="1" applyBorder="1" applyAlignment="1">
      <alignment horizontal="right" vertical="top" wrapText="1"/>
    </xf>
    <xf numFmtId="41" fontId="8" fillId="8" borderId="4" xfId="0" applyNumberFormat="1" applyFont="1" applyFill="1" applyBorder="1" applyAlignment="1">
      <alignment horizontal="right" vertical="top" wrapText="1"/>
    </xf>
    <xf numFmtId="0" fontId="8" fillId="7" borderId="3" xfId="0" applyFont="1" applyFill="1" applyBorder="1" applyAlignment="1">
      <alignment horizontal="center" vertical="top" wrapText="1"/>
    </xf>
    <xf numFmtId="0" fontId="8" fillId="7" borderId="0" xfId="0" applyFont="1" applyFill="1" applyBorder="1" applyAlignment="1">
      <alignment horizontal="left" vertical="top" wrapText="1"/>
    </xf>
    <xf numFmtId="41" fontId="8" fillId="7" borderId="0" xfId="0" applyNumberFormat="1" applyFont="1" applyFill="1" applyBorder="1" applyAlignment="1">
      <alignment horizontal="right" vertical="top" wrapText="1"/>
    </xf>
    <xf numFmtId="41" fontId="8" fillId="7" borderId="53" xfId="0" applyNumberFormat="1" applyFont="1" applyFill="1" applyBorder="1" applyAlignment="1">
      <alignment horizontal="right" vertical="top" wrapText="1"/>
    </xf>
    <xf numFmtId="41" fontId="8" fillId="7" borderId="54" xfId="0" applyNumberFormat="1" applyFont="1" applyFill="1" applyBorder="1" applyAlignment="1">
      <alignment horizontal="right" vertical="top" wrapText="1"/>
    </xf>
    <xf numFmtId="41" fontId="8" fillId="7" borderId="4" xfId="0" applyNumberFormat="1" applyFont="1" applyFill="1" applyBorder="1" applyAlignment="1">
      <alignment horizontal="right" vertical="top" wrapText="1"/>
    </xf>
    <xf numFmtId="0" fontId="8" fillId="8" borderId="0" xfId="0" applyFont="1" applyFill="1" applyBorder="1" applyAlignment="1">
      <alignment horizontal="left" vertical="top"/>
    </xf>
    <xf numFmtId="0" fontId="8" fillId="7" borderId="0" xfId="0" applyFont="1" applyFill="1" applyBorder="1" applyAlignment="1">
      <alignment horizontal="left" vertical="top"/>
    </xf>
    <xf numFmtId="0" fontId="15" fillId="7" borderId="6" xfId="0" applyFont="1" applyFill="1" applyBorder="1" applyAlignment="1">
      <alignment horizontal="center"/>
    </xf>
    <xf numFmtId="0" fontId="15" fillId="7" borderId="7" xfId="0" applyFont="1" applyFill="1" applyBorder="1" applyAlignment="1">
      <alignment horizontal="left"/>
    </xf>
    <xf numFmtId="0" fontId="5" fillId="7" borderId="7" xfId="0" applyFont="1" applyFill="1" applyBorder="1" applyAlignment="1">
      <alignment horizontal="center"/>
    </xf>
    <xf numFmtId="164" fontId="15" fillId="7" borderId="55" xfId="3" applyNumberFormat="1" applyFont="1" applyFill="1" applyBorder="1" applyAlignment="1">
      <alignment horizontal="right" vertical="top" wrapText="1"/>
    </xf>
    <xf numFmtId="164" fontId="15" fillId="7" borderId="56" xfId="3" applyNumberFormat="1" applyFont="1" applyFill="1" applyBorder="1" applyAlignment="1">
      <alignment horizontal="right" vertical="top" wrapText="1"/>
    </xf>
    <xf numFmtId="164" fontId="15" fillId="7" borderId="7" xfId="3" applyNumberFormat="1" applyFont="1" applyFill="1" applyBorder="1" applyAlignment="1">
      <alignment horizontal="right" vertical="top" wrapText="1"/>
    </xf>
    <xf numFmtId="164" fontId="15" fillId="7" borderId="8" xfId="3" applyNumberFormat="1" applyFont="1" applyFill="1" applyBorder="1" applyAlignment="1">
      <alignment horizontal="right" vertical="top" wrapText="1"/>
    </xf>
    <xf numFmtId="0" fontId="19" fillId="0" borderId="0" xfId="0" applyFont="1" applyBorder="1" applyAlignment="1">
      <alignment horizontal="left" vertical="center"/>
    </xf>
    <xf numFmtId="0" fontId="0" fillId="2" borderId="0" xfId="0" applyFill="1" applyAlignment="1">
      <alignment horizontal="left"/>
    </xf>
    <xf numFmtId="0" fontId="19" fillId="2" borderId="0" xfId="0" applyFont="1" applyFill="1" applyAlignment="1">
      <alignment horizontal="left"/>
    </xf>
    <xf numFmtId="41" fontId="45" fillId="7" borderId="0" xfId="0" applyNumberFormat="1" applyFont="1" applyFill="1" applyAlignment="1">
      <alignment horizontal="center"/>
    </xf>
    <xf numFmtId="164" fontId="45" fillId="7" borderId="0" xfId="0" applyNumberFormat="1" applyFont="1" applyFill="1" applyAlignment="1">
      <alignment horizontal="center"/>
    </xf>
    <xf numFmtId="0" fontId="24" fillId="2" borderId="0" xfId="0" applyFont="1" applyFill="1" applyBorder="1" applyAlignment="1">
      <alignment horizontal="center" vertical="top" wrapText="1"/>
    </xf>
    <xf numFmtId="0" fontId="0" fillId="2" borderId="0" xfId="0" applyFill="1" applyAlignment="1">
      <alignment wrapText="1"/>
    </xf>
    <xf numFmtId="0" fontId="8" fillId="2" borderId="0" xfId="0" applyFont="1" applyFill="1"/>
    <xf numFmtId="0" fontId="8" fillId="0" borderId="0" xfId="0" applyFont="1"/>
    <xf numFmtId="166" fontId="8" fillId="0" borderId="0" xfId="0" applyNumberFormat="1" applyFont="1"/>
    <xf numFmtId="0" fontId="3" fillId="0" borderId="0" xfId="0" applyFont="1"/>
    <xf numFmtId="168" fontId="0" fillId="2" borderId="0" xfId="11" applyNumberFormat="1" applyFont="1" applyFill="1"/>
    <xf numFmtId="0" fontId="39" fillId="2" borderId="0" xfId="8" applyFont="1" applyFill="1"/>
    <xf numFmtId="0" fontId="2" fillId="5" borderId="9" xfId="0" applyFont="1" applyFill="1" applyBorder="1"/>
    <xf numFmtId="0" fontId="2" fillId="5" borderId="2" xfId="0" applyFont="1" applyFill="1" applyBorder="1"/>
    <xf numFmtId="0" fontId="2" fillId="5" borderId="0" xfId="0" applyFont="1" applyFill="1" applyBorder="1" applyAlignment="1">
      <alignment horizontal="center" wrapText="1"/>
    </xf>
    <xf numFmtId="0" fontId="2" fillId="5" borderId="53" xfId="0" applyFont="1" applyFill="1" applyBorder="1" applyAlignment="1">
      <alignment horizontal="center" wrapText="1"/>
    </xf>
    <xf numFmtId="0" fontId="2" fillId="5" borderId="0" xfId="0" applyFont="1" applyFill="1" applyAlignment="1">
      <alignment horizontal="center" wrapText="1"/>
    </xf>
    <xf numFmtId="0" fontId="2" fillId="5" borderId="4" xfId="0" applyFont="1" applyFill="1" applyBorder="1" applyAlignment="1">
      <alignment horizontal="center" wrapText="1"/>
    </xf>
    <xf numFmtId="3" fontId="5" fillId="2" borderId="0" xfId="0" applyNumberFormat="1" applyFont="1" applyFill="1" applyBorder="1"/>
    <xf numFmtId="3" fontId="5" fillId="2" borderId="53" xfId="0" applyNumberFormat="1" applyFont="1" applyFill="1" applyBorder="1"/>
    <xf numFmtId="1" fontId="5" fillId="2" borderId="0" xfId="0" applyNumberFormat="1" applyFont="1" applyFill="1"/>
    <xf numFmtId="3" fontId="5" fillId="2" borderId="4" xfId="0" applyNumberFormat="1" applyFont="1" applyFill="1" applyBorder="1"/>
    <xf numFmtId="166" fontId="27" fillId="2" borderId="0" xfId="0" applyNumberFormat="1" applyFont="1" applyFill="1"/>
    <xf numFmtId="3" fontId="5" fillId="2" borderId="4" xfId="0" quotePrefix="1" applyNumberFormat="1" applyFont="1" applyFill="1" applyBorder="1" applyAlignment="1">
      <alignment horizontal="right"/>
    </xf>
    <xf numFmtId="3" fontId="5" fillId="2" borderId="0" xfId="0" applyNumberFormat="1" applyFont="1" applyFill="1" applyBorder="1" applyAlignment="1">
      <alignment horizontal="right"/>
    </xf>
    <xf numFmtId="1" fontId="5" fillId="2" borderId="0" xfId="0" applyNumberFormat="1" applyFont="1" applyFill="1" applyBorder="1"/>
    <xf numFmtId="0" fontId="0" fillId="2" borderId="11" xfId="0" applyFill="1" applyBorder="1"/>
    <xf numFmtId="3" fontId="5" fillId="2" borderId="12" xfId="0" applyNumberFormat="1" applyFont="1" applyFill="1" applyBorder="1"/>
    <xf numFmtId="1" fontId="5" fillId="2" borderId="12" xfId="0" applyNumberFormat="1" applyFont="1" applyFill="1" applyBorder="1"/>
    <xf numFmtId="3" fontId="5" fillId="2" borderId="13" xfId="0" applyNumberFormat="1" applyFont="1" applyFill="1" applyBorder="1"/>
    <xf numFmtId="0" fontId="36" fillId="5" borderId="12" xfId="0" applyFont="1" applyFill="1" applyBorder="1" applyAlignment="1">
      <alignment horizontal="left" wrapText="1"/>
    </xf>
    <xf numFmtId="168" fontId="8" fillId="7" borderId="0" xfId="11" applyNumberFormat="1" applyFont="1" applyFill="1" applyBorder="1" applyAlignment="1">
      <alignment horizontal="right" vertical="top" wrapText="1"/>
    </xf>
    <xf numFmtId="168" fontId="8" fillId="7" borderId="53" xfId="11" applyNumberFormat="1" applyFont="1" applyFill="1" applyBorder="1" applyAlignment="1">
      <alignment horizontal="right" vertical="top" wrapText="1"/>
    </xf>
    <xf numFmtId="168" fontId="8" fillId="7" borderId="54" xfId="11" applyNumberFormat="1" applyFont="1" applyFill="1" applyBorder="1" applyAlignment="1">
      <alignment horizontal="right" vertical="top" wrapText="1"/>
    </xf>
    <xf numFmtId="168" fontId="8" fillId="7" borderId="4" xfId="11" applyNumberFormat="1" applyFont="1" applyFill="1" applyBorder="1" applyAlignment="1">
      <alignment horizontal="right" vertical="top" wrapText="1"/>
    </xf>
    <xf numFmtId="0" fontId="8" fillId="7" borderId="11" xfId="0" applyFont="1" applyFill="1" applyBorder="1" applyAlignment="1">
      <alignment horizontal="center" vertical="top" wrapText="1"/>
    </xf>
    <xf numFmtId="0" fontId="8" fillId="7" borderId="12" xfId="0" applyFont="1" applyFill="1" applyBorder="1" applyAlignment="1">
      <alignment horizontal="left" vertical="top" wrapText="1"/>
    </xf>
    <xf numFmtId="41" fontId="8" fillId="7" borderId="12" xfId="0" applyNumberFormat="1" applyFont="1" applyFill="1" applyBorder="1" applyAlignment="1">
      <alignment horizontal="right" vertical="top" wrapText="1"/>
    </xf>
    <xf numFmtId="41" fontId="8" fillId="7" borderId="57" xfId="0" applyNumberFormat="1" applyFont="1" applyFill="1" applyBorder="1" applyAlignment="1">
      <alignment horizontal="right" vertical="top" wrapText="1"/>
    </xf>
    <xf numFmtId="41" fontId="8" fillId="7" borderId="17" xfId="0" applyNumberFormat="1" applyFont="1" applyFill="1" applyBorder="1" applyAlignment="1">
      <alignment horizontal="right" vertical="top" wrapText="1"/>
    </xf>
    <xf numFmtId="41" fontId="8" fillId="7" borderId="13" xfId="0" applyNumberFormat="1" applyFont="1" applyFill="1" applyBorder="1" applyAlignment="1">
      <alignment horizontal="right" vertical="top" wrapText="1"/>
    </xf>
    <xf numFmtId="0" fontId="47" fillId="7" borderId="0" xfId="0" applyFont="1" applyFill="1" applyBorder="1" applyAlignment="1">
      <alignment horizontal="left"/>
    </xf>
    <xf numFmtId="0" fontId="45" fillId="7" borderId="0" xfId="0" applyFont="1" applyFill="1" applyBorder="1" applyAlignment="1">
      <alignment horizontal="center"/>
    </xf>
    <xf numFmtId="0" fontId="24" fillId="2" borderId="0" xfId="0" applyFont="1" applyFill="1" applyBorder="1" applyAlignment="1">
      <alignment horizontal="center" vertical="top" wrapText="1"/>
    </xf>
    <xf numFmtId="0" fontId="45" fillId="7" borderId="5" xfId="0" applyFont="1" applyFill="1" applyBorder="1" applyAlignment="1">
      <alignment horizontal="center"/>
    </xf>
    <xf numFmtId="0" fontId="49" fillId="5" borderId="0" xfId="0" applyFont="1" applyFill="1" applyBorder="1" applyAlignment="1">
      <alignment horizontal="center" wrapText="1"/>
    </xf>
    <xf numFmtId="0" fontId="36" fillId="5" borderId="0" xfId="0" applyFont="1" applyFill="1" applyBorder="1" applyAlignment="1">
      <alignment wrapText="1"/>
    </xf>
    <xf numFmtId="0" fontId="49" fillId="5" borderId="0" xfId="0" applyFont="1" applyFill="1" applyBorder="1" applyAlignment="1">
      <alignment wrapText="1"/>
    </xf>
    <xf numFmtId="0" fontId="49" fillId="5" borderId="4" xfId="0" applyFont="1" applyFill="1" applyBorder="1" applyAlignment="1">
      <alignment horizontal="center" wrapText="1"/>
    </xf>
    <xf numFmtId="0" fontId="8" fillId="8" borderId="0" xfId="0" applyFont="1" applyFill="1" applyBorder="1" applyAlignment="1">
      <alignment horizontal="right" vertical="top" wrapText="1"/>
    </xf>
    <xf numFmtId="0" fontId="8" fillId="8" borderId="4" xfId="0" applyFont="1" applyFill="1" applyBorder="1" applyAlignment="1">
      <alignment horizontal="right" vertical="top" wrapText="1"/>
    </xf>
    <xf numFmtId="0" fontId="8" fillId="7" borderId="0" xfId="0" applyFont="1" applyFill="1" applyBorder="1" applyAlignment="1">
      <alignment horizontal="right" vertical="top" wrapText="1"/>
    </xf>
    <xf numFmtId="0" fontId="8" fillId="7" borderId="4" xfId="0" applyFont="1" applyFill="1" applyBorder="1" applyAlignment="1">
      <alignment horizontal="right" vertical="top" wrapText="1"/>
    </xf>
    <xf numFmtId="0" fontId="45" fillId="7" borderId="7" xfId="0" applyFont="1" applyFill="1" applyBorder="1" applyAlignment="1">
      <alignment horizontal="center"/>
    </xf>
    <xf numFmtId="0" fontId="15" fillId="7" borderId="7" xfId="0" applyFont="1" applyFill="1" applyBorder="1" applyAlignment="1">
      <alignment horizontal="right"/>
    </xf>
    <xf numFmtId="0" fontId="15" fillId="7" borderId="8" xfId="0" applyFont="1" applyFill="1" applyBorder="1" applyAlignment="1">
      <alignment horizontal="right"/>
    </xf>
    <xf numFmtId="0" fontId="52" fillId="2" borderId="0" xfId="10" applyFont="1" applyFill="1" applyAlignment="1">
      <alignment horizontal="left"/>
    </xf>
    <xf numFmtId="0" fontId="36" fillId="5" borderId="2" xfId="0" applyFont="1" applyFill="1" applyBorder="1" applyAlignment="1">
      <alignment horizontal="left" vertical="center" wrapText="1"/>
    </xf>
    <xf numFmtId="0" fontId="24" fillId="7" borderId="0" xfId="0" applyFont="1" applyFill="1" applyBorder="1" applyAlignment="1">
      <alignment horizontal="left"/>
    </xf>
    <xf numFmtId="0" fontId="36" fillId="5" borderId="0" xfId="0" applyFont="1" applyFill="1" applyBorder="1" applyAlignment="1">
      <alignment horizontal="left" vertical="center" wrapText="1"/>
    </xf>
    <xf numFmtId="0" fontId="45" fillId="7" borderId="12" xfId="0" applyFont="1" applyFill="1" applyBorder="1" applyAlignment="1">
      <alignment horizontal="center"/>
    </xf>
    <xf numFmtId="0" fontId="8" fillId="8" borderId="4" xfId="0" applyFont="1" applyFill="1" applyBorder="1" applyAlignment="1">
      <alignment horizontal="left" vertical="top" wrapText="1"/>
    </xf>
    <xf numFmtId="0" fontId="8" fillId="7" borderId="4" xfId="0" applyFont="1" applyFill="1" applyBorder="1" applyAlignment="1">
      <alignment horizontal="left" vertical="top" wrapText="1"/>
    </xf>
    <xf numFmtId="0" fontId="8" fillId="7" borderId="13" xfId="0" applyFont="1" applyFill="1" applyBorder="1" applyAlignment="1">
      <alignment horizontal="left" vertical="top" wrapText="1"/>
    </xf>
    <xf numFmtId="0" fontId="0" fillId="2" borderId="3" xfId="0" applyFill="1" applyBorder="1" applyAlignment="1">
      <alignment horizontal="center"/>
    </xf>
    <xf numFmtId="169" fontId="0" fillId="2" borderId="24" xfId="0" applyNumberFormat="1" applyFill="1" applyBorder="1" applyAlignment="1">
      <alignment horizontal="center" vertical="center"/>
    </xf>
    <xf numFmtId="169" fontId="0" fillId="2" borderId="53" xfId="0" applyNumberFormat="1" applyFill="1" applyBorder="1" applyAlignment="1">
      <alignment horizontal="center" vertical="center"/>
    </xf>
    <xf numFmtId="169" fontId="0" fillId="2" borderId="22" xfId="0" applyNumberFormat="1" applyFill="1" applyBorder="1" applyAlignment="1">
      <alignment horizontal="center" vertical="center"/>
    </xf>
    <xf numFmtId="169" fontId="0" fillId="2" borderId="4" xfId="0" applyNumberFormat="1" applyFill="1" applyBorder="1" applyAlignment="1">
      <alignment horizontal="center" vertical="center"/>
    </xf>
    <xf numFmtId="169" fontId="0" fillId="2" borderId="59" xfId="0" applyNumberFormat="1" applyFill="1" applyBorder="1" applyAlignment="1">
      <alignment horizontal="center" vertical="center"/>
    </xf>
    <xf numFmtId="169" fontId="0" fillId="2" borderId="33" xfId="0" applyNumberFormat="1" applyFill="1" applyBorder="1" applyAlignment="1">
      <alignment horizontal="center" vertical="center"/>
    </xf>
    <xf numFmtId="0" fontId="36" fillId="5" borderId="9" xfId="0" applyFont="1" applyFill="1" applyBorder="1" applyAlignment="1">
      <alignment horizontal="center" vertical="center"/>
    </xf>
    <xf numFmtId="0" fontId="36" fillId="5" borderId="1" xfId="0" applyFont="1" applyFill="1" applyBorder="1" applyAlignment="1">
      <alignment vertical="center"/>
    </xf>
    <xf numFmtId="0" fontId="36" fillId="5" borderId="3" xfId="0" applyFont="1" applyFill="1" applyBorder="1" applyAlignment="1">
      <alignment horizontal="center"/>
    </xf>
    <xf numFmtId="0" fontId="36" fillId="5" borderId="0" xfId="0" applyFont="1" applyFill="1" applyBorder="1"/>
    <xf numFmtId="0" fontId="49" fillId="5" borderId="24" xfId="0" applyFont="1" applyFill="1" applyBorder="1" applyAlignment="1">
      <alignment horizontal="center" wrapText="1"/>
    </xf>
    <xf numFmtId="0" fontId="49" fillId="5" borderId="53" xfId="0" applyFont="1" applyFill="1" applyBorder="1" applyAlignment="1">
      <alignment horizontal="center" wrapText="1"/>
    </xf>
    <xf numFmtId="0" fontId="0" fillId="2" borderId="11" xfId="0" applyFill="1" applyBorder="1" applyAlignment="1">
      <alignment horizontal="center"/>
    </xf>
    <xf numFmtId="0" fontId="0" fillId="2" borderId="12" xfId="0" applyFill="1" applyBorder="1"/>
    <xf numFmtId="169" fontId="0" fillId="2" borderId="37" xfId="0" applyNumberFormat="1" applyFill="1" applyBorder="1" applyAlignment="1">
      <alignment horizontal="center" vertical="center"/>
    </xf>
    <xf numFmtId="169" fontId="0" fillId="2" borderId="57" xfId="0" applyNumberFormat="1" applyFill="1" applyBorder="1" applyAlignment="1">
      <alignment horizontal="center" vertical="center"/>
    </xf>
    <xf numFmtId="169" fontId="0" fillId="2" borderId="35" xfId="0" applyNumberFormat="1" applyFill="1" applyBorder="1" applyAlignment="1">
      <alignment horizontal="center" vertical="center"/>
    </xf>
    <xf numFmtId="169" fontId="0" fillId="2" borderId="60" xfId="0" applyNumberFormat="1" applyFill="1" applyBorder="1" applyAlignment="1">
      <alignment horizontal="center" vertical="center"/>
    </xf>
    <xf numFmtId="0" fontId="49" fillId="5" borderId="59" xfId="0" applyFont="1" applyFill="1" applyBorder="1" applyAlignment="1">
      <alignment horizontal="center" wrapText="1"/>
    </xf>
    <xf numFmtId="0" fontId="19" fillId="0" borderId="0" xfId="0" applyFont="1"/>
    <xf numFmtId="0" fontId="0" fillId="2" borderId="3" xfId="0" applyFill="1" applyBorder="1" applyAlignment="1">
      <alignment horizontal="center" vertical="center"/>
    </xf>
    <xf numFmtId="0" fontId="0" fillId="2" borderId="0" xfId="2" applyFont="1" applyFill="1" applyAlignment="1">
      <alignment vertical="center" wrapText="1"/>
    </xf>
    <xf numFmtId="0" fontId="0" fillId="2" borderId="0" xfId="2" applyFont="1" applyFill="1" applyAlignment="1">
      <alignment horizontal="justify" vertical="center" wrapText="1"/>
    </xf>
    <xf numFmtId="3" fontId="12" fillId="0" borderId="0" xfId="2" applyNumberFormat="1" applyFont="1" applyBorder="1"/>
    <xf numFmtId="3" fontId="8" fillId="0" borderId="0" xfId="5" applyNumberFormat="1" applyFont="1" applyBorder="1" applyAlignment="1">
      <alignment horizontal="center" vertical="center" wrapText="1"/>
    </xf>
    <xf numFmtId="0" fontId="36" fillId="5" borderId="54" xfId="0" applyFont="1" applyFill="1" applyBorder="1" applyAlignment="1">
      <alignment horizontal="left" wrapText="1"/>
    </xf>
    <xf numFmtId="0" fontId="36" fillId="5" borderId="53" xfId="0" applyFont="1" applyFill="1" applyBorder="1" applyAlignment="1">
      <alignment horizontal="left" wrapText="1"/>
    </xf>
    <xf numFmtId="0" fontId="36" fillId="5" borderId="4" xfId="0" applyFont="1" applyFill="1" applyBorder="1" applyAlignment="1">
      <alignment horizontal="left" wrapText="1"/>
    </xf>
    <xf numFmtId="0" fontId="0" fillId="2" borderId="61" xfId="0" applyFill="1" applyBorder="1"/>
    <xf numFmtId="0" fontId="36" fillId="5" borderId="13" xfId="0" applyFont="1" applyFill="1" applyBorder="1" applyAlignment="1">
      <alignment horizontal="left" wrapText="1"/>
    </xf>
    <xf numFmtId="0" fontId="36" fillId="5" borderId="9" xfId="0" applyFont="1" applyFill="1" applyBorder="1" applyAlignment="1">
      <alignment horizontal="center" vertical="center" wrapText="1"/>
    </xf>
    <xf numFmtId="0" fontId="19" fillId="2" borderId="0" xfId="0" applyFont="1" applyFill="1" applyAlignment="1">
      <alignment wrapText="1"/>
    </xf>
    <xf numFmtId="164" fontId="8" fillId="2" borderId="62" xfId="3" applyNumberFormat="1" applyFont="1" applyFill="1" applyBorder="1" applyAlignment="1">
      <alignment horizontal="right" vertical="top" wrapText="1"/>
    </xf>
    <xf numFmtId="0" fontId="23" fillId="5" borderId="9" xfId="0" applyFont="1" applyFill="1" applyBorder="1" applyAlignment="1">
      <alignment vertical="center"/>
    </xf>
    <xf numFmtId="0" fontId="36" fillId="5" borderId="57" xfId="0" applyFont="1" applyFill="1" applyBorder="1" applyAlignment="1">
      <alignment horizontal="center" wrapText="1"/>
    </xf>
    <xf numFmtId="164" fontId="8" fillId="2" borderId="33" xfId="3" applyNumberFormat="1" applyFont="1" applyFill="1" applyBorder="1" applyAlignment="1">
      <alignment horizontal="right" vertical="top" wrapText="1"/>
    </xf>
    <xf numFmtId="164" fontId="8" fillId="2" borderId="63" xfId="3" applyNumberFormat="1" applyFont="1" applyFill="1" applyBorder="1" applyAlignment="1">
      <alignment horizontal="right" vertical="top" wrapText="1"/>
    </xf>
    <xf numFmtId="164" fontId="8" fillId="2" borderId="53" xfId="3" applyNumberFormat="1" applyFont="1" applyFill="1" applyBorder="1" applyAlignment="1">
      <alignment horizontal="right" vertical="top" wrapText="1"/>
    </xf>
    <xf numFmtId="164" fontId="8" fillId="2" borderId="64" xfId="3" applyNumberFormat="1" applyFont="1" applyFill="1" applyBorder="1" applyAlignment="1">
      <alignment horizontal="right" vertical="top" wrapText="1"/>
    </xf>
    <xf numFmtId="164" fontId="24" fillId="2" borderId="53" xfId="3" applyNumberFormat="1" applyFont="1" applyFill="1" applyBorder="1" applyAlignment="1">
      <alignment horizontal="right" vertical="top" wrapText="1"/>
    </xf>
    <xf numFmtId="165" fontId="24" fillId="2" borderId="57" xfId="3" applyNumberFormat="1" applyFont="1" applyFill="1" applyBorder="1" applyAlignment="1">
      <alignment horizontal="right" vertical="top" wrapText="1"/>
    </xf>
    <xf numFmtId="164" fontId="8" fillId="6" borderId="0" xfId="0" applyNumberFormat="1" applyFont="1" applyFill="1" applyAlignment="1">
      <alignment vertical="top" wrapText="1"/>
    </xf>
    <xf numFmtId="170" fontId="0" fillId="2" borderId="0" xfId="12" applyNumberFormat="1" applyFont="1" applyFill="1"/>
    <xf numFmtId="170" fontId="0" fillId="2" borderId="0" xfId="12" applyNumberFormat="1" applyFont="1" applyFill="1" applyBorder="1"/>
    <xf numFmtId="164" fontId="27" fillId="2" borderId="0" xfId="0" applyNumberFormat="1" applyFont="1" applyFill="1" applyBorder="1"/>
    <xf numFmtId="168" fontId="5" fillId="2" borderId="0" xfId="11" applyNumberFormat="1" applyFont="1" applyFill="1" applyBorder="1"/>
    <xf numFmtId="169" fontId="0" fillId="2" borderId="0" xfId="0" applyNumberFormat="1" applyFill="1" applyAlignment="1">
      <alignment horizontal="left"/>
    </xf>
    <xf numFmtId="0" fontId="1" fillId="2" borderId="0" xfId="2" applyFont="1" applyFill="1" applyAlignment="1">
      <alignment vertical="center" wrapText="1"/>
    </xf>
    <xf numFmtId="0" fontId="3" fillId="0" borderId="0" xfId="2" applyFont="1" applyBorder="1" applyAlignment="1">
      <alignment horizontal="center" vertical="center" wrapText="1"/>
    </xf>
    <xf numFmtId="0" fontId="54" fillId="5" borderId="3" xfId="2" applyFont="1" applyFill="1" applyBorder="1" applyAlignment="1">
      <alignment horizontal="center" vertical="center" wrapText="1"/>
    </xf>
    <xf numFmtId="0" fontId="54" fillId="5" borderId="0" xfId="2" applyFont="1" applyFill="1" applyBorder="1" applyAlignment="1">
      <alignment wrapText="1"/>
    </xf>
    <xf numFmtId="0" fontId="54" fillId="5" borderId="0" xfId="2" applyFont="1" applyFill="1" applyBorder="1" applyAlignment="1">
      <alignment horizontal="center" wrapText="1"/>
    </xf>
    <xf numFmtId="0" fontId="54" fillId="5" borderId="3" xfId="2" applyFont="1" applyFill="1" applyBorder="1" applyAlignment="1">
      <alignment horizontal="center" wrapText="1"/>
    </xf>
    <xf numFmtId="0" fontId="1" fillId="0" borderId="3" xfId="4" applyNumberFormat="1" applyFont="1" applyFill="1" applyBorder="1" applyAlignment="1">
      <alignment horizontal="center" vertical="center" wrapText="1"/>
    </xf>
    <xf numFmtId="0" fontId="1" fillId="0" borderId="0" xfId="4" applyNumberFormat="1" applyFont="1" applyFill="1" applyBorder="1" applyAlignment="1">
      <alignment horizontal="center" vertical="center" wrapText="1"/>
    </xf>
    <xf numFmtId="1" fontId="1" fillId="0" borderId="0" xfId="4" applyNumberFormat="1" applyFont="1" applyFill="1" applyBorder="1" applyAlignment="1">
      <alignment horizontal="center" vertical="center" wrapText="1"/>
    </xf>
    <xf numFmtId="1" fontId="1" fillId="0" borderId="12" xfId="4" applyNumberFormat="1" applyFont="1" applyFill="1" applyBorder="1" applyAlignment="1">
      <alignment horizontal="center" vertical="center" wrapText="1"/>
    </xf>
    <xf numFmtId="1" fontId="5" fillId="2" borderId="57" xfId="0" applyNumberFormat="1" applyFont="1" applyFill="1" applyBorder="1"/>
    <xf numFmtId="0" fontId="52" fillId="2" borderId="0" xfId="10" applyFont="1" applyFill="1" applyAlignment="1">
      <alignment horizontal="left"/>
    </xf>
    <xf numFmtId="0" fontId="45" fillId="7" borderId="56" xfId="0" applyFont="1" applyFill="1" applyBorder="1" applyAlignment="1">
      <alignment horizontal="center"/>
    </xf>
    <xf numFmtId="0" fontId="0" fillId="2" borderId="0" xfId="0" applyFont="1" applyFill="1" applyAlignment="1">
      <alignment horizontal="center"/>
    </xf>
    <xf numFmtId="0" fontId="6" fillId="0" borderId="0" xfId="1" applyFont="1"/>
    <xf numFmtId="0" fontId="3" fillId="2" borderId="0" xfId="2" applyFont="1" applyFill="1" applyAlignment="1">
      <alignment horizontal="left" vertical="top" wrapText="1"/>
    </xf>
    <xf numFmtId="0" fontId="24" fillId="2" borderId="0" xfId="0" applyFont="1" applyFill="1" applyBorder="1" applyAlignment="1">
      <alignment horizontal="center" vertical="top" wrapText="1"/>
    </xf>
    <xf numFmtId="0" fontId="3" fillId="2" borderId="0" xfId="0" applyFont="1" applyFill="1" applyAlignment="1">
      <alignment horizontal="left"/>
    </xf>
    <xf numFmtId="0" fontId="3" fillId="0" borderId="0" xfId="2" applyFont="1" applyAlignment="1">
      <alignment horizontal="left" vertical="center" wrapText="1"/>
    </xf>
    <xf numFmtId="0" fontId="23" fillId="5" borderId="1" xfId="2" applyFont="1" applyFill="1" applyBorder="1" applyAlignment="1">
      <alignment horizontal="center" vertical="center" wrapText="1"/>
    </xf>
    <xf numFmtId="0" fontId="23" fillId="5" borderId="2" xfId="2" applyFont="1" applyFill="1" applyBorder="1" applyAlignment="1">
      <alignment horizontal="center" vertical="center" wrapText="1"/>
    </xf>
    <xf numFmtId="0" fontId="21" fillId="0" borderId="0" xfId="2" applyFont="1" applyAlignment="1">
      <alignment horizontal="left" vertical="center" wrapText="1"/>
    </xf>
    <xf numFmtId="0" fontId="30" fillId="0" borderId="0" xfId="2" applyFont="1" applyAlignment="1">
      <alignment horizontal="left" vertical="center" wrapText="1"/>
    </xf>
    <xf numFmtId="0" fontId="32" fillId="0" borderId="0" xfId="2" applyFont="1" applyAlignment="1">
      <alignment vertical="center" wrapText="1"/>
    </xf>
    <xf numFmtId="0" fontId="19" fillId="0" borderId="0" xfId="2" applyFont="1" applyAlignment="1">
      <alignment horizontal="left" vertical="center" wrapText="1"/>
    </xf>
    <xf numFmtId="0" fontId="23" fillId="5" borderId="0" xfId="2" applyFont="1" applyFill="1" applyBorder="1" applyAlignment="1">
      <alignment horizontal="center" vertical="center" wrapText="1"/>
    </xf>
    <xf numFmtId="0" fontId="23" fillId="5" borderId="4" xfId="2" applyFont="1" applyFill="1" applyBorder="1" applyAlignment="1">
      <alignment horizontal="center" vertical="center" wrapText="1"/>
    </xf>
    <xf numFmtId="0" fontId="2" fillId="5" borderId="0" xfId="2" applyFont="1" applyFill="1" applyBorder="1" applyAlignment="1">
      <alignment horizontal="center" wrapText="1"/>
    </xf>
    <xf numFmtId="0" fontId="2" fillId="5" borderId="12" xfId="2" applyFont="1" applyFill="1" applyBorder="1" applyAlignment="1">
      <alignment horizontal="center" wrapText="1"/>
    </xf>
    <xf numFmtId="0" fontId="2" fillId="5" borderId="4" xfId="2" applyFont="1" applyFill="1" applyBorder="1" applyAlignment="1">
      <alignment horizontal="center" wrapText="1"/>
    </xf>
    <xf numFmtId="0" fontId="2" fillId="5" borderId="13" xfId="2" applyFont="1" applyFill="1" applyBorder="1" applyAlignment="1">
      <alignment horizontal="center" wrapText="1"/>
    </xf>
    <xf numFmtId="0" fontId="36" fillId="5" borderId="14"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6" fillId="5" borderId="9" xfId="0" applyFont="1" applyFill="1" applyBorder="1" applyAlignment="1">
      <alignment horizontal="center" vertical="center" wrapText="1"/>
    </xf>
    <xf numFmtId="0" fontId="36" fillId="5" borderId="46" xfId="0" applyFont="1" applyFill="1" applyBorder="1" applyAlignment="1">
      <alignment horizontal="center" vertical="center" wrapText="1"/>
    </xf>
    <xf numFmtId="0" fontId="30" fillId="0" borderId="0" xfId="2" applyFont="1" applyAlignment="1">
      <alignment horizontal="left" wrapText="1"/>
    </xf>
    <xf numFmtId="0" fontId="54" fillId="5" borderId="0" xfId="2" applyFont="1" applyFill="1" applyBorder="1" applyAlignment="1">
      <alignment horizontal="center" wrapText="1"/>
    </xf>
    <xf numFmtId="0" fontId="54" fillId="5" borderId="3" xfId="2" applyFont="1" applyFill="1" applyBorder="1" applyAlignment="1">
      <alignment horizontal="center" wrapText="1"/>
    </xf>
    <xf numFmtId="0" fontId="54" fillId="5" borderId="4" xfId="2" applyFont="1" applyFill="1" applyBorder="1" applyAlignment="1">
      <alignment horizontal="center" wrapText="1"/>
    </xf>
    <xf numFmtId="0" fontId="23" fillId="5" borderId="9" xfId="2" applyFont="1" applyFill="1" applyBorder="1" applyAlignment="1">
      <alignment horizontal="center" vertical="center" wrapText="1"/>
    </xf>
    <xf numFmtId="0" fontId="6" fillId="0" borderId="0" xfId="10" applyFont="1"/>
    <xf numFmtId="0" fontId="19" fillId="2" borderId="0" xfId="0" applyFont="1" applyFill="1" applyAlignment="1">
      <alignment wrapText="1"/>
    </xf>
    <xf numFmtId="0" fontId="0" fillId="2" borderId="0" xfId="0" applyFill="1" applyAlignment="1">
      <alignment wrapText="1"/>
    </xf>
    <xf numFmtId="0" fontId="39" fillId="2" borderId="0" xfId="8" applyFont="1" applyFill="1" applyAlignment="1"/>
    <xf numFmtId="0" fontId="19" fillId="2" borderId="0" xfId="0" applyFont="1" applyFill="1" applyAlignment="1">
      <alignment horizontal="left" wrapText="1"/>
    </xf>
    <xf numFmtId="0" fontId="39" fillId="2" borderId="0" xfId="6" applyFont="1" applyFill="1" applyAlignment="1">
      <alignment horizontal="left"/>
    </xf>
    <xf numFmtId="0" fontId="6" fillId="0" borderId="0" xfId="7" applyFont="1"/>
    <xf numFmtId="0" fontId="39" fillId="2" borderId="0" xfId="8" applyFont="1" applyFill="1" applyAlignment="1">
      <alignment horizontal="left"/>
    </xf>
    <xf numFmtId="0" fontId="6" fillId="0" borderId="0" xfId="9" applyFont="1"/>
    <xf numFmtId="0" fontId="36" fillId="5" borderId="9" xfId="0" applyFont="1" applyFill="1" applyBorder="1" applyAlignment="1">
      <alignment horizontal="center" wrapText="1"/>
    </xf>
    <xf numFmtId="0" fontId="36" fillId="5" borderId="1" xfId="0" applyFont="1" applyFill="1" applyBorder="1" applyAlignment="1">
      <alignment horizontal="center" wrapText="1"/>
    </xf>
    <xf numFmtId="0" fontId="36" fillId="5" borderId="46" xfId="0" applyFont="1" applyFill="1" applyBorder="1" applyAlignment="1">
      <alignment horizontal="center" wrapText="1"/>
    </xf>
    <xf numFmtId="0" fontId="46" fillId="5" borderId="14" xfId="0" applyFont="1" applyFill="1" applyBorder="1" applyAlignment="1">
      <alignment horizontal="center" wrapText="1"/>
    </xf>
    <xf numFmtId="0" fontId="46" fillId="5" borderId="1" xfId="0" applyFont="1" applyFill="1" applyBorder="1" applyAlignment="1">
      <alignment horizontal="center" wrapText="1"/>
    </xf>
    <xf numFmtId="0" fontId="46" fillId="5" borderId="46" xfId="0" applyFont="1" applyFill="1" applyBorder="1" applyAlignment="1">
      <alignment horizontal="center" wrapText="1"/>
    </xf>
    <xf numFmtId="0" fontId="46" fillId="5" borderId="2" xfId="0" applyFont="1" applyFill="1" applyBorder="1" applyAlignment="1">
      <alignment horizontal="center" wrapText="1"/>
    </xf>
    <xf numFmtId="0" fontId="6" fillId="7" borderId="52" xfId="1" applyFill="1" applyBorder="1" applyAlignment="1">
      <alignment horizontal="left"/>
    </xf>
    <xf numFmtId="0" fontId="23" fillId="5" borderId="1" xfId="0" applyFont="1" applyFill="1" applyBorder="1" applyAlignment="1">
      <alignment horizontal="center"/>
    </xf>
    <xf numFmtId="0" fontId="23" fillId="5" borderId="46" xfId="0" applyFont="1" applyFill="1" applyBorder="1" applyAlignment="1">
      <alignment horizontal="center"/>
    </xf>
    <xf numFmtId="0" fontId="23" fillId="5" borderId="1" xfId="0" applyFont="1" applyFill="1" applyBorder="1" applyAlignment="1">
      <alignment horizontal="center" wrapText="1"/>
    </xf>
    <xf numFmtId="0" fontId="36" fillId="5" borderId="3" xfId="0" applyFont="1" applyFill="1" applyBorder="1" applyAlignment="1">
      <alignment horizontal="center" wrapText="1"/>
    </xf>
    <xf numFmtId="0" fontId="36" fillId="5" borderId="0" xfId="0" applyFont="1" applyFill="1" applyBorder="1" applyAlignment="1">
      <alignment horizontal="center" wrapText="1"/>
    </xf>
    <xf numFmtId="0" fontId="46" fillId="5" borderId="0" xfId="0" applyFont="1" applyFill="1" applyBorder="1" applyAlignment="1">
      <alignment horizontal="center" vertical="center" wrapText="1"/>
    </xf>
    <xf numFmtId="0" fontId="46" fillId="5" borderId="48" xfId="0" applyFont="1" applyFill="1" applyBorder="1" applyAlignment="1">
      <alignment horizontal="center" vertical="center" wrapText="1"/>
    </xf>
    <xf numFmtId="0" fontId="46" fillId="5" borderId="58" xfId="0" applyFont="1" applyFill="1" applyBorder="1" applyAlignment="1">
      <alignment horizontal="center" vertical="center" wrapText="1"/>
    </xf>
    <xf numFmtId="0" fontId="46" fillId="5" borderId="4" xfId="0" applyFont="1" applyFill="1" applyBorder="1" applyAlignment="1">
      <alignment horizontal="center" vertical="center" wrapText="1"/>
    </xf>
    <xf numFmtId="0" fontId="36" fillId="5" borderId="2" xfId="0" applyFont="1" applyFill="1" applyBorder="1" applyAlignment="1">
      <alignment horizontal="center" wrapText="1"/>
    </xf>
    <xf numFmtId="0" fontId="50" fillId="0" borderId="0" xfId="10" applyFont="1" applyBorder="1" applyAlignment="1">
      <alignment horizontal="left" vertical="center"/>
    </xf>
    <xf numFmtId="0" fontId="52" fillId="2" borderId="0" xfId="10" applyFont="1" applyFill="1" applyAlignment="1">
      <alignment horizontal="left"/>
    </xf>
    <xf numFmtId="0" fontId="6" fillId="2" borderId="0" xfId="10" applyFont="1" applyFill="1" applyAlignment="1">
      <alignment horizontal="left"/>
    </xf>
    <xf numFmtId="0" fontId="50" fillId="2" borderId="0" xfId="10" applyFont="1" applyFill="1" applyAlignment="1">
      <alignment horizontal="left"/>
    </xf>
    <xf numFmtId="0" fontId="6" fillId="7" borderId="12" xfId="1" applyFill="1" applyBorder="1" applyAlignment="1">
      <alignment horizontal="left"/>
    </xf>
    <xf numFmtId="0" fontId="46" fillId="5" borderId="1" xfId="0" applyFont="1" applyFill="1" applyBorder="1" applyAlignment="1">
      <alignment horizontal="center" vertical="center" wrapText="1"/>
    </xf>
    <xf numFmtId="0" fontId="46" fillId="5" borderId="46" xfId="0" applyFont="1" applyFill="1" applyBorder="1" applyAlignment="1">
      <alignment horizontal="center" vertical="center" wrapText="1"/>
    </xf>
    <xf numFmtId="0" fontId="46" fillId="5" borderId="14" xfId="0" applyFont="1" applyFill="1" applyBorder="1" applyAlignment="1">
      <alignment horizontal="center" vertical="center"/>
    </xf>
    <xf numFmtId="0" fontId="46" fillId="5" borderId="46" xfId="0" applyFont="1" applyFill="1" applyBorder="1" applyAlignment="1">
      <alignment horizontal="center" vertical="center"/>
    </xf>
    <xf numFmtId="0" fontId="46" fillId="5" borderId="14" xfId="0" applyFont="1" applyFill="1" applyBorder="1" applyAlignment="1">
      <alignment horizontal="center" vertical="center" wrapText="1"/>
    </xf>
    <xf numFmtId="0" fontId="46" fillId="5" borderId="2" xfId="0" applyFont="1" applyFill="1" applyBorder="1" applyAlignment="1">
      <alignment horizontal="center" vertical="center" wrapText="1"/>
    </xf>
    <xf numFmtId="0" fontId="3" fillId="2" borderId="0" xfId="0" applyFont="1" applyFill="1" applyAlignment="1">
      <alignment horizontal="left" wrapText="1"/>
    </xf>
  </cellXfs>
  <cellStyles count="13">
    <cellStyle name="Comma" xfId="3" builtinId="3"/>
    <cellStyle name="Comma 2" xfId="5"/>
    <cellStyle name="Currency" xfId="11" builtinId="4"/>
    <cellStyle name="Hyperlink" xfId="1" builtinId="8"/>
    <cellStyle name="Hyperlink 2" xfId="6"/>
    <cellStyle name="Hyperlink 2 2" xfId="8"/>
    <cellStyle name="Hyperlink 3" xfId="7"/>
    <cellStyle name="Hyperlink 4" xfId="9"/>
    <cellStyle name="Hyperlink 5" xfId="10"/>
    <cellStyle name="Normal" xfId="0" builtinId="0"/>
    <cellStyle name="Normal 2" xfId="2"/>
    <cellStyle name="Percent" xfId="12" builtinId="5"/>
    <cellStyle name="Percent 2" xfId="4"/>
  </cellStyles>
  <dxfs count="52">
    <dxf>
      <fill>
        <patternFill>
          <bgColor rgb="FFC5D9F1"/>
        </patternFill>
      </fill>
    </dxf>
    <dxf>
      <fill>
        <patternFill>
          <bgColor rgb="FFC5D9F1"/>
        </patternFill>
      </fill>
    </dxf>
    <dxf>
      <fill>
        <patternFill>
          <bgColor rgb="FFC5D9F1"/>
        </patternFill>
      </fill>
    </dxf>
    <dxf>
      <fill>
        <patternFill>
          <bgColor rgb="FFC5D9F1"/>
        </patternFill>
      </fill>
    </dxf>
    <dxf>
      <fill>
        <patternFill>
          <bgColor rgb="FFC5D9F1"/>
        </patternFill>
      </fill>
    </dxf>
    <dxf>
      <fill>
        <patternFill>
          <bgColor rgb="FFC5D9F1"/>
        </patternFill>
      </fill>
    </dxf>
    <dxf>
      <fill>
        <patternFill>
          <bgColor theme="4" tint="0.59996337778862885"/>
        </patternFill>
      </fill>
    </dxf>
    <dxf>
      <fill>
        <patternFill>
          <bgColor rgb="FFC5D9F1"/>
        </patternFill>
      </fill>
    </dxf>
    <dxf>
      <fill>
        <patternFill>
          <bgColor theme="4" tint="0.59996337778862885"/>
        </patternFill>
      </fill>
    </dxf>
    <dxf>
      <fill>
        <patternFill>
          <bgColor rgb="FFC5D9F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rgb="FFC5D9F1"/>
        </patternFill>
      </fill>
    </dxf>
    <dxf>
      <fill>
        <patternFill>
          <bgColor rgb="FFC5D9F1"/>
        </patternFill>
      </fill>
    </dxf>
    <dxf>
      <fill>
        <patternFill>
          <bgColor theme="4" tint="0.59996337778862885"/>
        </patternFill>
      </fill>
    </dxf>
    <dxf>
      <font>
        <b/>
        <i val="0"/>
        <strike val="0"/>
        <condense val="0"/>
        <extend val="0"/>
        <outline val="0"/>
        <shadow val="0"/>
        <u val="none"/>
        <vertAlign val="baseline"/>
        <sz val="10"/>
        <color theme="1"/>
        <name val="Arial"/>
        <scheme val="none"/>
      </font>
      <numFmt numFmtId="1" formatCode="0"/>
      <border diagonalUp="0" diagonalDown="0" outline="0">
        <left/>
        <right/>
        <top/>
        <bottom/>
      </border>
    </dxf>
    <dxf>
      <numFmt numFmtId="1" formatCode="0"/>
    </dxf>
    <dxf>
      <font>
        <b val="0"/>
        <i val="0"/>
        <strike val="0"/>
        <condense val="0"/>
        <extend val="0"/>
        <outline val="0"/>
        <shadow val="0"/>
        <u val="none"/>
        <vertAlign val="baseline"/>
        <sz val="10"/>
        <color theme="1"/>
        <name val="Arial"/>
        <scheme val="none"/>
      </font>
      <alignment horizontal="right"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0"/>
        <color theme="1"/>
        <name val="Arial"/>
        <scheme val="none"/>
      </font>
      <numFmt numFmtId="1" formatCode="0"/>
      <border diagonalUp="0" diagonalDown="0" outline="0">
        <left/>
        <right/>
        <top/>
        <bottom/>
      </border>
    </dxf>
    <dxf>
      <numFmt numFmtId="1" formatCode="0"/>
    </dxf>
    <dxf>
      <font>
        <b val="0"/>
        <i val="0"/>
        <strike val="0"/>
        <condense val="0"/>
        <extend val="0"/>
        <outline val="0"/>
        <shadow val="0"/>
        <u val="none"/>
        <vertAlign val="baseline"/>
        <sz val="10"/>
        <color theme="1"/>
        <name val="Arial"/>
        <scheme val="none"/>
      </font>
      <alignment horizontal="right"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0"/>
        <color theme="1"/>
        <name val="Arial"/>
        <scheme val="none"/>
      </font>
      <numFmt numFmtId="1" formatCode="0"/>
      <border diagonalUp="0" diagonalDown="0" outline="0">
        <left/>
        <right/>
        <top/>
        <bottom/>
      </border>
    </dxf>
    <dxf>
      <numFmt numFmtId="1" formatCode="0"/>
    </dxf>
    <dxf>
      <font>
        <b val="0"/>
        <i val="0"/>
        <strike val="0"/>
        <condense val="0"/>
        <extend val="0"/>
        <outline val="0"/>
        <shadow val="0"/>
        <u val="none"/>
        <vertAlign val="baseline"/>
        <sz val="10"/>
        <color theme="1"/>
        <name val="Arial"/>
        <scheme val="none"/>
      </font>
      <alignment horizontal="right"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0"/>
        <color theme="1"/>
        <name val="Arial"/>
        <scheme val="none"/>
      </font>
      <numFmt numFmtId="1" formatCode="0"/>
      <border diagonalUp="0" diagonalDown="0" outline="0">
        <left/>
        <right/>
        <top/>
        <bottom/>
      </border>
    </dxf>
    <dxf>
      <numFmt numFmtId="1" formatCode="0"/>
    </dxf>
    <dxf>
      <font>
        <b val="0"/>
        <i val="0"/>
        <strike val="0"/>
        <condense val="0"/>
        <extend val="0"/>
        <outline val="0"/>
        <shadow val="0"/>
        <u val="none"/>
        <vertAlign val="baseline"/>
        <sz val="10"/>
        <color theme="1"/>
        <name val="Arial"/>
        <scheme val="none"/>
      </font>
      <alignment horizontal="right"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0"/>
        <color theme="1"/>
        <name val="Arial"/>
        <scheme val="none"/>
      </font>
      <numFmt numFmtId="1" formatCode="0"/>
      <border diagonalUp="0" diagonalDown="0" outline="0">
        <left/>
        <right/>
        <top/>
        <bottom/>
      </border>
    </dxf>
    <dxf>
      <numFmt numFmtId="1" formatCode="0"/>
    </dxf>
    <dxf>
      <font>
        <b val="0"/>
        <i val="0"/>
        <strike val="0"/>
        <condense val="0"/>
        <extend val="0"/>
        <outline val="0"/>
        <shadow val="0"/>
        <u val="none"/>
        <vertAlign val="baseline"/>
        <sz val="10"/>
        <color theme="1"/>
        <name val="Arial"/>
        <scheme val="none"/>
      </font>
      <alignment horizontal="right"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0"/>
        <color theme="1"/>
        <name val="Arial"/>
        <scheme val="none"/>
      </font>
      <border diagonalUp="0" diagonalDown="0" outline="0">
        <left/>
        <right/>
        <top/>
        <bottom/>
      </border>
    </dxf>
    <dxf>
      <font>
        <b val="0"/>
        <i val="0"/>
        <strike val="0"/>
        <condense val="0"/>
        <extend val="0"/>
        <outline val="0"/>
        <shadow val="0"/>
        <u/>
        <vertAlign val="baseline"/>
        <sz val="10"/>
        <color theme="1"/>
        <name val="Arial"/>
        <scheme val="none"/>
      </font>
      <alignment horizontal="general" vertical="center" textRotation="0" wrapText="1" indent="0" justifyLastLine="0" shrinkToFit="0" readingOrder="0"/>
      <border diagonalUp="0" diagonalDown="0" outline="0">
        <left/>
        <right/>
        <top/>
        <bottom/>
      </border>
    </dxf>
    <dxf>
      <border outline="0">
        <bottom style="medium">
          <color indexed="64"/>
        </bottom>
      </border>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rgb="FFCCCCCC"/>
        </patternFill>
      </fill>
    </dxf>
  </dxfs>
  <tableStyles count="0" defaultTableStyle="TableStyleMedium2" defaultPivotStyle="PivotStyleLight16"/>
  <colors>
    <mruColors>
      <color rgb="FF4F81BD"/>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2.xml"/><Relationship Id="rId1" Type="http://schemas.microsoft.com/office/2011/relationships/chartStyle" Target="style22.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3.xml"/><Relationship Id="rId1" Type="http://schemas.microsoft.com/office/2011/relationships/chartStyle" Target="style23.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4.xml"/><Relationship Id="rId1" Type="http://schemas.microsoft.com/office/2011/relationships/chartStyle" Target="style24.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5.xml"/><Relationship Id="rId1" Type="http://schemas.microsoft.com/office/2011/relationships/chartStyle" Target="style25.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6.xml"/><Relationship Id="rId1" Type="http://schemas.microsoft.com/office/2011/relationships/chartStyle" Target="style26.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7.xml"/><Relationship Id="rId1" Type="http://schemas.microsoft.com/office/2011/relationships/chartStyle" Target="style27.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29.xml"/><Relationship Id="rId1" Type="http://schemas.microsoft.com/office/2011/relationships/chartStyle" Target="style29.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0.xml"/><Relationship Id="rId1" Type="http://schemas.microsoft.com/office/2011/relationships/chartStyle" Target="style30.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1.xml"/><Relationship Id="rId1" Type="http://schemas.microsoft.com/office/2011/relationships/chartStyle" Target="style31.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32.xml"/><Relationship Id="rId1" Type="http://schemas.microsoft.com/office/2011/relationships/chartStyle" Target="style32.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34.xml"/><Relationship Id="rId2" Type="http://schemas.microsoft.com/office/2011/relationships/chartColorStyle" Target="colors33.xml"/><Relationship Id="rId1" Type="http://schemas.microsoft.com/office/2011/relationships/chartStyle" Target="style33.xml"/></Relationships>
</file>

<file path=xl/charts/_rels/chart35.xml.rels><?xml version="1.0" encoding="UTF-8" standalone="yes"?>
<Relationships xmlns="http://schemas.openxmlformats.org/package/2006/relationships"><Relationship Id="rId3" Type="http://schemas.openxmlformats.org/officeDocument/2006/relationships/themeOverride" Target="../theme/themeOverride35.xml"/><Relationship Id="rId2" Type="http://schemas.microsoft.com/office/2011/relationships/chartColorStyle" Target="colors34.xml"/><Relationship Id="rId1" Type="http://schemas.microsoft.com/office/2011/relationships/chartStyle" Target="style34.xml"/></Relationships>
</file>

<file path=xl/charts/_rels/chart36.xml.rels><?xml version="1.0" encoding="UTF-8" standalone="yes"?>
<Relationships xmlns="http://schemas.openxmlformats.org/package/2006/relationships"><Relationship Id="rId3" Type="http://schemas.openxmlformats.org/officeDocument/2006/relationships/themeOverride" Target="../theme/themeOverride36.xml"/><Relationship Id="rId2" Type="http://schemas.microsoft.com/office/2011/relationships/chartColorStyle" Target="colors35.xml"/><Relationship Id="rId1" Type="http://schemas.microsoft.com/office/2011/relationships/chartStyle" Target="style35.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37.xml"/><Relationship Id="rId2" Type="http://schemas.microsoft.com/office/2011/relationships/chartColorStyle" Target="colors36.xml"/><Relationship Id="rId1" Type="http://schemas.microsoft.com/office/2011/relationships/chartStyle" Target="style36.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'Fig1'!$B$7</c:f>
              <c:strCache>
                <c:ptCount val="1"/>
                <c:pt idx="0">
                  <c:v>Total Enrollment</c:v>
                </c:pt>
              </c:strCache>
            </c:strRef>
          </c:tx>
          <c:spPr>
            <a:ln w="38100" cap="flat" cmpd="sng" algn="ctr">
              <a:solidFill>
                <a:srgbClr val="F26522"/>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'Fig1'!$C$6:$M$6</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'Fig1'!$C$7:$M$7</c:f>
              <c:numCache>
                <c:formatCode>_(* #,##0_);_(* \(#,##0\);_(* "-"??_);_(@_)</c:formatCode>
                <c:ptCount val="11"/>
                <c:pt idx="0">
                  <c:v>5864</c:v>
                </c:pt>
                <c:pt idx="1">
                  <c:v>6095</c:v>
                </c:pt>
                <c:pt idx="2">
                  <c:v>6240</c:v>
                </c:pt>
                <c:pt idx="3">
                  <c:v>6459</c:v>
                </c:pt>
                <c:pt idx="4">
                  <c:v>6667</c:v>
                </c:pt>
                <c:pt idx="5">
                  <c:v>6777</c:v>
                </c:pt>
                <c:pt idx="6">
                  <c:v>6948</c:v>
                </c:pt>
                <c:pt idx="7">
                  <c:v>7059</c:v>
                </c:pt>
                <c:pt idx="8">
                  <c:v>7157</c:v>
                </c:pt>
                <c:pt idx="9">
                  <c:v>7291</c:v>
                </c:pt>
                <c:pt idx="10" formatCode="#,##0">
                  <c:v>7318</c:v>
                </c:pt>
              </c:numCache>
            </c:numRef>
          </c:val>
          <c:smooth val="0"/>
        </c:ser>
        <c:ser>
          <c:idx val="1"/>
          <c:order val="1"/>
          <c:tx>
            <c:strRef>
              <c:f>'Fig1'!$B$8</c:f>
              <c:strCache>
                <c:ptCount val="1"/>
                <c:pt idx="0">
                  <c:v>Graduates</c:v>
                </c:pt>
              </c:strCache>
            </c:strRef>
          </c:tx>
          <c:spPr>
            <a:ln w="38100" cap="flat" cmpd="dbl" algn="ctr">
              <a:solidFill>
                <a:srgbClr val="0076BE"/>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'Fig1'!$C$6:$M$6</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'Fig1'!$C$8:$M$8</c:f>
              <c:numCache>
                <c:formatCode>_(* #,##0_);_(* \(#,##0\);_(* "-"??_);_(@_)</c:formatCode>
                <c:ptCount val="11"/>
                <c:pt idx="0">
                  <c:v>2963</c:v>
                </c:pt>
                <c:pt idx="1">
                  <c:v>3100</c:v>
                </c:pt>
                <c:pt idx="2">
                  <c:v>3227</c:v>
                </c:pt>
                <c:pt idx="3">
                  <c:v>3319</c:v>
                </c:pt>
                <c:pt idx="4">
                  <c:v>3472</c:v>
                </c:pt>
                <c:pt idx="5">
                  <c:v>3541</c:v>
                </c:pt>
                <c:pt idx="6">
                  <c:v>3611</c:v>
                </c:pt>
                <c:pt idx="7" formatCode="General">
                  <c:v>3663</c:v>
                </c:pt>
                <c:pt idx="8" formatCode="General">
                  <c:v>3702</c:v>
                </c:pt>
                <c:pt idx="9" formatCode="General">
                  <c:v>3762</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106015488"/>
        <c:axId val="106016272"/>
      </c:lineChart>
      <c:catAx>
        <c:axId val="106015488"/>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cap="none" baseline="0"/>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6016272"/>
        <c:crosses val="autoZero"/>
        <c:auto val="1"/>
        <c:lblAlgn val="ctr"/>
        <c:lblOffset val="100"/>
        <c:noMultiLvlLbl val="0"/>
      </c:catAx>
      <c:valAx>
        <c:axId val="106016272"/>
        <c:scaling>
          <c:orientation val="minMax"/>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cap="none" baseline="0"/>
                  <a:t>Number of Residents/Graduates</a:t>
                </a:r>
              </a:p>
            </c:rich>
          </c:tx>
          <c:layout>
            <c:manualLayout>
              <c:xMode val="edge"/>
              <c:yMode val="edge"/>
              <c:x val="2.74601353222807E-3"/>
              <c:y val="0.18098241510575236"/>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6015488"/>
        <c:crosses val="autoZero"/>
        <c:crossBetween val="between"/>
      </c:valAx>
      <c:spPr>
        <a:gradFill flip="none" rotWithShape="1">
          <a:gsLst>
            <a:gs pos="0">
              <a:srgbClr val="5B9BD5">
                <a:lumMod val="5000"/>
                <a:lumOff val="95000"/>
              </a:srgbClr>
            </a:gs>
            <a:gs pos="74000">
              <a:srgbClr val="5B9BD5">
                <a:lumMod val="45000"/>
                <a:lumOff val="55000"/>
              </a:srgbClr>
            </a:gs>
            <a:gs pos="83000">
              <a:srgbClr val="5B9BD5">
                <a:lumMod val="45000"/>
                <a:lumOff val="55000"/>
              </a:srgbClr>
            </a:gs>
            <a:gs pos="100000">
              <a:srgbClr val="5B9BD5">
                <a:lumMod val="30000"/>
                <a:lumOff val="70000"/>
              </a:srgbClr>
            </a:gs>
          </a:gsLst>
          <a:lin ang="5400000" scaled="1"/>
          <a:tileRect/>
        </a:grad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'Fig6a-b'!$B$6</c:f>
              <c:strCache>
                <c:ptCount val="1"/>
                <c:pt idx="0">
                  <c:v>Applications per Program</c:v>
                </c:pt>
              </c:strCache>
            </c:strRef>
          </c:tx>
          <c:spPr>
            <a:ln w="38100" cap="flat" cmpd="dbl" algn="ctr">
              <a:solidFill>
                <a:srgbClr val="0076BE"/>
              </a:solidFill>
              <a:miter lim="800000"/>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'Fig6a-b'!$D$5:$N$5</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'Fig6a-b'!$D$6:$N$6</c:f>
              <c:numCache>
                <c:formatCode>General</c:formatCode>
                <c:ptCount val="11"/>
                <c:pt idx="0">
                  <c:v>38.799999999999997</c:v>
                </c:pt>
                <c:pt idx="1">
                  <c:v>43.1</c:v>
                </c:pt>
                <c:pt idx="2">
                  <c:v>48.4</c:v>
                </c:pt>
                <c:pt idx="3">
                  <c:v>52.2</c:v>
                </c:pt>
                <c:pt idx="4">
                  <c:v>54.9</c:v>
                </c:pt>
                <c:pt idx="5">
                  <c:v>54.3</c:v>
                </c:pt>
                <c:pt idx="6" formatCode="0.0">
                  <c:v>59.928961748633881</c:v>
                </c:pt>
                <c:pt idx="7" formatCode="0.0">
                  <c:v>60.712707182320443</c:v>
                </c:pt>
                <c:pt idx="8" formatCode="0.0">
                  <c:v>59.043956043956044</c:v>
                </c:pt>
                <c:pt idx="9" formatCode="0.0">
                  <c:v>61.950276243093924</c:v>
                </c:pt>
                <c:pt idx="10" formatCode="0.0">
                  <c:v>64.088888888888889</c:v>
                </c:pt>
              </c:numCache>
            </c:numRef>
          </c:val>
          <c:smooth val="0"/>
        </c:ser>
        <c:ser>
          <c:idx val="1"/>
          <c:order val="1"/>
          <c:tx>
            <c:strRef>
              <c:f>'Fig6a-b'!$B$7</c:f>
              <c:strCache>
                <c:ptCount val="1"/>
                <c:pt idx="0">
                  <c:v>First-Year Enrollment</c:v>
                </c:pt>
              </c:strCache>
            </c:strRef>
          </c:tx>
          <c:spPr>
            <a:ln w="38100" cap="flat" cmpd="sng" algn="ctr">
              <a:solidFill>
                <a:srgbClr val="F26522"/>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'Fig6a-b'!$D$5:$N$5</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'Fig6a-b'!$D$7:$N$7</c:f>
              <c:numCache>
                <c:formatCode>General</c:formatCode>
                <c:ptCount val="11"/>
                <c:pt idx="0">
                  <c:v>944</c:v>
                </c:pt>
                <c:pt idx="1">
                  <c:v>1002</c:v>
                </c:pt>
                <c:pt idx="2">
                  <c:v>1002</c:v>
                </c:pt>
                <c:pt idx="3">
                  <c:v>1048</c:v>
                </c:pt>
                <c:pt idx="4">
                  <c:v>1075</c:v>
                </c:pt>
                <c:pt idx="5">
                  <c:v>1070</c:v>
                </c:pt>
                <c:pt idx="6">
                  <c:v>1099</c:v>
                </c:pt>
                <c:pt idx="7">
                  <c:v>1097</c:v>
                </c:pt>
                <c:pt idx="8">
                  <c:v>1111</c:v>
                </c:pt>
                <c:pt idx="9">
                  <c:v>1123</c:v>
                </c:pt>
                <c:pt idx="10">
                  <c:v>1112</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4643272"/>
        <c:axId val="224645232"/>
      </c:lineChart>
      <c:catAx>
        <c:axId val="224643272"/>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4645232"/>
        <c:crosses val="autoZero"/>
        <c:auto val="1"/>
        <c:lblAlgn val="ctr"/>
        <c:lblOffset val="100"/>
        <c:noMultiLvlLbl val="0"/>
      </c:catAx>
      <c:valAx>
        <c:axId val="224645232"/>
        <c:scaling>
          <c:orientation val="minMax"/>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Applications/Residents</a:t>
                </a:r>
              </a:p>
            </c:rich>
          </c:tx>
          <c:layout>
            <c:manualLayout>
              <c:xMode val="edge"/>
              <c:yMode val="edge"/>
              <c:x val="3.8448162729658791E-3"/>
              <c:y val="0.18726487314085738"/>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4643272"/>
        <c:crosses val="autoZero"/>
        <c:crossBetween val="between"/>
        <c:majorUnit val="200"/>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58638888888888885"/>
          <c:y val="0.24846816022997126"/>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'Fig6a-b'!$B$38</c:f>
              <c:strCache>
                <c:ptCount val="1"/>
                <c:pt idx="0">
                  <c:v>Total Enrollment</c:v>
                </c:pt>
              </c:strCache>
            </c:strRef>
          </c:tx>
          <c:spPr>
            <a:ln w="38100" cap="flat" cmpd="sng" algn="ctr">
              <a:solidFill>
                <a:srgbClr val="F26522"/>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'Fig6a-b'!$D$37:$N$37</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'Fig6a-b'!$D$38:$N$38</c:f>
              <c:numCache>
                <c:formatCode>General</c:formatCode>
                <c:ptCount val="11"/>
                <c:pt idx="0">
                  <c:v>1038</c:v>
                </c:pt>
                <c:pt idx="1">
                  <c:v>1105</c:v>
                </c:pt>
                <c:pt idx="2">
                  <c:v>1114</c:v>
                </c:pt>
                <c:pt idx="3">
                  <c:v>1150</c:v>
                </c:pt>
                <c:pt idx="4">
                  <c:v>1179</c:v>
                </c:pt>
                <c:pt idx="5">
                  <c:v>1171</c:v>
                </c:pt>
                <c:pt idx="6">
                  <c:v>1218</c:v>
                </c:pt>
                <c:pt idx="7">
                  <c:v>1230</c:v>
                </c:pt>
                <c:pt idx="8">
                  <c:v>1239</c:v>
                </c:pt>
                <c:pt idx="9">
                  <c:v>1273</c:v>
                </c:pt>
                <c:pt idx="10">
                  <c:v>1244</c:v>
                </c:pt>
              </c:numCache>
            </c:numRef>
          </c:val>
          <c:smooth val="0"/>
        </c:ser>
        <c:ser>
          <c:idx val="1"/>
          <c:order val="1"/>
          <c:tx>
            <c:strRef>
              <c:f>'Fig6a-b'!$B$39</c:f>
              <c:strCache>
                <c:ptCount val="1"/>
                <c:pt idx="0">
                  <c:v>Graduates</c:v>
                </c:pt>
              </c:strCache>
            </c:strRef>
          </c:tx>
          <c:spPr>
            <a:ln w="38100" cap="flat" cmpd="dbl" algn="ctr">
              <a:solidFill>
                <a:srgbClr val="0076BE"/>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'Fig6a-b'!$D$37:$N$37</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'Fig6a-b'!$D$39:$N$39</c:f>
              <c:numCache>
                <c:formatCode>General</c:formatCode>
                <c:ptCount val="11"/>
                <c:pt idx="0">
                  <c:v>983</c:v>
                </c:pt>
                <c:pt idx="1">
                  <c:v>1040</c:v>
                </c:pt>
                <c:pt idx="2">
                  <c:v>1075</c:v>
                </c:pt>
                <c:pt idx="3">
                  <c:v>1081</c:v>
                </c:pt>
                <c:pt idx="4">
                  <c:v>1114</c:v>
                </c:pt>
                <c:pt idx="5">
                  <c:v>1137</c:v>
                </c:pt>
                <c:pt idx="6">
                  <c:v>1155</c:v>
                </c:pt>
                <c:pt idx="7">
                  <c:v>1157</c:v>
                </c:pt>
                <c:pt idx="8">
                  <c:v>1177</c:v>
                </c:pt>
                <c:pt idx="9">
                  <c:v>1191</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5275688"/>
        <c:axId val="225272944"/>
      </c:lineChart>
      <c:catAx>
        <c:axId val="225275688"/>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272944"/>
        <c:crosses val="autoZero"/>
        <c:auto val="1"/>
        <c:lblAlgn val="ctr"/>
        <c:lblOffset val="100"/>
        <c:noMultiLvlLbl val="0"/>
      </c:catAx>
      <c:valAx>
        <c:axId val="225272944"/>
        <c:scaling>
          <c:orientation val="minMax"/>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Residents/Graduates</a:t>
                </a:r>
              </a:p>
            </c:rich>
          </c:tx>
          <c:layout>
            <c:manualLayout>
              <c:xMode val="edge"/>
              <c:yMode val="edge"/>
              <c:x val="1.0789260717410326E-2"/>
              <c:y val="0.20379913600294125"/>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275688"/>
        <c:crosses val="autoZero"/>
        <c:crossBetween val="between"/>
        <c:majorUnit val="200"/>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58499999999999996"/>
          <c:y val="0.32783323959505062"/>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'Fig7a-b'!$C$7</c:f>
              <c:strCache>
                <c:ptCount val="1"/>
                <c:pt idx="0">
                  <c:v>Applications per Program</c:v>
                </c:pt>
              </c:strCache>
            </c:strRef>
          </c:tx>
          <c:spPr>
            <a:ln w="38100" cap="flat" cmpd="dbl" algn="ctr">
              <a:solidFill>
                <a:srgbClr val="0076BE"/>
              </a:solidFill>
              <a:miter lim="800000"/>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'Fig7a-b'!$E$6:$O$6</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'Fig7a-b'!$E$7:$O$7</c:f>
              <c:numCache>
                <c:formatCode>General</c:formatCode>
                <c:ptCount val="11"/>
                <c:pt idx="0">
                  <c:v>4.5</c:v>
                </c:pt>
                <c:pt idx="1">
                  <c:v>4.0999999999999996</c:v>
                </c:pt>
                <c:pt idx="2">
                  <c:v>5.8</c:v>
                </c:pt>
                <c:pt idx="3" formatCode="0.0">
                  <c:v>6</c:v>
                </c:pt>
                <c:pt idx="4">
                  <c:v>6.4</c:v>
                </c:pt>
                <c:pt idx="5">
                  <c:v>7.2</c:v>
                </c:pt>
                <c:pt idx="6" formatCode="0.0">
                  <c:v>4.875</c:v>
                </c:pt>
                <c:pt idx="7" formatCode="0.0">
                  <c:v>6.8571428571428568</c:v>
                </c:pt>
                <c:pt idx="8">
                  <c:v>6.5</c:v>
                </c:pt>
                <c:pt idx="9" formatCode="0.0">
                  <c:v>6.8571428571428568</c:v>
                </c:pt>
                <c:pt idx="10" formatCode="0.0">
                  <c:v>6.9285714285714288</c:v>
                </c:pt>
              </c:numCache>
            </c:numRef>
          </c:val>
          <c:smooth val="0"/>
        </c:ser>
        <c:ser>
          <c:idx val="1"/>
          <c:order val="1"/>
          <c:tx>
            <c:strRef>
              <c:f>'Fig7a-b'!$C$8</c:f>
              <c:strCache>
                <c:ptCount val="1"/>
                <c:pt idx="0">
                  <c:v>First-Year Enrollment</c:v>
                </c:pt>
              </c:strCache>
            </c:strRef>
          </c:tx>
          <c:spPr>
            <a:ln w="38100" cap="flat" cmpd="sng" algn="ctr">
              <a:solidFill>
                <a:srgbClr val="F26522"/>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'Fig7a-b'!$E$6:$O$6</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'Fig7a-b'!$E$8:$O$8</c:f>
              <c:numCache>
                <c:formatCode>General</c:formatCode>
                <c:ptCount val="11"/>
                <c:pt idx="0">
                  <c:v>12</c:v>
                </c:pt>
                <c:pt idx="1">
                  <c:v>12</c:v>
                </c:pt>
                <c:pt idx="2">
                  <c:v>16</c:v>
                </c:pt>
                <c:pt idx="3">
                  <c:v>18</c:v>
                </c:pt>
                <c:pt idx="4">
                  <c:v>17</c:v>
                </c:pt>
                <c:pt idx="5">
                  <c:v>18</c:v>
                </c:pt>
                <c:pt idx="6">
                  <c:v>14</c:v>
                </c:pt>
                <c:pt idx="7">
                  <c:v>17</c:v>
                </c:pt>
                <c:pt idx="8">
                  <c:v>16</c:v>
                </c:pt>
                <c:pt idx="9">
                  <c:v>21</c:v>
                </c:pt>
                <c:pt idx="10">
                  <c:v>20</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5276472"/>
        <c:axId val="225274512"/>
      </c:lineChart>
      <c:catAx>
        <c:axId val="225276472"/>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274512"/>
        <c:crosses val="autoZero"/>
        <c:auto val="1"/>
        <c:lblAlgn val="ctr"/>
        <c:lblOffset val="100"/>
        <c:noMultiLvlLbl val="0"/>
      </c:catAx>
      <c:valAx>
        <c:axId val="225274512"/>
        <c:scaling>
          <c:orientation val="minMax"/>
          <c:max val="25"/>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Applications/Residents</a:t>
                </a:r>
              </a:p>
            </c:rich>
          </c:tx>
          <c:layout>
            <c:manualLayout>
              <c:xMode val="edge"/>
              <c:yMode val="edge"/>
              <c:x val="1.2178149606299213E-2"/>
              <c:y val="0.14424590154111799"/>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276472"/>
        <c:crosses val="autoZero"/>
        <c:crossBetween val="between"/>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11627202161006249"/>
          <c:y val="9.9901878762928636E-2"/>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v>Total Enrollment</c:v>
          </c:tx>
          <c:spPr>
            <a:ln w="38100" cap="flat" cmpd="sng" algn="ctr">
              <a:solidFill>
                <a:srgbClr val="F26522"/>
              </a:solidFill>
              <a:miter lim="800000"/>
            </a:ln>
            <a:effectLst/>
          </c:spPr>
          <c:marker>
            <c:symbol val="none"/>
          </c:marker>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'Fig7a-b'!$E$38:$O$38</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'Fig7a-b'!$E$39:$O$39</c:f>
              <c:numCache>
                <c:formatCode>General</c:formatCode>
                <c:ptCount val="11"/>
                <c:pt idx="0">
                  <c:v>37</c:v>
                </c:pt>
                <c:pt idx="1">
                  <c:v>40</c:v>
                </c:pt>
                <c:pt idx="2">
                  <c:v>42</c:v>
                </c:pt>
                <c:pt idx="3">
                  <c:v>47</c:v>
                </c:pt>
                <c:pt idx="4">
                  <c:v>52</c:v>
                </c:pt>
                <c:pt idx="5">
                  <c:v>53</c:v>
                </c:pt>
                <c:pt idx="6">
                  <c:v>48</c:v>
                </c:pt>
                <c:pt idx="7">
                  <c:v>48</c:v>
                </c:pt>
                <c:pt idx="8">
                  <c:v>44</c:v>
                </c:pt>
                <c:pt idx="9">
                  <c:v>52</c:v>
                </c:pt>
                <c:pt idx="10">
                  <c:v>56</c:v>
                </c:pt>
              </c:numCache>
            </c:numRef>
          </c:val>
          <c:smooth val="0"/>
        </c:ser>
        <c:ser>
          <c:idx val="1"/>
          <c:order val="1"/>
          <c:tx>
            <c:v>Graduates</c:v>
          </c:tx>
          <c:spPr>
            <a:ln w="38100" cap="flat" cmpd="dbl" algn="ctr">
              <a:solidFill>
                <a:srgbClr val="0076BE"/>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'Fig7a-b'!$E$38:$O$38</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'Fig7a-b'!$E$40:$O$40</c:f>
              <c:numCache>
                <c:formatCode>General</c:formatCode>
                <c:ptCount val="11"/>
                <c:pt idx="0">
                  <c:v>8</c:v>
                </c:pt>
                <c:pt idx="1">
                  <c:v>13</c:v>
                </c:pt>
                <c:pt idx="2">
                  <c:v>13</c:v>
                </c:pt>
                <c:pt idx="3">
                  <c:v>9</c:v>
                </c:pt>
                <c:pt idx="4">
                  <c:v>15</c:v>
                </c:pt>
                <c:pt idx="5">
                  <c:v>16</c:v>
                </c:pt>
                <c:pt idx="6">
                  <c:v>16</c:v>
                </c:pt>
                <c:pt idx="7">
                  <c:v>20</c:v>
                </c:pt>
                <c:pt idx="8">
                  <c:v>12</c:v>
                </c:pt>
                <c:pt idx="9">
                  <c:v>14</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5273728"/>
        <c:axId val="225274904"/>
      </c:lineChart>
      <c:catAx>
        <c:axId val="225273728"/>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274904"/>
        <c:crosses val="autoZero"/>
        <c:auto val="1"/>
        <c:lblAlgn val="ctr"/>
        <c:lblOffset val="100"/>
        <c:noMultiLvlLbl val="0"/>
      </c:catAx>
      <c:valAx>
        <c:axId val="225274904"/>
        <c:scaling>
          <c:orientation val="minMax"/>
          <c:max val="60"/>
          <c:min val="0"/>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Residents/Graduates</a:t>
                </a:r>
              </a:p>
            </c:rich>
          </c:tx>
          <c:layout>
            <c:manualLayout>
              <c:xMode val="edge"/>
              <c:yMode val="edge"/>
              <c:x val="1.0789260717410326E-2"/>
              <c:y val="0.20379913600294125"/>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273728"/>
        <c:crosses val="autoZero"/>
        <c:crossBetween val="between"/>
        <c:majorUnit val="10"/>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59472222222222226"/>
          <c:y val="0.32783323959505062"/>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'Fig8a-b'!$C$7</c:f>
              <c:strCache>
                <c:ptCount val="1"/>
                <c:pt idx="0">
                  <c:v>Applications per Program</c:v>
                </c:pt>
              </c:strCache>
            </c:strRef>
          </c:tx>
          <c:spPr>
            <a:ln w="38100" cap="flat" cmpd="dbl" algn="ctr">
              <a:solidFill>
                <a:srgbClr val="0076BE"/>
              </a:solidFill>
              <a:miter lim="800000"/>
            </a:ln>
            <a:effectLst/>
          </c:spPr>
          <c:marker>
            <c:symbol val="none"/>
          </c:marker>
          <c:dLbls>
            <c:dLbl>
              <c:idx val="4"/>
              <c:layout>
                <c:manualLayout>
                  <c:x val="-3.0875E-2"/>
                  <c:y val="-4.87764550264550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6693573471439453E-2"/>
                  <c:y val="-3.224206349206349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667472769252684E-2"/>
                  <c:y val="3.7202380952380952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'Fig8a-b'!$D$6:$N$6</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'Fig8a-b'!$D$7:$N$7</c:f>
              <c:numCache>
                <c:formatCode>General</c:formatCode>
                <c:ptCount val="11"/>
                <c:pt idx="0">
                  <c:v>19.5</c:v>
                </c:pt>
                <c:pt idx="1">
                  <c:v>15.2</c:v>
                </c:pt>
                <c:pt idx="2" formatCode="0.0">
                  <c:v>20</c:v>
                </c:pt>
                <c:pt idx="3">
                  <c:v>13.2</c:v>
                </c:pt>
                <c:pt idx="4">
                  <c:v>16.5</c:v>
                </c:pt>
                <c:pt idx="5" formatCode="0.0">
                  <c:v>25.714285714285715</c:v>
                </c:pt>
                <c:pt idx="6" formatCode="0.0">
                  <c:v>19.399999999999999</c:v>
                </c:pt>
                <c:pt idx="7">
                  <c:v>16.5</c:v>
                </c:pt>
                <c:pt idx="8" formatCode="0.0">
                  <c:v>18.75</c:v>
                </c:pt>
                <c:pt idx="9" formatCode="0.0">
                  <c:v>18.666666666666668</c:v>
                </c:pt>
                <c:pt idx="10">
                  <c:v>19.111111111111111</c:v>
                </c:pt>
              </c:numCache>
            </c:numRef>
          </c:val>
          <c:smooth val="0"/>
        </c:ser>
        <c:ser>
          <c:idx val="1"/>
          <c:order val="1"/>
          <c:tx>
            <c:strRef>
              <c:f>'Fig8a-b'!$C$8</c:f>
              <c:strCache>
                <c:ptCount val="1"/>
                <c:pt idx="0">
                  <c:v>First-Year Enrollment</c:v>
                </c:pt>
              </c:strCache>
            </c:strRef>
          </c:tx>
          <c:spPr>
            <a:ln w="38100" cap="flat" cmpd="sng" algn="ctr">
              <a:solidFill>
                <a:srgbClr val="F26522"/>
              </a:solidFill>
              <a:miter lim="800000"/>
            </a:ln>
            <a:effectLst/>
          </c:spPr>
          <c:marker>
            <c:symbol val="none"/>
          </c:marker>
          <c:dLbls>
            <c:dLbl>
              <c:idx val="9"/>
              <c:layout>
                <c:manualLayout>
                  <c:x val="-7.0277777777777778E-3"/>
                  <c:y val="-3.389550264550264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4282485149568924E-2"/>
                  <c:y val="-5.0429894179894214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'Fig8a-b'!$D$6:$N$6</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'Fig8a-b'!$D$8:$N$8</c:f>
              <c:numCache>
                <c:formatCode>General</c:formatCode>
                <c:ptCount val="11"/>
                <c:pt idx="0">
                  <c:v>10</c:v>
                </c:pt>
                <c:pt idx="1">
                  <c:v>10</c:v>
                </c:pt>
                <c:pt idx="2">
                  <c:v>12</c:v>
                </c:pt>
                <c:pt idx="3">
                  <c:v>11</c:v>
                </c:pt>
                <c:pt idx="4">
                  <c:v>13</c:v>
                </c:pt>
                <c:pt idx="5">
                  <c:v>18</c:v>
                </c:pt>
                <c:pt idx="6">
                  <c:v>17</c:v>
                </c:pt>
                <c:pt idx="7">
                  <c:v>17</c:v>
                </c:pt>
                <c:pt idx="8">
                  <c:v>18</c:v>
                </c:pt>
                <c:pt idx="9">
                  <c:v>22</c:v>
                </c:pt>
                <c:pt idx="10">
                  <c:v>21</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5278432"/>
        <c:axId val="225271768"/>
      </c:lineChart>
      <c:catAx>
        <c:axId val="225278432"/>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271768"/>
        <c:crosses val="autoZero"/>
        <c:auto val="1"/>
        <c:lblAlgn val="ctr"/>
        <c:lblOffset val="100"/>
        <c:noMultiLvlLbl val="0"/>
      </c:catAx>
      <c:valAx>
        <c:axId val="225271768"/>
        <c:scaling>
          <c:orientation val="minMax"/>
          <c:max val="30"/>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Applications/Residents</a:t>
                </a:r>
              </a:p>
            </c:rich>
          </c:tx>
          <c:layout>
            <c:manualLayout>
              <c:xMode val="edge"/>
              <c:yMode val="edge"/>
              <c:x val="1.2178149606299213E-2"/>
              <c:y val="0.14424590154111799"/>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278432"/>
        <c:crosses val="autoZero"/>
        <c:crossBetween val="between"/>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12805555555555556"/>
          <c:y val="0.10624947923176271"/>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'Fig8a-b'!$C$42</c:f>
              <c:strCache>
                <c:ptCount val="1"/>
                <c:pt idx="0">
                  <c:v>Total Enrollment</c:v>
                </c:pt>
              </c:strCache>
            </c:strRef>
          </c:tx>
          <c:spPr>
            <a:ln w="38100" cap="flat" cmpd="sng" algn="ctr">
              <a:solidFill>
                <a:srgbClr val="F26522"/>
              </a:solidFill>
              <a:miter lim="800000"/>
            </a:ln>
            <a:effectLst/>
          </c:spPr>
          <c:marker>
            <c:symbol val="none"/>
          </c:marker>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'Fig8a-b'!$D$41:$O$41</c:f>
              <c:strCache>
                <c:ptCount val="12"/>
                <c:pt idx="0">
                  <c:v>2007-08</c:v>
                </c:pt>
                <c:pt idx="1">
                  <c:v>2008-09</c:v>
                </c:pt>
                <c:pt idx="2">
                  <c:v>2009-10</c:v>
                </c:pt>
                <c:pt idx="3">
                  <c:v>2010-11</c:v>
                </c:pt>
                <c:pt idx="4">
                  <c:v>2011-12</c:v>
                </c:pt>
                <c:pt idx="5">
                  <c:v>2012-13</c:v>
                </c:pt>
                <c:pt idx="6">
                  <c:v>2013-14</c:v>
                </c:pt>
                <c:pt idx="7">
                  <c:v>2014-15</c:v>
                </c:pt>
                <c:pt idx="8">
                  <c:v>2015-16</c:v>
                </c:pt>
                <c:pt idx="9">
                  <c:v>2016-17</c:v>
                </c:pt>
                <c:pt idx="10">
                  <c:v>2017-18</c:v>
                </c:pt>
                <c:pt idx="11">
                  <c:v>2018-19</c:v>
                </c:pt>
              </c:strCache>
            </c:strRef>
          </c:cat>
          <c:val>
            <c:numRef>
              <c:f>'Fig8a-b'!$D$42:$O$42</c:f>
              <c:numCache>
                <c:formatCode>General</c:formatCode>
                <c:ptCount val="12"/>
                <c:pt idx="0">
                  <c:v>24</c:v>
                </c:pt>
                <c:pt idx="1">
                  <c:v>27</c:v>
                </c:pt>
                <c:pt idx="2">
                  <c:v>31</c:v>
                </c:pt>
                <c:pt idx="3">
                  <c:v>31</c:v>
                </c:pt>
                <c:pt idx="4">
                  <c:v>32</c:v>
                </c:pt>
                <c:pt idx="5">
                  <c:v>41</c:v>
                </c:pt>
                <c:pt idx="6">
                  <c:v>42</c:v>
                </c:pt>
                <c:pt idx="7">
                  <c:v>43</c:v>
                </c:pt>
                <c:pt idx="8">
                  <c:v>47</c:v>
                </c:pt>
                <c:pt idx="9">
                  <c:v>48</c:v>
                </c:pt>
                <c:pt idx="10">
                  <c:v>50</c:v>
                </c:pt>
                <c:pt idx="11">
                  <c:v>55</c:v>
                </c:pt>
              </c:numCache>
            </c:numRef>
          </c:val>
          <c:smooth val="0"/>
        </c:ser>
        <c:ser>
          <c:idx val="1"/>
          <c:order val="1"/>
          <c:tx>
            <c:strRef>
              <c:f>'Fig8a-b'!$C$43</c:f>
              <c:strCache>
                <c:ptCount val="1"/>
                <c:pt idx="0">
                  <c:v>Graduates</c:v>
                </c:pt>
              </c:strCache>
            </c:strRef>
          </c:tx>
          <c:spPr>
            <a:ln w="38100" cap="flat" cmpd="dbl" algn="ctr">
              <a:solidFill>
                <a:srgbClr val="0076BE"/>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'Fig8a-b'!$D$41:$O$41</c:f>
              <c:strCache>
                <c:ptCount val="12"/>
                <c:pt idx="0">
                  <c:v>2007-08</c:v>
                </c:pt>
                <c:pt idx="1">
                  <c:v>2008-09</c:v>
                </c:pt>
                <c:pt idx="2">
                  <c:v>2009-10</c:v>
                </c:pt>
                <c:pt idx="3">
                  <c:v>2010-11</c:v>
                </c:pt>
                <c:pt idx="4">
                  <c:v>2011-12</c:v>
                </c:pt>
                <c:pt idx="5">
                  <c:v>2012-13</c:v>
                </c:pt>
                <c:pt idx="6">
                  <c:v>2013-14</c:v>
                </c:pt>
                <c:pt idx="7">
                  <c:v>2014-15</c:v>
                </c:pt>
                <c:pt idx="8">
                  <c:v>2015-16</c:v>
                </c:pt>
                <c:pt idx="9">
                  <c:v>2016-17</c:v>
                </c:pt>
                <c:pt idx="10">
                  <c:v>2017-18</c:v>
                </c:pt>
                <c:pt idx="11">
                  <c:v>2018-19</c:v>
                </c:pt>
              </c:strCache>
            </c:strRef>
          </c:cat>
          <c:val>
            <c:numRef>
              <c:f>'Fig8a-b'!$D$43:$O$43</c:f>
              <c:numCache>
                <c:formatCode>General</c:formatCode>
                <c:ptCount val="12"/>
                <c:pt idx="0">
                  <c:v>9</c:v>
                </c:pt>
                <c:pt idx="1">
                  <c:v>6</c:v>
                </c:pt>
                <c:pt idx="2">
                  <c:v>11</c:v>
                </c:pt>
                <c:pt idx="3">
                  <c:v>9</c:v>
                </c:pt>
                <c:pt idx="4">
                  <c:v>11</c:v>
                </c:pt>
                <c:pt idx="5">
                  <c:v>13</c:v>
                </c:pt>
                <c:pt idx="6">
                  <c:v>14</c:v>
                </c:pt>
                <c:pt idx="7">
                  <c:v>14</c:v>
                </c:pt>
                <c:pt idx="8">
                  <c:v>13</c:v>
                </c:pt>
                <c:pt idx="9">
                  <c:v>20</c:v>
                </c:pt>
                <c:pt idx="10">
                  <c:v>15</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5274120"/>
        <c:axId val="225272160"/>
      </c:lineChart>
      <c:catAx>
        <c:axId val="225274120"/>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272160"/>
        <c:crosses val="autoZero"/>
        <c:auto val="1"/>
        <c:lblAlgn val="ctr"/>
        <c:lblOffset val="100"/>
        <c:noMultiLvlLbl val="0"/>
      </c:catAx>
      <c:valAx>
        <c:axId val="225272160"/>
        <c:scaling>
          <c:orientation val="minMax"/>
          <c:max val="60"/>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Residents/Graduates</a:t>
                </a:r>
              </a:p>
            </c:rich>
          </c:tx>
          <c:layout>
            <c:manualLayout>
              <c:xMode val="edge"/>
              <c:yMode val="edge"/>
              <c:x val="1.0789260717410326E-2"/>
              <c:y val="0.20379913600294125"/>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274120"/>
        <c:crosses val="autoZero"/>
        <c:crossBetween val="between"/>
        <c:majorUnit val="10"/>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11555555555555555"/>
          <c:y val="6.9896731658542668E-2"/>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oddHeader>&amp;L2018-19 &amp;"Arial,Italic"Survey of Advanced Dental Education</c:oddHeader>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v>Applications per Program</c:v>
          </c:tx>
          <c:spPr>
            <a:ln w="38100" cap="flat" cmpd="dbl" algn="ctr">
              <a:solidFill>
                <a:srgbClr val="0076BE"/>
              </a:solidFill>
              <a:miter lim="800000"/>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'Fig9a-b'!$C$6:$M$6</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'Fig9a-b'!$C$7:$M$7</c:f>
              <c:numCache>
                <c:formatCode>General</c:formatCode>
                <c:ptCount val="11"/>
                <c:pt idx="0">
                  <c:v>86.5</c:v>
                </c:pt>
                <c:pt idx="1">
                  <c:v>92.6</c:v>
                </c:pt>
                <c:pt idx="2">
                  <c:v>94.4</c:v>
                </c:pt>
                <c:pt idx="3">
                  <c:v>97.8</c:v>
                </c:pt>
                <c:pt idx="4">
                  <c:v>102.3</c:v>
                </c:pt>
                <c:pt idx="5">
                  <c:v>100.6</c:v>
                </c:pt>
                <c:pt idx="6" formatCode="0.0">
                  <c:v>105.5049504950495</c:v>
                </c:pt>
                <c:pt idx="7" formatCode="0.0">
                  <c:v>101.44554455445545</c:v>
                </c:pt>
                <c:pt idx="8" formatCode="0.0">
                  <c:v>102.43137254901961</c:v>
                </c:pt>
                <c:pt idx="9" formatCode="0.0">
                  <c:v>111.17647058823529</c:v>
                </c:pt>
                <c:pt idx="10" formatCode="0.0">
                  <c:v>113.27722772277228</c:v>
                </c:pt>
              </c:numCache>
            </c:numRef>
          </c:val>
          <c:smooth val="0"/>
        </c:ser>
        <c:ser>
          <c:idx val="1"/>
          <c:order val="1"/>
          <c:tx>
            <c:v>First Year Enrollment</c:v>
          </c:tx>
          <c:spPr>
            <a:ln w="38100" cap="flat" cmpd="sng" algn="ctr">
              <a:solidFill>
                <a:srgbClr val="F26522"/>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'Fig9a-b'!$C$6:$M$6</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'Fig9a-b'!$C$8:$M$8</c:f>
              <c:numCache>
                <c:formatCode>General</c:formatCode>
                <c:ptCount val="11"/>
                <c:pt idx="0">
                  <c:v>228</c:v>
                </c:pt>
                <c:pt idx="1">
                  <c:v>239</c:v>
                </c:pt>
                <c:pt idx="2">
                  <c:v>243</c:v>
                </c:pt>
                <c:pt idx="3">
                  <c:v>241</c:v>
                </c:pt>
                <c:pt idx="4">
                  <c:v>249</c:v>
                </c:pt>
                <c:pt idx="5">
                  <c:v>251</c:v>
                </c:pt>
                <c:pt idx="6">
                  <c:v>254</c:v>
                </c:pt>
                <c:pt idx="7">
                  <c:v>257</c:v>
                </c:pt>
                <c:pt idx="8">
                  <c:v>262</c:v>
                </c:pt>
                <c:pt idx="9">
                  <c:v>259</c:v>
                </c:pt>
                <c:pt idx="10">
                  <c:v>260</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5271376"/>
        <c:axId val="225275296"/>
      </c:lineChart>
      <c:catAx>
        <c:axId val="225271376"/>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275296"/>
        <c:crosses val="autoZero"/>
        <c:auto val="1"/>
        <c:lblAlgn val="ctr"/>
        <c:lblOffset val="100"/>
        <c:noMultiLvlLbl val="0"/>
      </c:catAx>
      <c:valAx>
        <c:axId val="225275296"/>
        <c:scaling>
          <c:orientation val="minMax"/>
          <c:max val="300"/>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Applications/Residents</a:t>
                </a:r>
              </a:p>
            </c:rich>
          </c:tx>
          <c:layout>
            <c:manualLayout>
              <c:xMode val="edge"/>
              <c:yMode val="edge"/>
              <c:x val="1.2178149606299213E-2"/>
              <c:y val="0.14424590154111799"/>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271376"/>
        <c:crosses val="autoZero"/>
        <c:crossBetween val="between"/>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35583333333333333"/>
          <c:y val="0.31458281256509601"/>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'Fig9a-b'!$C$38</c:f>
              <c:strCache>
                <c:ptCount val="1"/>
                <c:pt idx="0">
                  <c:v>Total Enrollment</c:v>
                </c:pt>
              </c:strCache>
            </c:strRef>
          </c:tx>
          <c:spPr>
            <a:ln w="38100" cap="flat" cmpd="sng" algn="ctr">
              <a:solidFill>
                <a:srgbClr val="F26522"/>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'Fig9a-b'!$D$37:$N$37</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'Fig9a-b'!$D$38:$N$38</c:f>
              <c:numCache>
                <c:formatCode>_(* #,##0_);_(* \(#,##0\);_(* "-"??_);_(@_)</c:formatCode>
                <c:ptCount val="11"/>
                <c:pt idx="0">
                  <c:v>1008</c:v>
                </c:pt>
                <c:pt idx="1">
                  <c:v>1040</c:v>
                </c:pt>
                <c:pt idx="2">
                  <c:v>1080</c:v>
                </c:pt>
                <c:pt idx="3">
                  <c:v>1081</c:v>
                </c:pt>
                <c:pt idx="4">
                  <c:v>1118</c:v>
                </c:pt>
                <c:pt idx="5">
                  <c:v>1131</c:v>
                </c:pt>
                <c:pt idx="6">
                  <c:v>1150</c:v>
                </c:pt>
                <c:pt idx="7">
                  <c:v>1170</c:v>
                </c:pt>
                <c:pt idx="8">
                  <c:v>1195</c:v>
                </c:pt>
                <c:pt idx="9" formatCode="General">
                  <c:v>1199</c:v>
                </c:pt>
                <c:pt idx="10" formatCode="General">
                  <c:v>1208</c:v>
                </c:pt>
              </c:numCache>
            </c:numRef>
          </c:val>
          <c:smooth val="0"/>
        </c:ser>
        <c:ser>
          <c:idx val="1"/>
          <c:order val="1"/>
          <c:tx>
            <c:strRef>
              <c:f>'Fig9a-b'!$C$39</c:f>
              <c:strCache>
                <c:ptCount val="1"/>
                <c:pt idx="0">
                  <c:v>Graduates</c:v>
                </c:pt>
              </c:strCache>
            </c:strRef>
          </c:tx>
          <c:spPr>
            <a:ln w="38100" cap="flat" cmpd="dbl" algn="ctr">
              <a:solidFill>
                <a:srgbClr val="0076BE"/>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'Fig9a-b'!$D$37:$N$37</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'Fig9a-b'!$D$39:$N$39</c:f>
              <c:numCache>
                <c:formatCode>General</c:formatCode>
                <c:ptCount val="11"/>
                <c:pt idx="0">
                  <c:v>198</c:v>
                </c:pt>
                <c:pt idx="1">
                  <c:v>197</c:v>
                </c:pt>
                <c:pt idx="2">
                  <c:v>212</c:v>
                </c:pt>
                <c:pt idx="3">
                  <c:v>206</c:v>
                </c:pt>
                <c:pt idx="4">
                  <c:v>230</c:v>
                </c:pt>
                <c:pt idx="5">
                  <c:v>226</c:v>
                </c:pt>
                <c:pt idx="6">
                  <c:v>226</c:v>
                </c:pt>
                <c:pt idx="7">
                  <c:v>234</c:v>
                </c:pt>
                <c:pt idx="8">
                  <c:v>252</c:v>
                </c:pt>
                <c:pt idx="9">
                  <c:v>241</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5277648"/>
        <c:axId val="225272552"/>
      </c:lineChart>
      <c:catAx>
        <c:axId val="225277648"/>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272552"/>
        <c:crosses val="autoZero"/>
        <c:auto val="1"/>
        <c:lblAlgn val="ctr"/>
        <c:lblOffset val="100"/>
        <c:noMultiLvlLbl val="0"/>
      </c:catAx>
      <c:valAx>
        <c:axId val="225272552"/>
        <c:scaling>
          <c:orientation val="minMax"/>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Residents/Graduates</a:t>
                </a:r>
              </a:p>
            </c:rich>
          </c:tx>
          <c:layout>
            <c:manualLayout>
              <c:xMode val="edge"/>
              <c:yMode val="edge"/>
              <c:x val="1.0670384951881021E-3"/>
              <c:y val="0.19718550806149232"/>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277648"/>
        <c:crosses val="autoZero"/>
        <c:crossBetween val="between"/>
        <c:majorUnit val="100"/>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58638888888888885"/>
          <c:y val="0.24846816022997126"/>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'Fig10a-b'!$B$8</c:f>
              <c:strCache>
                <c:ptCount val="1"/>
                <c:pt idx="0">
                  <c:v>Applications per Program</c:v>
                </c:pt>
              </c:strCache>
            </c:strRef>
          </c:tx>
          <c:spPr>
            <a:ln w="38100" cap="flat" cmpd="dbl" algn="ctr">
              <a:solidFill>
                <a:srgbClr val="0076BE"/>
              </a:solidFill>
              <a:miter lim="800000"/>
            </a:ln>
            <a:effectLst/>
          </c:spPr>
          <c:marker>
            <c:symbol val="none"/>
          </c:marker>
          <c:dLbls>
            <c:dLbl>
              <c:idx val="8"/>
              <c:layout>
                <c:manualLayout>
                  <c:x val="-3.3652777777777879E-2"/>
                  <c:y val="3.720238095238095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8.9583333333335367E-3"/>
                  <c:y val="3.389550264550264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226277309614119E-2"/>
                  <c:y val="3.7110341415141079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'Fig10a-b'!$C$7:$M$7</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'Fig10a-b'!$C$8:$M$8</c:f>
              <c:numCache>
                <c:formatCode>General</c:formatCode>
                <c:ptCount val="11"/>
                <c:pt idx="0">
                  <c:v>11.3</c:v>
                </c:pt>
                <c:pt idx="1">
                  <c:v>13.5</c:v>
                </c:pt>
                <c:pt idx="2">
                  <c:v>12.4</c:v>
                </c:pt>
                <c:pt idx="3">
                  <c:v>11.1</c:v>
                </c:pt>
                <c:pt idx="4">
                  <c:v>11.6</c:v>
                </c:pt>
                <c:pt idx="5">
                  <c:v>10.7</c:v>
                </c:pt>
                <c:pt idx="6" formatCode="0.0">
                  <c:v>9.7777777777777786</c:v>
                </c:pt>
                <c:pt idx="7">
                  <c:v>10.3</c:v>
                </c:pt>
                <c:pt idx="8">
                  <c:v>10.8</c:v>
                </c:pt>
                <c:pt idx="9" formatCode="0.0">
                  <c:v>8.7272727272727266</c:v>
                </c:pt>
                <c:pt idx="10" formatCode="0.0">
                  <c:v>7.9090909090909092</c:v>
                </c:pt>
              </c:numCache>
            </c:numRef>
          </c:val>
          <c:smooth val="0"/>
        </c:ser>
        <c:ser>
          <c:idx val="1"/>
          <c:order val="1"/>
          <c:tx>
            <c:strRef>
              <c:f>'Fig10a-b'!$B$9</c:f>
              <c:strCache>
                <c:ptCount val="1"/>
                <c:pt idx="0">
                  <c:v>First-Year Enrollment</c:v>
                </c:pt>
              </c:strCache>
            </c:strRef>
          </c:tx>
          <c:spPr>
            <a:ln w="38100" cap="flat" cmpd="sng" algn="ctr">
              <a:solidFill>
                <a:srgbClr val="F26522"/>
              </a:solidFill>
              <a:miter lim="800000"/>
            </a:ln>
            <a:effectLst/>
          </c:spPr>
          <c:marker>
            <c:symbol val="none"/>
          </c:marker>
          <c:dLbls>
            <c:dLbl>
              <c:idx val="8"/>
              <c:layout>
                <c:manualLayout>
                  <c:x val="-2.5083333333333332E-2"/>
                  <c:y val="-3.720238095238095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5361111111111315E-2"/>
                  <c:y val="-4.71230158730158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4351986290298355E-2"/>
                  <c:y val="-3.0512947385782647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'Fig10a-b'!$C$7:$M$7</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'Fig10a-b'!$C$9:$M$9</c:f>
              <c:numCache>
                <c:formatCode>General</c:formatCode>
                <c:ptCount val="11"/>
                <c:pt idx="0">
                  <c:v>7</c:v>
                </c:pt>
                <c:pt idx="1">
                  <c:v>6</c:v>
                </c:pt>
                <c:pt idx="2">
                  <c:v>7</c:v>
                </c:pt>
                <c:pt idx="3">
                  <c:v>8</c:v>
                </c:pt>
                <c:pt idx="4">
                  <c:v>9</c:v>
                </c:pt>
                <c:pt idx="5">
                  <c:v>8</c:v>
                </c:pt>
                <c:pt idx="6">
                  <c:v>9</c:v>
                </c:pt>
                <c:pt idx="7">
                  <c:v>10</c:v>
                </c:pt>
                <c:pt idx="8">
                  <c:v>12</c:v>
                </c:pt>
                <c:pt idx="9">
                  <c:v>11</c:v>
                </c:pt>
                <c:pt idx="10">
                  <c:v>12</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5859456"/>
        <c:axId val="225864160"/>
      </c:lineChart>
      <c:catAx>
        <c:axId val="225859456"/>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864160"/>
        <c:crosses val="autoZero"/>
        <c:auto val="1"/>
        <c:lblAlgn val="ctr"/>
        <c:lblOffset val="100"/>
        <c:noMultiLvlLbl val="0"/>
      </c:catAx>
      <c:valAx>
        <c:axId val="225864160"/>
        <c:scaling>
          <c:orientation val="minMax"/>
          <c:max val="16"/>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Applications/Fellows</a:t>
                </a:r>
              </a:p>
            </c:rich>
          </c:tx>
          <c:layout>
            <c:manualLayout>
              <c:xMode val="edge"/>
              <c:yMode val="edge"/>
              <c:x val="1.2178149606299213E-2"/>
              <c:y val="0.14424590154111799"/>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859456"/>
        <c:crosses val="autoZero"/>
        <c:crossBetween val="between"/>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54472222222222222"/>
          <c:y val="0.61220186018414369"/>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'Fig10a-b'!$B$40</c:f>
              <c:strCache>
                <c:ptCount val="1"/>
                <c:pt idx="0">
                  <c:v>Total Enrollment</c:v>
                </c:pt>
              </c:strCache>
            </c:strRef>
          </c:tx>
          <c:spPr>
            <a:ln w="38100" cap="flat" cmpd="sng" algn="ctr">
              <a:solidFill>
                <a:srgbClr val="F26522"/>
              </a:solidFill>
              <a:miter lim="800000"/>
            </a:ln>
            <a:effectLst/>
          </c:spPr>
          <c:marker>
            <c:symbol val="none"/>
          </c:marker>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'Fig10a-b'!$C$39:$M$39</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'Fig10a-b'!$C$40:$M$40</c:f>
              <c:numCache>
                <c:formatCode>General</c:formatCode>
                <c:ptCount val="11"/>
                <c:pt idx="0">
                  <c:v>8</c:v>
                </c:pt>
                <c:pt idx="1">
                  <c:v>7</c:v>
                </c:pt>
                <c:pt idx="2">
                  <c:v>7</c:v>
                </c:pt>
                <c:pt idx="3">
                  <c:v>9</c:v>
                </c:pt>
                <c:pt idx="4">
                  <c:v>12</c:v>
                </c:pt>
                <c:pt idx="5">
                  <c:v>11</c:v>
                </c:pt>
                <c:pt idx="6">
                  <c:v>10</c:v>
                </c:pt>
                <c:pt idx="7">
                  <c:v>13</c:v>
                </c:pt>
                <c:pt idx="8">
                  <c:v>15</c:v>
                </c:pt>
                <c:pt idx="9">
                  <c:v>15</c:v>
                </c:pt>
                <c:pt idx="10">
                  <c:v>16</c:v>
                </c:pt>
              </c:numCache>
            </c:numRef>
          </c:val>
          <c:smooth val="0"/>
        </c:ser>
        <c:ser>
          <c:idx val="1"/>
          <c:order val="1"/>
          <c:tx>
            <c:strRef>
              <c:f>'Fig10a-b'!$B$41</c:f>
              <c:strCache>
                <c:ptCount val="1"/>
                <c:pt idx="0">
                  <c:v>Graduates</c:v>
                </c:pt>
              </c:strCache>
            </c:strRef>
          </c:tx>
          <c:spPr>
            <a:ln w="38100" cap="flat" cmpd="dbl" algn="ctr">
              <a:solidFill>
                <a:srgbClr val="0076BE"/>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'Fig10a-b'!$C$39:$M$39</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'Fig10a-b'!$C$41:$M$41</c:f>
              <c:numCache>
                <c:formatCode>General</c:formatCode>
                <c:ptCount val="11"/>
                <c:pt idx="0">
                  <c:v>6</c:v>
                </c:pt>
                <c:pt idx="1">
                  <c:v>7</c:v>
                </c:pt>
                <c:pt idx="2">
                  <c:v>4</c:v>
                </c:pt>
                <c:pt idx="3">
                  <c:v>4</c:v>
                </c:pt>
                <c:pt idx="4">
                  <c:v>10</c:v>
                </c:pt>
                <c:pt idx="5">
                  <c:v>9</c:v>
                </c:pt>
                <c:pt idx="6">
                  <c:v>8</c:v>
                </c:pt>
                <c:pt idx="7">
                  <c:v>8</c:v>
                </c:pt>
                <c:pt idx="8">
                  <c:v>10</c:v>
                </c:pt>
                <c:pt idx="9">
                  <c:v>12</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5862592"/>
        <c:axId val="225863768"/>
      </c:lineChart>
      <c:catAx>
        <c:axId val="225862592"/>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863768"/>
        <c:crosses val="autoZero"/>
        <c:auto val="1"/>
        <c:lblAlgn val="ctr"/>
        <c:lblOffset val="100"/>
        <c:noMultiLvlLbl val="0"/>
      </c:catAx>
      <c:valAx>
        <c:axId val="225863768"/>
        <c:scaling>
          <c:orientation val="minMax"/>
          <c:max val="18"/>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Fellows/Graduates</a:t>
                </a:r>
              </a:p>
            </c:rich>
          </c:tx>
          <c:layout>
            <c:manualLayout>
              <c:xMode val="edge"/>
              <c:yMode val="edge"/>
              <c:x val="1.0789260717410326E-2"/>
              <c:y val="0.21041302128900555"/>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862592"/>
        <c:crosses val="autoZero"/>
        <c:crossBetween val="between"/>
        <c:majorUnit val="2"/>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13222222222222221"/>
          <c:y val="0.12942054118235219"/>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'Fig2a-b'!$B$7</c:f>
              <c:strCache>
                <c:ptCount val="1"/>
                <c:pt idx="0">
                  <c:v>Applications per Program</c:v>
                </c:pt>
              </c:strCache>
            </c:strRef>
          </c:tx>
          <c:spPr>
            <a:ln w="38100" cap="flat" cmpd="dbl" algn="ctr">
              <a:solidFill>
                <a:srgbClr val="0076BE"/>
              </a:solidFill>
              <a:miter lim="800000"/>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'Fig2a-b'!$D$6:$N$6</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'Fig2a-b'!$D$7:$N$7</c:f>
              <c:numCache>
                <c:formatCode>General</c:formatCode>
                <c:ptCount val="11"/>
                <c:pt idx="0">
                  <c:v>51.5</c:v>
                </c:pt>
                <c:pt idx="1">
                  <c:v>60.9</c:v>
                </c:pt>
                <c:pt idx="2" formatCode="0.0">
                  <c:v>68</c:v>
                </c:pt>
                <c:pt idx="3">
                  <c:v>73.7</c:v>
                </c:pt>
                <c:pt idx="4">
                  <c:v>69.7</c:v>
                </c:pt>
                <c:pt idx="5" formatCode="0.0">
                  <c:v>66.5</c:v>
                </c:pt>
                <c:pt idx="6" formatCode="0.0">
                  <c:v>68.49438202247191</c:v>
                </c:pt>
                <c:pt idx="7" formatCode="0.0">
                  <c:v>70.758241758241752</c:v>
                </c:pt>
                <c:pt idx="8" formatCode="0.0">
                  <c:v>68.853932584269657</c:v>
                </c:pt>
                <c:pt idx="9" formatCode="0.0">
                  <c:v>66.147727272727266</c:v>
                </c:pt>
                <c:pt idx="10" formatCode="0.0">
                  <c:v>74.102272727272734</c:v>
                </c:pt>
              </c:numCache>
            </c:numRef>
          </c:val>
          <c:smooth val="0"/>
        </c:ser>
        <c:ser>
          <c:idx val="1"/>
          <c:order val="1"/>
          <c:tx>
            <c:strRef>
              <c:f>'Fig2a-b'!$B$8</c:f>
              <c:strCache>
                <c:ptCount val="1"/>
                <c:pt idx="0">
                  <c:v>First-Year Enrollment</c:v>
                </c:pt>
              </c:strCache>
            </c:strRef>
          </c:tx>
          <c:spPr>
            <a:ln w="38100" cap="flat" cmpd="sng" algn="ctr">
              <a:solidFill>
                <a:srgbClr val="F26522"/>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'Fig2a-b'!$D$6:$N$6</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'Fig2a-b'!$D$8:$N$8</c:f>
              <c:numCache>
                <c:formatCode>General</c:formatCode>
                <c:ptCount val="11"/>
                <c:pt idx="0">
                  <c:v>554</c:v>
                </c:pt>
                <c:pt idx="1">
                  <c:v>607</c:v>
                </c:pt>
                <c:pt idx="2">
                  <c:v>609</c:v>
                </c:pt>
                <c:pt idx="3">
                  <c:v>688</c:v>
                </c:pt>
                <c:pt idx="4">
                  <c:v>700</c:v>
                </c:pt>
                <c:pt idx="5">
                  <c:v>709</c:v>
                </c:pt>
                <c:pt idx="6">
                  <c:v>747</c:v>
                </c:pt>
                <c:pt idx="7">
                  <c:v>785</c:v>
                </c:pt>
                <c:pt idx="8">
                  <c:v>766</c:v>
                </c:pt>
                <c:pt idx="9">
                  <c:v>791</c:v>
                </c:pt>
                <c:pt idx="10">
                  <c:v>771</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106013920"/>
        <c:axId val="106017448"/>
      </c:lineChart>
      <c:catAx>
        <c:axId val="106013920"/>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a:t>
                </a:r>
                <a:r>
                  <a:rPr lang="en-US" baseline="0"/>
                  <a:t> Year</a:t>
                </a:r>
                <a:endParaRPr lang="en-US"/>
              </a:p>
            </c:rich>
          </c:tx>
          <c:layout>
            <c:manualLayout>
              <c:xMode val="edge"/>
              <c:yMode val="edge"/>
              <c:x val="0.49106002474213017"/>
              <c:y val="0.9311228576005126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6017448"/>
        <c:crosses val="autoZero"/>
        <c:auto val="1"/>
        <c:lblAlgn val="ctr"/>
        <c:lblOffset val="100"/>
        <c:noMultiLvlLbl val="0"/>
      </c:catAx>
      <c:valAx>
        <c:axId val="106017448"/>
        <c:scaling>
          <c:orientation val="minMax"/>
          <c:max val="1000"/>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Applications/Residents</a:t>
                </a:r>
              </a:p>
            </c:rich>
          </c:tx>
          <c:layout>
            <c:manualLayout>
              <c:xMode val="edge"/>
              <c:yMode val="edge"/>
              <c:x val="1.0789260717410326E-2"/>
              <c:y val="0.20379913600294125"/>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6013920"/>
        <c:crosses val="autoZero"/>
        <c:crossBetween val="between"/>
        <c:majorUnit val="100"/>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15027777777777776"/>
          <c:y val="8.6431123192934223E-2"/>
          <c:w val="0.194743326488706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'Fig11a-b'!$B$6</c:f>
              <c:strCache>
                <c:ptCount val="1"/>
                <c:pt idx="0">
                  <c:v>Applications per Program</c:v>
                </c:pt>
              </c:strCache>
            </c:strRef>
          </c:tx>
          <c:spPr>
            <a:ln w="38100" cap="flat" cmpd="dbl" algn="ctr">
              <a:solidFill>
                <a:srgbClr val="0076BE"/>
              </a:solidFill>
              <a:miter lim="800000"/>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'Fig11a-b'!$C$5:$M$5</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'Fig11a-b'!$C$6:$M$6</c:f>
              <c:numCache>
                <c:formatCode>General</c:formatCode>
                <c:ptCount val="11"/>
                <c:pt idx="0">
                  <c:v>167.1</c:v>
                </c:pt>
                <c:pt idx="1">
                  <c:v>174.8</c:v>
                </c:pt>
                <c:pt idx="2">
                  <c:v>169</c:v>
                </c:pt>
                <c:pt idx="3">
                  <c:v>162.5</c:v>
                </c:pt>
                <c:pt idx="4">
                  <c:v>147.1</c:v>
                </c:pt>
                <c:pt idx="5" formatCode="0.0">
                  <c:v>149</c:v>
                </c:pt>
                <c:pt idx="6" formatCode="0.0">
                  <c:v>155.68181818181819</c:v>
                </c:pt>
                <c:pt idx="7" formatCode="0.0">
                  <c:v>162.84848484848484</c:v>
                </c:pt>
                <c:pt idx="8" formatCode="0.0">
                  <c:v>170.89393939393941</c:v>
                </c:pt>
                <c:pt idx="9" formatCode="0.0">
                  <c:v>163.55223880597015</c:v>
                </c:pt>
                <c:pt idx="10" formatCode="0.0">
                  <c:v>151.15384615384616</c:v>
                </c:pt>
              </c:numCache>
            </c:numRef>
          </c:val>
          <c:smooth val="0"/>
        </c:ser>
        <c:ser>
          <c:idx val="1"/>
          <c:order val="1"/>
          <c:tx>
            <c:strRef>
              <c:f>'Fig11a-b'!$B$7</c:f>
              <c:strCache>
                <c:ptCount val="1"/>
                <c:pt idx="0">
                  <c:v>First-Year Enrollment</c:v>
                </c:pt>
              </c:strCache>
            </c:strRef>
          </c:tx>
          <c:spPr>
            <a:ln w="38100" cap="flat" cmpd="sng" algn="ctr">
              <a:solidFill>
                <a:srgbClr val="F26522"/>
              </a:solidFill>
              <a:miter lim="800000"/>
            </a:ln>
            <a:effectLst/>
          </c:spPr>
          <c:marker>
            <c:symbol val="none"/>
          </c:marker>
          <c:dLbls>
            <c:dLbl>
              <c:idx val="6"/>
              <c:layout>
                <c:manualLayout>
                  <c:x val="-2.338888888888889E-2"/>
                  <c:y val="-3.5548941798941802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'Fig11a-b'!$C$5:$M$5</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'Fig11a-b'!$C$7:$M$7</c:f>
              <c:numCache>
                <c:formatCode>General</c:formatCode>
                <c:ptCount val="11"/>
                <c:pt idx="0">
                  <c:v>341</c:v>
                </c:pt>
                <c:pt idx="1">
                  <c:v>354</c:v>
                </c:pt>
                <c:pt idx="2">
                  <c:v>355</c:v>
                </c:pt>
                <c:pt idx="3">
                  <c:v>366</c:v>
                </c:pt>
                <c:pt idx="4">
                  <c:v>364</c:v>
                </c:pt>
                <c:pt idx="5">
                  <c:v>369</c:v>
                </c:pt>
                <c:pt idx="6">
                  <c:v>363</c:v>
                </c:pt>
                <c:pt idx="7">
                  <c:v>375</c:v>
                </c:pt>
                <c:pt idx="8">
                  <c:v>393</c:v>
                </c:pt>
                <c:pt idx="9">
                  <c:v>395</c:v>
                </c:pt>
                <c:pt idx="10">
                  <c:v>392</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5864944"/>
        <c:axId val="225858672"/>
      </c:lineChart>
      <c:catAx>
        <c:axId val="225864944"/>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858672"/>
        <c:crosses val="autoZero"/>
        <c:auto val="1"/>
        <c:lblAlgn val="ctr"/>
        <c:lblOffset val="100"/>
        <c:noMultiLvlLbl val="0"/>
      </c:catAx>
      <c:valAx>
        <c:axId val="225858672"/>
        <c:scaling>
          <c:orientation val="minMax"/>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Applications/Residents</a:t>
                </a:r>
              </a:p>
            </c:rich>
          </c:tx>
          <c:layout>
            <c:manualLayout>
              <c:xMode val="edge"/>
              <c:yMode val="edge"/>
              <c:x val="9.4003718285214349E-3"/>
              <c:y val="0.1409685768445611"/>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864944"/>
        <c:crosses val="autoZero"/>
        <c:crossBetween val="between"/>
        <c:majorUnit val="100"/>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58638888888888885"/>
          <c:y val="0.32783323959505062"/>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oddHeader>&amp;L2017-18 &amp;"Arial,Italic"Survey of Advanced Dental Education</c:oddHeader>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'Fig11a-b'!$B$39</c:f>
              <c:strCache>
                <c:ptCount val="1"/>
                <c:pt idx="0">
                  <c:v>Total Enrollment</c:v>
                </c:pt>
              </c:strCache>
            </c:strRef>
          </c:tx>
          <c:spPr>
            <a:ln w="38100" cap="flat" cmpd="sng" algn="ctr">
              <a:solidFill>
                <a:srgbClr val="F26522"/>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'Fig11a-b'!$C$38:$M$38</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'Fig11a-b'!$C$39:$M$39</c:f>
              <c:numCache>
                <c:formatCode>General</c:formatCode>
                <c:ptCount val="11"/>
                <c:pt idx="0">
                  <c:v>903</c:v>
                </c:pt>
                <c:pt idx="1">
                  <c:v>931</c:v>
                </c:pt>
                <c:pt idx="2">
                  <c:v>949</c:v>
                </c:pt>
                <c:pt idx="3">
                  <c:v>974</c:v>
                </c:pt>
                <c:pt idx="4">
                  <c:v>991</c:v>
                </c:pt>
                <c:pt idx="5" formatCode="_(* #,##0_);_(* \(#,##0\);_(* &quot;-&quot;??_);_(@_)">
                  <c:v>1010</c:v>
                </c:pt>
                <c:pt idx="6" formatCode="_(* #,##0_);_(* \(#,##0\);_(* &quot;-&quot;??_);_(@_)">
                  <c:v>1008</c:v>
                </c:pt>
                <c:pt idx="7">
                  <c:v>1023</c:v>
                </c:pt>
                <c:pt idx="8">
                  <c:v>1043</c:v>
                </c:pt>
                <c:pt idx="9">
                  <c:v>1064</c:v>
                </c:pt>
                <c:pt idx="10">
                  <c:v>1080</c:v>
                </c:pt>
              </c:numCache>
            </c:numRef>
          </c:val>
          <c:smooth val="0"/>
        </c:ser>
        <c:ser>
          <c:idx val="1"/>
          <c:order val="1"/>
          <c:tx>
            <c:strRef>
              <c:f>'Fig11a-b'!$B$40</c:f>
              <c:strCache>
                <c:ptCount val="1"/>
                <c:pt idx="0">
                  <c:v>Graduates</c:v>
                </c:pt>
              </c:strCache>
            </c:strRef>
          </c:tx>
          <c:spPr>
            <a:ln w="38100" cap="flat" cmpd="dbl" algn="ctr">
              <a:solidFill>
                <a:srgbClr val="0076BE"/>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'Fig11a-b'!$C$38:$M$38</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'Fig11a-b'!$C$40:$M$40</c:f>
              <c:numCache>
                <c:formatCode>General</c:formatCode>
                <c:ptCount val="11"/>
                <c:pt idx="0">
                  <c:v>348</c:v>
                </c:pt>
                <c:pt idx="1">
                  <c:v>334</c:v>
                </c:pt>
                <c:pt idx="2">
                  <c:v>323</c:v>
                </c:pt>
                <c:pt idx="3">
                  <c:v>345</c:v>
                </c:pt>
                <c:pt idx="4">
                  <c:v>358</c:v>
                </c:pt>
                <c:pt idx="5">
                  <c:v>371</c:v>
                </c:pt>
                <c:pt idx="6">
                  <c:v>354</c:v>
                </c:pt>
                <c:pt idx="7">
                  <c:v>370</c:v>
                </c:pt>
                <c:pt idx="8">
                  <c:v>366</c:v>
                </c:pt>
                <c:pt idx="9">
                  <c:v>372</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5857888"/>
        <c:axId val="225858280"/>
      </c:lineChart>
      <c:catAx>
        <c:axId val="225857888"/>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858280"/>
        <c:crosses val="autoZero"/>
        <c:auto val="1"/>
        <c:lblAlgn val="ctr"/>
        <c:lblOffset val="100"/>
        <c:noMultiLvlLbl val="0"/>
      </c:catAx>
      <c:valAx>
        <c:axId val="225858280"/>
        <c:scaling>
          <c:orientation val="minMax"/>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Residents/Graduates</a:t>
                </a:r>
              </a:p>
            </c:rich>
          </c:tx>
          <c:layout>
            <c:manualLayout>
              <c:xMode val="edge"/>
              <c:yMode val="edge"/>
              <c:x val="1.0789260717410326E-2"/>
              <c:y val="0.20379913600294125"/>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857888"/>
        <c:crosses val="autoZero"/>
        <c:crossBetween val="between"/>
        <c:majorUnit val="100"/>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58638888888888885"/>
          <c:y val="0.24846816022997126"/>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oddHeader>&amp;L2018-19 &amp;"Arial,Italic"Survey of Advanced Dental Education</c:oddHeader>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'Fig12a-b'!$C$8</c:f>
              <c:strCache>
                <c:ptCount val="1"/>
                <c:pt idx="0">
                  <c:v>Applications per Program</c:v>
                </c:pt>
              </c:strCache>
            </c:strRef>
          </c:tx>
          <c:spPr>
            <a:ln w="38100" cap="flat" cmpd="dbl" algn="ctr">
              <a:solidFill>
                <a:srgbClr val="0076BE"/>
              </a:solidFill>
              <a:miter lim="800000"/>
            </a:ln>
            <a:effectLst/>
          </c:spPr>
          <c:marker>
            <c:symbol val="none"/>
          </c:marker>
          <c:dLbls>
            <c:dLbl>
              <c:idx val="1"/>
              <c:layout>
                <c:manualLayout>
                  <c:x val="-3.3368907861970831E-2"/>
                  <c:y val="-5.47385620915033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7.0756240738257007E-3"/>
                  <c:y val="3.0118026257227301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'Fig12a-b'!$D$7:$L$7</c:f>
              <c:strCache>
                <c:ptCount val="9"/>
                <c:pt idx="0">
                  <c:v>2010-11</c:v>
                </c:pt>
                <c:pt idx="1">
                  <c:v>2011-12</c:v>
                </c:pt>
                <c:pt idx="2">
                  <c:v>2012-13</c:v>
                </c:pt>
                <c:pt idx="3">
                  <c:v>2013-14</c:v>
                </c:pt>
                <c:pt idx="4">
                  <c:v>2014-15</c:v>
                </c:pt>
                <c:pt idx="5">
                  <c:v>2015-16</c:v>
                </c:pt>
                <c:pt idx="6">
                  <c:v>2016-17</c:v>
                </c:pt>
                <c:pt idx="7">
                  <c:v>2017-18</c:v>
                </c:pt>
                <c:pt idx="8">
                  <c:v>2018-19</c:v>
                </c:pt>
              </c:strCache>
            </c:strRef>
          </c:cat>
          <c:val>
            <c:numRef>
              <c:f>'Fig12a-b'!$D$8:$L$8</c:f>
              <c:numCache>
                <c:formatCode>General</c:formatCode>
                <c:ptCount val="9"/>
                <c:pt idx="0" formatCode="0.0">
                  <c:v>2</c:v>
                </c:pt>
                <c:pt idx="1">
                  <c:v>4</c:v>
                </c:pt>
                <c:pt idx="2">
                  <c:v>13.5</c:v>
                </c:pt>
                <c:pt idx="3" formatCode="0.0">
                  <c:v>16</c:v>
                </c:pt>
                <c:pt idx="4" formatCode="0.0">
                  <c:v>17.5</c:v>
                </c:pt>
                <c:pt idx="5" formatCode="0.0">
                  <c:v>10.8</c:v>
                </c:pt>
                <c:pt idx="6">
                  <c:v>9.6</c:v>
                </c:pt>
                <c:pt idx="7">
                  <c:v>9.4</c:v>
                </c:pt>
                <c:pt idx="8">
                  <c:v>5.6</c:v>
                </c:pt>
              </c:numCache>
            </c:numRef>
          </c:val>
          <c:smooth val="0"/>
        </c:ser>
        <c:ser>
          <c:idx val="1"/>
          <c:order val="1"/>
          <c:tx>
            <c:strRef>
              <c:f>'Fig12a-b'!$C$9</c:f>
              <c:strCache>
                <c:ptCount val="1"/>
                <c:pt idx="0">
                  <c:v>First-Year Enrollment</c:v>
                </c:pt>
              </c:strCache>
            </c:strRef>
          </c:tx>
          <c:spPr>
            <a:ln w="38100" cap="flat" cmpd="sng" algn="ctr">
              <a:solidFill>
                <a:srgbClr val="F26522"/>
              </a:solidFill>
              <a:miter lim="800000"/>
            </a:ln>
            <a:effectLst/>
          </c:spPr>
          <c:marker>
            <c:symbol val="none"/>
          </c:marker>
          <c:dPt>
            <c:idx val="0"/>
            <c:bubble3D val="0"/>
          </c:dPt>
          <c:dLbls>
            <c:dLbl>
              <c:idx val="0"/>
              <c:layout>
                <c:manualLayout>
                  <c:x val="-2.1743151903237282E-2"/>
                  <c:y val="3.34967320261436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1782283884738527E-2"/>
                  <c:y val="-4.16666666666666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6.0903593027391862E-3"/>
                  <c:y val="-4.16666666666666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0359302739238706E-2"/>
                  <c:y val="-4.16666666666666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1782283884738527E-2"/>
                  <c:y val="-4.16666666666666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7.5133404482390607E-3"/>
                  <c:y val="-4.16666666666666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0359302739238914E-2"/>
                  <c:y val="-4.16666666666666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numFmt formatCode="#,##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'Fig12a-b'!$D$7:$L$7</c:f>
              <c:strCache>
                <c:ptCount val="9"/>
                <c:pt idx="0">
                  <c:v>2010-11</c:v>
                </c:pt>
                <c:pt idx="1">
                  <c:v>2011-12</c:v>
                </c:pt>
                <c:pt idx="2">
                  <c:v>2012-13</c:v>
                </c:pt>
                <c:pt idx="3">
                  <c:v>2013-14</c:v>
                </c:pt>
                <c:pt idx="4">
                  <c:v>2014-15</c:v>
                </c:pt>
                <c:pt idx="5">
                  <c:v>2015-16</c:v>
                </c:pt>
                <c:pt idx="6">
                  <c:v>2016-17</c:v>
                </c:pt>
                <c:pt idx="7">
                  <c:v>2017-18</c:v>
                </c:pt>
                <c:pt idx="8">
                  <c:v>2018-19</c:v>
                </c:pt>
              </c:strCache>
            </c:strRef>
          </c:cat>
          <c:val>
            <c:numRef>
              <c:f>'Fig12a-b'!$D$9:$L$9</c:f>
              <c:numCache>
                <c:formatCode>General</c:formatCode>
                <c:ptCount val="9"/>
                <c:pt idx="0">
                  <c:v>2</c:v>
                </c:pt>
                <c:pt idx="1">
                  <c:v>2</c:v>
                </c:pt>
                <c:pt idx="2">
                  <c:v>5</c:v>
                </c:pt>
                <c:pt idx="3">
                  <c:v>4</c:v>
                </c:pt>
                <c:pt idx="4">
                  <c:v>4</c:v>
                </c:pt>
                <c:pt idx="5">
                  <c:v>6</c:v>
                </c:pt>
                <c:pt idx="6">
                  <c:v>6</c:v>
                </c:pt>
                <c:pt idx="7">
                  <c:v>5</c:v>
                </c:pt>
                <c:pt idx="8">
                  <c:v>6</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5860240"/>
        <c:axId val="225861024"/>
      </c:lineChart>
      <c:catAx>
        <c:axId val="225860240"/>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861024"/>
        <c:crosses val="autoZero"/>
        <c:auto val="1"/>
        <c:lblAlgn val="ctr"/>
        <c:lblOffset val="100"/>
        <c:noMultiLvlLbl val="0"/>
      </c:catAx>
      <c:valAx>
        <c:axId val="225861024"/>
        <c:scaling>
          <c:orientation val="minMax"/>
          <c:max val="20"/>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Applications/Fellows</a:t>
                </a:r>
              </a:p>
            </c:rich>
          </c:tx>
          <c:layout>
            <c:manualLayout>
              <c:xMode val="edge"/>
              <c:yMode val="edge"/>
              <c:x val="1.2178149606299213E-2"/>
              <c:y val="0.14424590154111799"/>
            </c:manualLayout>
          </c:layout>
          <c:overlay val="0"/>
          <c:spPr>
            <a:noFill/>
            <a:ln>
              <a:noFill/>
            </a:ln>
            <a:effectLst/>
          </c:sp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860240"/>
        <c:crosses val="autoZero"/>
        <c:crossBetween val="between"/>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66084652330933324"/>
          <c:y val="0.1475810206312646"/>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'Fig12a-b'!$C$39</c:f>
              <c:strCache>
                <c:ptCount val="1"/>
                <c:pt idx="0">
                  <c:v>Total Enrollment</c:v>
                </c:pt>
              </c:strCache>
            </c:strRef>
          </c:tx>
          <c:spPr>
            <a:ln w="38100" cap="flat" cmpd="sng" algn="ctr">
              <a:solidFill>
                <a:srgbClr val="F26522"/>
              </a:solidFill>
              <a:miter lim="800000"/>
            </a:ln>
            <a:effectLst/>
          </c:spPr>
          <c:marker>
            <c:symbol val="none"/>
          </c:marker>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'Fig12a-b'!$D$38:$L$38</c:f>
              <c:strCache>
                <c:ptCount val="9"/>
                <c:pt idx="0">
                  <c:v>2010-11</c:v>
                </c:pt>
                <c:pt idx="1">
                  <c:v>2011-12</c:v>
                </c:pt>
                <c:pt idx="2">
                  <c:v>2012-13</c:v>
                </c:pt>
                <c:pt idx="3">
                  <c:v>2013-14</c:v>
                </c:pt>
                <c:pt idx="4">
                  <c:v>2014-15</c:v>
                </c:pt>
                <c:pt idx="5">
                  <c:v>2015-16</c:v>
                </c:pt>
                <c:pt idx="6">
                  <c:v>2016-17</c:v>
                </c:pt>
                <c:pt idx="7">
                  <c:v>2017-18</c:v>
                </c:pt>
                <c:pt idx="8">
                  <c:v>2018-19</c:v>
                </c:pt>
              </c:strCache>
            </c:strRef>
          </c:cat>
          <c:val>
            <c:numRef>
              <c:f>'Fig12a-b'!$D$39:$L$39</c:f>
              <c:numCache>
                <c:formatCode>General</c:formatCode>
                <c:ptCount val="9"/>
                <c:pt idx="0">
                  <c:v>2</c:v>
                </c:pt>
                <c:pt idx="1">
                  <c:v>2</c:v>
                </c:pt>
                <c:pt idx="2">
                  <c:v>5</c:v>
                </c:pt>
                <c:pt idx="3">
                  <c:v>6</c:v>
                </c:pt>
                <c:pt idx="4">
                  <c:v>5</c:v>
                </c:pt>
                <c:pt idx="5">
                  <c:v>6</c:v>
                </c:pt>
                <c:pt idx="6">
                  <c:v>6</c:v>
                </c:pt>
                <c:pt idx="7">
                  <c:v>5</c:v>
                </c:pt>
                <c:pt idx="8">
                  <c:v>6</c:v>
                </c:pt>
              </c:numCache>
            </c:numRef>
          </c:val>
          <c:smooth val="0"/>
        </c:ser>
        <c:ser>
          <c:idx val="1"/>
          <c:order val="1"/>
          <c:tx>
            <c:strRef>
              <c:f>'Fig12a-b'!$C$40</c:f>
              <c:strCache>
                <c:ptCount val="1"/>
                <c:pt idx="0">
                  <c:v>Graduates</c:v>
                </c:pt>
              </c:strCache>
            </c:strRef>
          </c:tx>
          <c:spPr>
            <a:ln w="38100" cap="flat" cmpd="dbl" algn="ctr">
              <a:solidFill>
                <a:srgbClr val="0076BE"/>
              </a:solidFill>
              <a:miter lim="800000"/>
            </a:ln>
            <a:effectLst/>
          </c:spPr>
          <c:marker>
            <c:symbol val="none"/>
          </c:marker>
          <c:dPt>
            <c:idx val="0"/>
            <c:marker>
              <c:symbol val="none"/>
            </c:marker>
            <c:bubble3D val="0"/>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'Fig12a-b'!$D$38:$L$38</c:f>
              <c:strCache>
                <c:ptCount val="9"/>
                <c:pt idx="0">
                  <c:v>2010-11</c:v>
                </c:pt>
                <c:pt idx="1">
                  <c:v>2011-12</c:v>
                </c:pt>
                <c:pt idx="2">
                  <c:v>2012-13</c:v>
                </c:pt>
                <c:pt idx="3">
                  <c:v>2013-14</c:v>
                </c:pt>
                <c:pt idx="4">
                  <c:v>2014-15</c:v>
                </c:pt>
                <c:pt idx="5">
                  <c:v>2015-16</c:v>
                </c:pt>
                <c:pt idx="6">
                  <c:v>2016-17</c:v>
                </c:pt>
                <c:pt idx="7">
                  <c:v>2017-18</c:v>
                </c:pt>
                <c:pt idx="8">
                  <c:v>2018-19</c:v>
                </c:pt>
              </c:strCache>
            </c:strRef>
          </c:cat>
          <c:val>
            <c:numRef>
              <c:f>'Fig12a-b'!$D$40:$L$40</c:f>
              <c:numCache>
                <c:formatCode>General</c:formatCode>
                <c:ptCount val="9"/>
                <c:pt idx="0">
                  <c:v>1</c:v>
                </c:pt>
                <c:pt idx="1">
                  <c:v>3</c:v>
                </c:pt>
                <c:pt idx="2">
                  <c:v>4</c:v>
                </c:pt>
                <c:pt idx="3">
                  <c:v>4</c:v>
                </c:pt>
                <c:pt idx="4">
                  <c:v>4</c:v>
                </c:pt>
                <c:pt idx="5">
                  <c:v>5</c:v>
                </c:pt>
                <c:pt idx="6">
                  <c:v>6</c:v>
                </c:pt>
                <c:pt idx="7">
                  <c:v>5</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5861808"/>
        <c:axId val="225862984"/>
      </c:lineChart>
      <c:catAx>
        <c:axId val="225861808"/>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862984"/>
        <c:crosses val="autoZero"/>
        <c:auto val="1"/>
        <c:lblAlgn val="ctr"/>
        <c:lblOffset val="100"/>
        <c:noMultiLvlLbl val="0"/>
      </c:catAx>
      <c:valAx>
        <c:axId val="225862984"/>
        <c:scaling>
          <c:orientation val="minMax"/>
          <c:max val="10"/>
          <c:min val="0"/>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Fellows/Graduates</a:t>
                </a:r>
              </a:p>
            </c:rich>
          </c:tx>
          <c:layout>
            <c:manualLayout>
              <c:xMode val="edge"/>
              <c:yMode val="edge"/>
              <c:x val="1.0789260717410326E-2"/>
              <c:y val="0.20379913600294125"/>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861808"/>
        <c:crosses val="autoZero"/>
        <c:crossBetween val="between"/>
        <c:majorUnit val="2"/>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13812540349749511"/>
          <c:y val="0.14017716131016125"/>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'Fig13a-b'!$C$38</c:f>
              <c:strCache>
                <c:ptCount val="1"/>
                <c:pt idx="0">
                  <c:v>Total Enrollment</c:v>
                </c:pt>
              </c:strCache>
            </c:strRef>
          </c:tx>
          <c:spPr>
            <a:ln w="38100" cap="flat" cmpd="sng" algn="ctr">
              <a:solidFill>
                <a:srgbClr val="F26522"/>
              </a:solidFill>
              <a:miter lim="800000"/>
            </a:ln>
            <a:effectLst/>
          </c:spPr>
          <c:marker>
            <c:symbol val="none"/>
          </c:marker>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'Fig13a-b'!$D$37:$N$37</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'Fig13a-b'!$D$38:$N$38</c:f>
              <c:numCache>
                <c:formatCode>General</c:formatCode>
                <c:ptCount val="11"/>
                <c:pt idx="0">
                  <c:v>5</c:v>
                </c:pt>
                <c:pt idx="1">
                  <c:v>6</c:v>
                </c:pt>
                <c:pt idx="2">
                  <c:v>12</c:v>
                </c:pt>
                <c:pt idx="3">
                  <c:v>18</c:v>
                </c:pt>
                <c:pt idx="4">
                  <c:v>24</c:v>
                </c:pt>
                <c:pt idx="5">
                  <c:v>26</c:v>
                </c:pt>
                <c:pt idx="6">
                  <c:v>24</c:v>
                </c:pt>
                <c:pt idx="7">
                  <c:v>24</c:v>
                </c:pt>
                <c:pt idx="8">
                  <c:v>26</c:v>
                </c:pt>
                <c:pt idx="9">
                  <c:v>29</c:v>
                </c:pt>
                <c:pt idx="10">
                  <c:v>30</c:v>
                </c:pt>
              </c:numCache>
            </c:numRef>
          </c:val>
          <c:smooth val="0"/>
        </c:ser>
        <c:ser>
          <c:idx val="1"/>
          <c:order val="1"/>
          <c:tx>
            <c:strRef>
              <c:f>'Fig13a-b'!$C$39</c:f>
              <c:strCache>
                <c:ptCount val="1"/>
                <c:pt idx="0">
                  <c:v>Graduates</c:v>
                </c:pt>
              </c:strCache>
            </c:strRef>
          </c:tx>
          <c:spPr>
            <a:ln w="38100" cap="flat" cmpd="dbl" algn="ctr">
              <a:solidFill>
                <a:srgbClr val="0076BE"/>
              </a:solidFill>
              <a:miter lim="800000"/>
            </a:ln>
            <a:effectLst/>
          </c:spPr>
          <c:marker>
            <c:symbol val="none"/>
          </c:marker>
          <c:dPt>
            <c:idx val="0"/>
            <c:marker>
              <c:symbol val="none"/>
            </c:marker>
            <c:bubble3D val="0"/>
          </c:dPt>
          <c:dLbls>
            <c:dLbl>
              <c:idx val="1"/>
              <c:layout>
                <c:manualLayout>
                  <c:x val="-1.5666666666666666E-2"/>
                  <c:y val="4.7123015873015754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'Fig13a-b'!$D$37:$N$37</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'Fig13a-b'!$D$39:$N$39</c:f>
              <c:numCache>
                <c:formatCode>General</c:formatCode>
                <c:ptCount val="11"/>
                <c:pt idx="0">
                  <c:v>0</c:v>
                </c:pt>
                <c:pt idx="1">
                  <c:v>5</c:v>
                </c:pt>
                <c:pt idx="2">
                  <c:v>8</c:v>
                </c:pt>
                <c:pt idx="3">
                  <c:v>7</c:v>
                </c:pt>
                <c:pt idx="4">
                  <c:v>11</c:v>
                </c:pt>
                <c:pt idx="5">
                  <c:v>9</c:v>
                </c:pt>
                <c:pt idx="6">
                  <c:v>10</c:v>
                </c:pt>
                <c:pt idx="7">
                  <c:v>10</c:v>
                </c:pt>
                <c:pt idx="8">
                  <c:v>11</c:v>
                </c:pt>
                <c:pt idx="9">
                  <c:v>10</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5862200"/>
        <c:axId val="227028880"/>
      </c:lineChart>
      <c:catAx>
        <c:axId val="225862200"/>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028880"/>
        <c:crosses val="autoZero"/>
        <c:auto val="1"/>
        <c:lblAlgn val="ctr"/>
        <c:lblOffset val="100"/>
        <c:noMultiLvlLbl val="0"/>
      </c:catAx>
      <c:valAx>
        <c:axId val="227028880"/>
        <c:scaling>
          <c:orientation val="minMax"/>
          <c:max val="40"/>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Residents/Graduates</a:t>
                </a:r>
              </a:p>
            </c:rich>
          </c:tx>
          <c:layout>
            <c:manualLayout>
              <c:xMode val="edge"/>
              <c:yMode val="edge"/>
              <c:x val="1.0789260717410326E-2"/>
              <c:y val="0.20379913600294125"/>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5862200"/>
        <c:crosses val="autoZero"/>
        <c:crossBetween val="between"/>
        <c:majorUnit val="10"/>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16575396825396826"/>
          <c:y val="0.1691030808648919"/>
          <c:w val="0.28166666666666668"/>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'Fig13a-b'!$C$7</c:f>
              <c:strCache>
                <c:ptCount val="1"/>
                <c:pt idx="0">
                  <c:v>Applications per Program</c:v>
                </c:pt>
              </c:strCache>
            </c:strRef>
          </c:tx>
          <c:spPr>
            <a:ln w="38100" cap="flat" cmpd="dbl" algn="ctr">
              <a:solidFill>
                <a:srgbClr val="0076BE"/>
              </a:solidFill>
              <a:miter lim="800000"/>
            </a:ln>
            <a:effectLst/>
          </c:spPr>
          <c:marker>
            <c:symbol val="none"/>
          </c:marker>
          <c:dLbls>
            <c:dLbl>
              <c:idx val="6"/>
              <c:layout>
                <c:manualLayout>
                  <c:x val="-3.8458278652668515E-2"/>
                  <c:y val="4.2162698412698416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manualLayout>
                      <c:w val="6.3750000000000001E-2"/>
                      <c:h val="4.4642857142857144E-2"/>
                    </c:manualLayout>
                  </c15:layout>
                </c:ext>
              </c:extLst>
            </c:dLbl>
            <c:dLbl>
              <c:idx val="7"/>
              <c:layout>
                <c:manualLayout>
                  <c:x val="-2.0891841644794604E-2"/>
                  <c:y val="4.71230158730158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6363939596254103E-2"/>
                  <c:y val="3.058862433862433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9.6738579951692206E-3"/>
                  <c:y val="2.7281746031746032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'Fig13a-b'!$D$6:$M$6</c:f>
              <c:strCache>
                <c:ptCount val="10"/>
                <c:pt idx="0">
                  <c:v>2009-10</c:v>
                </c:pt>
                <c:pt idx="1">
                  <c:v>2010-11</c:v>
                </c:pt>
                <c:pt idx="2">
                  <c:v>2011-12</c:v>
                </c:pt>
                <c:pt idx="3">
                  <c:v>2012-13</c:v>
                </c:pt>
                <c:pt idx="4">
                  <c:v>2013-14</c:v>
                </c:pt>
                <c:pt idx="5">
                  <c:v>2014-15</c:v>
                </c:pt>
                <c:pt idx="6">
                  <c:v>2015-16</c:v>
                </c:pt>
                <c:pt idx="7">
                  <c:v>2016-17</c:v>
                </c:pt>
                <c:pt idx="8">
                  <c:v>2017-18</c:v>
                </c:pt>
                <c:pt idx="9">
                  <c:v>2018-19</c:v>
                </c:pt>
              </c:strCache>
            </c:strRef>
          </c:cat>
          <c:val>
            <c:numRef>
              <c:f>'Fig13a-b'!$D$7:$M$7</c:f>
              <c:numCache>
                <c:formatCode>General</c:formatCode>
                <c:ptCount val="10"/>
                <c:pt idx="0">
                  <c:v>7</c:v>
                </c:pt>
                <c:pt idx="1">
                  <c:v>20.399999999999999</c:v>
                </c:pt>
                <c:pt idx="2">
                  <c:v>19.7</c:v>
                </c:pt>
                <c:pt idx="3">
                  <c:v>18.2</c:v>
                </c:pt>
                <c:pt idx="4" formatCode="0.0">
                  <c:v>14.833333333333334</c:v>
                </c:pt>
                <c:pt idx="5" formatCode="0.0">
                  <c:v>11.166666666666666</c:v>
                </c:pt>
                <c:pt idx="6" formatCode="0.0">
                  <c:v>9.4285714285714288</c:v>
                </c:pt>
                <c:pt idx="7" formatCode="0.0">
                  <c:v>9.4285714285714288</c:v>
                </c:pt>
                <c:pt idx="8">
                  <c:v>10.8</c:v>
                </c:pt>
                <c:pt idx="9" formatCode="0.0">
                  <c:v>12.666666666666666</c:v>
                </c:pt>
              </c:numCache>
            </c:numRef>
          </c:val>
          <c:smooth val="0"/>
        </c:ser>
        <c:ser>
          <c:idx val="1"/>
          <c:order val="1"/>
          <c:tx>
            <c:strRef>
              <c:f>'Fig13a-b'!$C$8</c:f>
              <c:strCache>
                <c:ptCount val="1"/>
                <c:pt idx="0">
                  <c:v>First-Year Enrollment</c:v>
                </c:pt>
              </c:strCache>
            </c:strRef>
          </c:tx>
          <c:spPr>
            <a:ln w="38100" cap="flat" cmpd="sng" algn="ctr">
              <a:solidFill>
                <a:srgbClr val="F26522"/>
              </a:solidFill>
              <a:miter lim="800000"/>
            </a:ln>
            <a:effectLst/>
          </c:spPr>
          <c:marker>
            <c:symbol val="none"/>
          </c:marker>
          <c:dPt>
            <c:idx val="0"/>
            <c:marker>
              <c:symbol val="none"/>
            </c:marker>
            <c:bubble3D val="0"/>
          </c:dPt>
          <c:dLbls>
            <c:dLbl>
              <c:idx val="4"/>
              <c:layout>
                <c:manualLayout>
                  <c:x val="-1.9527777777777779E-2"/>
                  <c:y val="-2.893518518518518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8138888888888888E-2"/>
                  <c:y val="4.71230158730158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4798460501600193E-2"/>
                  <c:y val="-4.8776455026455084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'Fig13a-b'!$D$6:$M$6</c:f>
              <c:strCache>
                <c:ptCount val="10"/>
                <c:pt idx="0">
                  <c:v>2009-10</c:v>
                </c:pt>
                <c:pt idx="1">
                  <c:v>2010-11</c:v>
                </c:pt>
                <c:pt idx="2">
                  <c:v>2011-12</c:v>
                </c:pt>
                <c:pt idx="3">
                  <c:v>2012-13</c:v>
                </c:pt>
                <c:pt idx="4">
                  <c:v>2013-14</c:v>
                </c:pt>
                <c:pt idx="5">
                  <c:v>2014-15</c:v>
                </c:pt>
                <c:pt idx="6">
                  <c:v>2015-16</c:v>
                </c:pt>
                <c:pt idx="7">
                  <c:v>2016-17</c:v>
                </c:pt>
                <c:pt idx="8">
                  <c:v>2017-18</c:v>
                </c:pt>
                <c:pt idx="9">
                  <c:v>2018-19</c:v>
                </c:pt>
              </c:strCache>
            </c:strRef>
          </c:cat>
          <c:val>
            <c:numRef>
              <c:f>'Fig13a-b'!$D$8:$M$8</c:f>
              <c:numCache>
                <c:formatCode>General</c:formatCode>
                <c:ptCount val="10"/>
                <c:pt idx="0">
                  <c:v>2</c:v>
                </c:pt>
                <c:pt idx="1">
                  <c:v>6</c:v>
                </c:pt>
                <c:pt idx="2">
                  <c:v>11</c:v>
                </c:pt>
                <c:pt idx="3">
                  <c:v>12</c:v>
                </c:pt>
                <c:pt idx="4">
                  <c:v>12</c:v>
                </c:pt>
                <c:pt idx="5">
                  <c:v>10</c:v>
                </c:pt>
                <c:pt idx="6">
                  <c:v>12</c:v>
                </c:pt>
                <c:pt idx="7">
                  <c:v>12</c:v>
                </c:pt>
                <c:pt idx="8">
                  <c:v>12</c:v>
                </c:pt>
                <c:pt idx="9">
                  <c:v>13</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7031232"/>
        <c:axId val="227029272"/>
      </c:lineChart>
      <c:catAx>
        <c:axId val="227031232"/>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029272"/>
        <c:crosses val="autoZero"/>
        <c:auto val="1"/>
        <c:lblAlgn val="ctr"/>
        <c:lblOffset val="100"/>
        <c:noMultiLvlLbl val="0"/>
      </c:catAx>
      <c:valAx>
        <c:axId val="227029272"/>
        <c:scaling>
          <c:orientation val="minMax"/>
          <c:max val="40"/>
          <c:min val="0"/>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Applications/Residents</a:t>
                </a:r>
              </a:p>
            </c:rich>
          </c:tx>
          <c:layout>
            <c:manualLayout>
              <c:xMode val="edge"/>
              <c:yMode val="edge"/>
              <c:x val="1.0789260717410326E-2"/>
              <c:y val="0.20379913600294125"/>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031232"/>
        <c:crosses val="autoZero"/>
        <c:crossBetween val="between"/>
        <c:majorUnit val="10"/>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58638888888888885"/>
          <c:y val="0.24846816022997126"/>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'Fig14a-b'!$C$6</c:f>
              <c:strCache>
                <c:ptCount val="1"/>
                <c:pt idx="0">
                  <c:v>Applications per Program</c:v>
                </c:pt>
              </c:strCache>
            </c:strRef>
          </c:tx>
          <c:spPr>
            <a:ln w="38100" cap="flat" cmpd="dbl" algn="ctr">
              <a:solidFill>
                <a:srgbClr val="0076BE"/>
              </a:solidFill>
              <a:miter lim="800000"/>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'Fig14a-b'!$D$5:$J$5</c:f>
              <c:strCache>
                <c:ptCount val="7"/>
                <c:pt idx="0">
                  <c:v>2012-13</c:v>
                </c:pt>
                <c:pt idx="1">
                  <c:v>2013-14</c:v>
                </c:pt>
                <c:pt idx="2">
                  <c:v>2014-15</c:v>
                </c:pt>
                <c:pt idx="3">
                  <c:v>2015-16</c:v>
                </c:pt>
                <c:pt idx="4">
                  <c:v>2016-17</c:v>
                </c:pt>
                <c:pt idx="5">
                  <c:v>2017-18</c:v>
                </c:pt>
                <c:pt idx="6">
                  <c:v>2018-19</c:v>
                </c:pt>
              </c:strCache>
            </c:strRef>
          </c:cat>
          <c:val>
            <c:numRef>
              <c:f>'Fig14a-b'!$D$6:$J$6</c:f>
              <c:numCache>
                <c:formatCode>0.0</c:formatCode>
                <c:ptCount val="7"/>
                <c:pt idx="0" formatCode="General">
                  <c:v>4.4000000000000004</c:v>
                </c:pt>
                <c:pt idx="1">
                  <c:v>9.5555555555555554</c:v>
                </c:pt>
                <c:pt idx="2">
                  <c:v>12.777777777777779</c:v>
                </c:pt>
                <c:pt idx="3">
                  <c:v>11.9</c:v>
                </c:pt>
                <c:pt idx="4">
                  <c:v>13.666666666666666</c:v>
                </c:pt>
                <c:pt idx="5">
                  <c:v>11.818181818181818</c:v>
                </c:pt>
                <c:pt idx="6">
                  <c:v>12.75</c:v>
                </c:pt>
              </c:numCache>
            </c:numRef>
          </c:val>
          <c:smooth val="0"/>
        </c:ser>
        <c:ser>
          <c:idx val="1"/>
          <c:order val="1"/>
          <c:tx>
            <c:strRef>
              <c:f>'Fig14a-b'!$C$7</c:f>
              <c:strCache>
                <c:ptCount val="1"/>
                <c:pt idx="0">
                  <c:v>First-Year Enrollment</c:v>
                </c:pt>
              </c:strCache>
            </c:strRef>
          </c:tx>
          <c:spPr>
            <a:ln w="38100" cap="flat" cmpd="sng" algn="ctr">
              <a:solidFill>
                <a:srgbClr val="F26522"/>
              </a:solidFill>
              <a:miter lim="800000"/>
            </a:ln>
            <a:effectLst/>
          </c:spPr>
          <c:marker>
            <c:symbol val="none"/>
          </c:marker>
          <c:dPt>
            <c:idx val="0"/>
            <c:marker>
              <c:symbol val="none"/>
            </c:marker>
            <c:bubble3D val="0"/>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'Fig14a-b'!$D$5:$J$5</c:f>
              <c:strCache>
                <c:ptCount val="7"/>
                <c:pt idx="0">
                  <c:v>2012-13</c:v>
                </c:pt>
                <c:pt idx="1">
                  <c:v>2013-14</c:v>
                </c:pt>
                <c:pt idx="2">
                  <c:v>2014-15</c:v>
                </c:pt>
                <c:pt idx="3">
                  <c:v>2015-16</c:v>
                </c:pt>
                <c:pt idx="4">
                  <c:v>2016-17</c:v>
                </c:pt>
                <c:pt idx="5">
                  <c:v>2017-18</c:v>
                </c:pt>
                <c:pt idx="6">
                  <c:v>2018-19</c:v>
                </c:pt>
              </c:strCache>
            </c:strRef>
          </c:cat>
          <c:val>
            <c:numRef>
              <c:f>'Fig14a-b'!$D$7:$J$7</c:f>
              <c:numCache>
                <c:formatCode>General</c:formatCode>
                <c:ptCount val="7"/>
                <c:pt idx="0">
                  <c:v>8</c:v>
                </c:pt>
                <c:pt idx="1">
                  <c:v>20</c:v>
                </c:pt>
                <c:pt idx="2">
                  <c:v>22</c:v>
                </c:pt>
                <c:pt idx="3">
                  <c:v>19</c:v>
                </c:pt>
                <c:pt idx="4">
                  <c:v>18</c:v>
                </c:pt>
                <c:pt idx="5">
                  <c:v>19</c:v>
                </c:pt>
                <c:pt idx="6">
                  <c:v>26</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7023784"/>
        <c:axId val="227026920"/>
      </c:lineChart>
      <c:catAx>
        <c:axId val="227023784"/>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026920"/>
        <c:crosses val="autoZero"/>
        <c:auto val="1"/>
        <c:lblAlgn val="ctr"/>
        <c:lblOffset val="100"/>
        <c:noMultiLvlLbl val="0"/>
      </c:catAx>
      <c:valAx>
        <c:axId val="227026920"/>
        <c:scaling>
          <c:orientation val="minMax"/>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Applications/Residents</a:t>
                </a:r>
              </a:p>
            </c:rich>
          </c:tx>
          <c:layout>
            <c:manualLayout>
              <c:xMode val="edge"/>
              <c:yMode val="edge"/>
              <c:x val="1.0789260717410326E-2"/>
              <c:y val="0.20379913600294125"/>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023784"/>
        <c:crosses val="autoZero"/>
        <c:crossBetween val="between"/>
        <c:majorUnit val="5"/>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53903351657590037"/>
          <c:y val="0.63238833726881294"/>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'Fig14a-b'!$C$37</c:f>
              <c:strCache>
                <c:ptCount val="1"/>
                <c:pt idx="0">
                  <c:v>Total Enrollment</c:v>
                </c:pt>
              </c:strCache>
            </c:strRef>
          </c:tx>
          <c:spPr>
            <a:ln w="38100" cap="flat" cmpd="sng" algn="ctr">
              <a:solidFill>
                <a:srgbClr val="F26522"/>
              </a:solidFill>
              <a:miter lim="800000"/>
            </a:ln>
            <a:effectLst/>
          </c:spPr>
          <c:marker>
            <c:symbol val="none"/>
          </c:marker>
          <c:dLbls>
            <c:dLbl>
              <c:idx val="0"/>
              <c:layout>
                <c:manualLayout>
                  <c:x val="-2.5035612535612536E-2"/>
                  <c:y val="4.3816137566137565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General"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'Fig14a-b'!$D$36:$J$36</c:f>
              <c:strCache>
                <c:ptCount val="7"/>
                <c:pt idx="0">
                  <c:v>2012-13</c:v>
                </c:pt>
                <c:pt idx="1">
                  <c:v>2013-14</c:v>
                </c:pt>
                <c:pt idx="2">
                  <c:v>2014-15</c:v>
                </c:pt>
                <c:pt idx="3">
                  <c:v>2015-16</c:v>
                </c:pt>
                <c:pt idx="4">
                  <c:v>2016-17</c:v>
                </c:pt>
                <c:pt idx="5">
                  <c:v>2017-18</c:v>
                </c:pt>
                <c:pt idx="6">
                  <c:v>2018-19</c:v>
                </c:pt>
              </c:strCache>
            </c:strRef>
          </c:cat>
          <c:val>
            <c:numRef>
              <c:f>'Fig14a-b'!$D$37:$J$37</c:f>
              <c:numCache>
                <c:formatCode>General</c:formatCode>
                <c:ptCount val="7"/>
                <c:pt idx="0">
                  <c:v>11</c:v>
                </c:pt>
                <c:pt idx="1">
                  <c:v>37</c:v>
                </c:pt>
                <c:pt idx="2">
                  <c:v>42</c:v>
                </c:pt>
                <c:pt idx="3">
                  <c:v>40</c:v>
                </c:pt>
                <c:pt idx="4">
                  <c:v>37</c:v>
                </c:pt>
                <c:pt idx="5">
                  <c:v>41</c:v>
                </c:pt>
                <c:pt idx="6">
                  <c:v>49</c:v>
                </c:pt>
              </c:numCache>
            </c:numRef>
          </c:val>
          <c:smooth val="0"/>
        </c:ser>
        <c:ser>
          <c:idx val="1"/>
          <c:order val="1"/>
          <c:tx>
            <c:strRef>
              <c:f>'Fig14a-b'!$C$38</c:f>
              <c:strCache>
                <c:ptCount val="1"/>
                <c:pt idx="0">
                  <c:v>Graduates</c:v>
                </c:pt>
              </c:strCache>
            </c:strRef>
          </c:tx>
          <c:spPr>
            <a:ln w="38100" cap="flat" cmpd="dbl" algn="ctr">
              <a:solidFill>
                <a:srgbClr val="0076BE"/>
              </a:solidFill>
              <a:miter lim="800000"/>
            </a:ln>
            <a:effectLst/>
          </c:spPr>
          <c:marker>
            <c:symbol val="none"/>
          </c:marker>
          <c:dPt>
            <c:idx val="0"/>
            <c:marker>
              <c:symbol val="none"/>
            </c:marker>
            <c:bubble3D val="0"/>
          </c:dPt>
          <c:dLbls>
            <c:dLbl>
              <c:idx val="0"/>
              <c:layout>
                <c:manualLayout>
                  <c:x val="-2.8596866096866114E-2"/>
                  <c:y val="-4.8776455026455147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'Fig14a-b'!$D$36:$J$36</c:f>
              <c:strCache>
                <c:ptCount val="7"/>
                <c:pt idx="0">
                  <c:v>2012-13</c:v>
                </c:pt>
                <c:pt idx="1">
                  <c:v>2013-14</c:v>
                </c:pt>
                <c:pt idx="2">
                  <c:v>2014-15</c:v>
                </c:pt>
                <c:pt idx="3">
                  <c:v>2015-16</c:v>
                </c:pt>
                <c:pt idx="4">
                  <c:v>2016-17</c:v>
                </c:pt>
                <c:pt idx="5">
                  <c:v>2017-18</c:v>
                </c:pt>
                <c:pt idx="6">
                  <c:v>2018-19</c:v>
                </c:pt>
              </c:strCache>
            </c:strRef>
          </c:cat>
          <c:val>
            <c:numRef>
              <c:f>'Fig14a-b'!$D$38:$J$38</c:f>
              <c:numCache>
                <c:formatCode>General</c:formatCode>
                <c:ptCount val="7"/>
                <c:pt idx="0">
                  <c:v>12</c:v>
                </c:pt>
                <c:pt idx="1">
                  <c:v>9</c:v>
                </c:pt>
                <c:pt idx="2">
                  <c:v>19</c:v>
                </c:pt>
                <c:pt idx="3">
                  <c:v>16</c:v>
                </c:pt>
                <c:pt idx="4">
                  <c:v>21</c:v>
                </c:pt>
                <c:pt idx="5">
                  <c:v>18</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7027704"/>
        <c:axId val="227030840"/>
      </c:lineChart>
      <c:catAx>
        <c:axId val="227027704"/>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030840"/>
        <c:crosses val="autoZero"/>
        <c:auto val="1"/>
        <c:lblAlgn val="ctr"/>
        <c:lblOffset val="100"/>
        <c:noMultiLvlLbl val="0"/>
      </c:catAx>
      <c:valAx>
        <c:axId val="227030840"/>
        <c:scaling>
          <c:orientation val="minMax"/>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Residents/Graduates</a:t>
                </a:r>
              </a:p>
            </c:rich>
          </c:tx>
          <c:layout>
            <c:manualLayout>
              <c:xMode val="edge"/>
              <c:yMode val="edge"/>
              <c:x val="1.0789260717410326E-2"/>
              <c:y val="0.20379913600294125"/>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027704"/>
        <c:crosses val="autoZero"/>
        <c:crossBetween val="between"/>
        <c:majorUnit val="10"/>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4633961663882924"/>
          <c:y val="5.3362340124151149E-2"/>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'Fig15a-b'!$B$6</c:f>
              <c:strCache>
                <c:ptCount val="1"/>
                <c:pt idx="0">
                  <c:v>Applications per Program</c:v>
                </c:pt>
              </c:strCache>
            </c:strRef>
          </c:tx>
          <c:spPr>
            <a:ln w="38100" cap="flat" cmpd="dbl" algn="ctr">
              <a:solidFill>
                <a:srgbClr val="0076BE"/>
              </a:solidFill>
              <a:miter lim="800000"/>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'Fig15a-b'!$C$5:$M$5</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'Fig15a-b'!$C$6:$M$6</c:f>
              <c:numCache>
                <c:formatCode>General</c:formatCode>
                <c:ptCount val="11"/>
                <c:pt idx="0">
                  <c:v>105.7</c:v>
                </c:pt>
                <c:pt idx="1">
                  <c:v>108.5</c:v>
                </c:pt>
                <c:pt idx="2">
                  <c:v>125.5</c:v>
                </c:pt>
                <c:pt idx="3">
                  <c:v>134.80000000000001</c:v>
                </c:pt>
                <c:pt idx="4">
                  <c:v>130.80000000000001</c:v>
                </c:pt>
                <c:pt idx="5" formatCode="0.0">
                  <c:v>134.80000000000001</c:v>
                </c:pt>
                <c:pt idx="6" formatCode="0.0">
                  <c:v>138.48051948051949</c:v>
                </c:pt>
                <c:pt idx="7" formatCode="0.0">
                  <c:v>139.16883116883116</c:v>
                </c:pt>
                <c:pt idx="8" formatCode="0.0">
                  <c:v>142.53846153846155</c:v>
                </c:pt>
                <c:pt idx="9" formatCode="0.0">
                  <c:v>121.48101265822785</c:v>
                </c:pt>
                <c:pt idx="10" formatCode="0.0">
                  <c:v>119.09756097560975</c:v>
                </c:pt>
              </c:numCache>
            </c:numRef>
          </c:val>
          <c:smooth val="0"/>
        </c:ser>
        <c:ser>
          <c:idx val="1"/>
          <c:order val="1"/>
          <c:tx>
            <c:strRef>
              <c:f>'Fig15a-b'!$B$7</c:f>
              <c:strCache>
                <c:ptCount val="1"/>
                <c:pt idx="0">
                  <c:v>First-Year Enrollment</c:v>
                </c:pt>
              </c:strCache>
            </c:strRef>
          </c:tx>
          <c:spPr>
            <a:ln w="38100" cap="flat" cmpd="sng" algn="ctr">
              <a:solidFill>
                <a:srgbClr val="F26522"/>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'Fig15a-b'!$C$5:$M$5</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'Fig15a-b'!$C$7:$M$7</c:f>
              <c:numCache>
                <c:formatCode>General</c:formatCode>
                <c:ptCount val="11"/>
                <c:pt idx="0">
                  <c:v>349</c:v>
                </c:pt>
                <c:pt idx="1">
                  <c:v>366</c:v>
                </c:pt>
                <c:pt idx="2">
                  <c:v>382</c:v>
                </c:pt>
                <c:pt idx="3">
                  <c:v>403</c:v>
                </c:pt>
                <c:pt idx="4">
                  <c:v>405</c:v>
                </c:pt>
                <c:pt idx="5">
                  <c:v>429</c:v>
                </c:pt>
                <c:pt idx="6">
                  <c:v>436</c:v>
                </c:pt>
                <c:pt idx="7">
                  <c:v>448</c:v>
                </c:pt>
                <c:pt idx="8">
                  <c:v>457</c:v>
                </c:pt>
                <c:pt idx="9">
                  <c:v>463</c:v>
                </c:pt>
                <c:pt idx="10">
                  <c:v>471</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7024176"/>
        <c:axId val="227025352"/>
      </c:lineChart>
      <c:catAx>
        <c:axId val="227024176"/>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025352"/>
        <c:crosses val="autoZero"/>
        <c:auto val="1"/>
        <c:lblAlgn val="ctr"/>
        <c:lblOffset val="100"/>
        <c:noMultiLvlLbl val="0"/>
      </c:catAx>
      <c:valAx>
        <c:axId val="227025352"/>
        <c:scaling>
          <c:orientation val="minMax"/>
          <c:max val="500"/>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Applications/Residents</a:t>
                </a:r>
              </a:p>
            </c:rich>
          </c:tx>
          <c:layout>
            <c:manualLayout>
              <c:xMode val="edge"/>
              <c:yMode val="edge"/>
              <c:x val="3.84481627296588E-3"/>
              <c:y val="0.14424577136191311"/>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024176"/>
        <c:crosses val="autoZero"/>
        <c:crossBetween val="between"/>
        <c:majorUnit val="100"/>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68916666666666671"/>
          <c:y val="0.30796905595133944"/>
          <c:w val="0.19758333333333331"/>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'Fig15a-b'!$B$40</c:f>
              <c:strCache>
                <c:ptCount val="1"/>
                <c:pt idx="0">
                  <c:v>Total Enrollment</c:v>
                </c:pt>
              </c:strCache>
            </c:strRef>
          </c:tx>
          <c:spPr>
            <a:ln w="38100" cap="flat" cmpd="sng" algn="ctr">
              <a:solidFill>
                <a:srgbClr val="F26522"/>
              </a:solidFill>
              <a:miter lim="800000"/>
            </a:ln>
            <a:effectLst/>
          </c:spPr>
          <c:marker>
            <c:symbol val="none"/>
          </c:marker>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'Fig15a-b'!$C$39:$M$39</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'Fig15a-b'!$C$40:$M$40</c:f>
              <c:numCache>
                <c:formatCode>General</c:formatCode>
                <c:ptCount val="11"/>
                <c:pt idx="0">
                  <c:v>710</c:v>
                </c:pt>
                <c:pt idx="1">
                  <c:v>733</c:v>
                </c:pt>
                <c:pt idx="2">
                  <c:v>763</c:v>
                </c:pt>
                <c:pt idx="3">
                  <c:v>803</c:v>
                </c:pt>
                <c:pt idx="4">
                  <c:v>823</c:v>
                </c:pt>
                <c:pt idx="5">
                  <c:v>844</c:v>
                </c:pt>
                <c:pt idx="6">
                  <c:v>879</c:v>
                </c:pt>
                <c:pt idx="7">
                  <c:v>900</c:v>
                </c:pt>
                <c:pt idx="8">
                  <c:v>921</c:v>
                </c:pt>
                <c:pt idx="9">
                  <c:v>940</c:v>
                </c:pt>
                <c:pt idx="10">
                  <c:v>955</c:v>
                </c:pt>
              </c:numCache>
            </c:numRef>
          </c:val>
          <c:smooth val="0"/>
        </c:ser>
        <c:ser>
          <c:idx val="1"/>
          <c:order val="1"/>
          <c:tx>
            <c:strRef>
              <c:f>'Fig15a-b'!$B$41</c:f>
              <c:strCache>
                <c:ptCount val="1"/>
                <c:pt idx="0">
                  <c:v>Graduates</c:v>
                </c:pt>
              </c:strCache>
            </c:strRef>
          </c:tx>
          <c:spPr>
            <a:ln w="38100" cap="flat" cmpd="dbl" algn="ctr">
              <a:solidFill>
                <a:srgbClr val="0076BE"/>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'Fig15a-b'!$C$39:$M$39</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'Fig15a-b'!$C$41:$M$41</c:f>
              <c:numCache>
                <c:formatCode>General</c:formatCode>
                <c:ptCount val="11"/>
                <c:pt idx="0">
                  <c:v>340</c:v>
                </c:pt>
                <c:pt idx="1">
                  <c:v>349</c:v>
                </c:pt>
                <c:pt idx="2">
                  <c:v>364</c:v>
                </c:pt>
                <c:pt idx="3">
                  <c:v>387</c:v>
                </c:pt>
                <c:pt idx="4">
                  <c:v>398</c:v>
                </c:pt>
                <c:pt idx="5">
                  <c:v>408</c:v>
                </c:pt>
                <c:pt idx="6">
                  <c:v>421</c:v>
                </c:pt>
                <c:pt idx="7">
                  <c:v>433</c:v>
                </c:pt>
                <c:pt idx="8">
                  <c:v>438</c:v>
                </c:pt>
                <c:pt idx="9">
                  <c:v>453</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7024568"/>
        <c:axId val="227025744"/>
      </c:lineChart>
      <c:catAx>
        <c:axId val="227024568"/>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025744"/>
        <c:crosses val="autoZero"/>
        <c:auto val="1"/>
        <c:lblAlgn val="ctr"/>
        <c:lblOffset val="100"/>
        <c:noMultiLvlLbl val="0"/>
      </c:catAx>
      <c:valAx>
        <c:axId val="227025744"/>
        <c:scaling>
          <c:orientation val="minMax"/>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Residents/Graduates</a:t>
                </a:r>
              </a:p>
            </c:rich>
          </c:tx>
          <c:layout>
            <c:manualLayout>
              <c:xMode val="edge"/>
              <c:yMode val="edge"/>
              <c:x val="6.6225940507436574E-3"/>
              <c:y val="0.20379926467524892"/>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024568"/>
        <c:crosses val="autoZero"/>
        <c:crossBetween val="between"/>
        <c:majorUnit val="100"/>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7265348978403664"/>
          <c:y val="0.23854752530933629"/>
          <c:w val="0.1658394075859068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'Fig2a-b'!$B$38</c:f>
              <c:strCache>
                <c:ptCount val="1"/>
                <c:pt idx="0">
                  <c:v>Total Enrollment</c:v>
                </c:pt>
              </c:strCache>
            </c:strRef>
          </c:tx>
          <c:spPr>
            <a:ln w="38100" cap="flat" cmpd="sng" algn="ctr">
              <a:solidFill>
                <a:srgbClr val="F26522"/>
              </a:solidFill>
              <a:miter lim="800000"/>
            </a:ln>
            <a:effectLst/>
          </c:spPr>
          <c:marker>
            <c:symbol val="none"/>
          </c:marker>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'Fig2a-b'!$D$37:$N$37</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'Fig2a-b'!$D$38:$N$38</c:f>
              <c:numCache>
                <c:formatCode>General</c:formatCode>
                <c:ptCount val="11"/>
                <c:pt idx="0">
                  <c:v>628</c:v>
                </c:pt>
                <c:pt idx="1">
                  <c:v>688</c:v>
                </c:pt>
                <c:pt idx="2">
                  <c:v>713</c:v>
                </c:pt>
                <c:pt idx="3">
                  <c:v>802</c:v>
                </c:pt>
                <c:pt idx="4">
                  <c:v>813</c:v>
                </c:pt>
                <c:pt idx="5">
                  <c:v>849</c:v>
                </c:pt>
                <c:pt idx="6">
                  <c:v>883</c:v>
                </c:pt>
                <c:pt idx="7">
                  <c:v>921</c:v>
                </c:pt>
                <c:pt idx="8">
                  <c:v>927</c:v>
                </c:pt>
                <c:pt idx="9">
                  <c:v>935</c:v>
                </c:pt>
                <c:pt idx="10">
                  <c:v>911</c:v>
                </c:pt>
              </c:numCache>
            </c:numRef>
          </c:val>
          <c:smooth val="0"/>
        </c:ser>
        <c:ser>
          <c:idx val="1"/>
          <c:order val="1"/>
          <c:tx>
            <c:strRef>
              <c:f>'Fig2a-b'!$B$39</c:f>
              <c:strCache>
                <c:ptCount val="1"/>
                <c:pt idx="0">
                  <c:v>Graduates</c:v>
                </c:pt>
              </c:strCache>
            </c:strRef>
          </c:tx>
          <c:spPr>
            <a:ln w="38100" cap="flat" cmpd="dbl" algn="ctr">
              <a:solidFill>
                <a:srgbClr val="0076BE"/>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'Fig2a-b'!$D$37:$N$37</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'Fig2a-b'!$D$39:$N$39</c:f>
              <c:numCache>
                <c:formatCode>General</c:formatCode>
                <c:ptCount val="11"/>
                <c:pt idx="0">
                  <c:v>547</c:v>
                </c:pt>
                <c:pt idx="1">
                  <c:v>600</c:v>
                </c:pt>
                <c:pt idx="2">
                  <c:v>647</c:v>
                </c:pt>
                <c:pt idx="3">
                  <c:v>685</c:v>
                </c:pt>
                <c:pt idx="4">
                  <c:v>722</c:v>
                </c:pt>
                <c:pt idx="5">
                  <c:v>747</c:v>
                </c:pt>
                <c:pt idx="6">
                  <c:v>779</c:v>
                </c:pt>
                <c:pt idx="7">
                  <c:v>787</c:v>
                </c:pt>
                <c:pt idx="8">
                  <c:v>807</c:v>
                </c:pt>
                <c:pt idx="9">
                  <c:v>818</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106014704"/>
        <c:axId val="106017056"/>
      </c:lineChart>
      <c:catAx>
        <c:axId val="106014704"/>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6017056"/>
        <c:crosses val="autoZero"/>
        <c:auto val="1"/>
        <c:lblAlgn val="ctr"/>
        <c:lblOffset val="100"/>
        <c:noMultiLvlLbl val="0"/>
      </c:catAx>
      <c:valAx>
        <c:axId val="106017056"/>
        <c:scaling>
          <c:orientation val="minMax"/>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Residents/Graduates</a:t>
                </a:r>
              </a:p>
            </c:rich>
          </c:tx>
          <c:layout>
            <c:manualLayout>
              <c:xMode val="edge"/>
              <c:yMode val="edge"/>
              <c:x val="1.0789260717410326E-2"/>
              <c:y val="0.20379913600294125"/>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6014704"/>
        <c:crosses val="autoZero"/>
        <c:crossBetween val="between"/>
        <c:majorUnit val="100"/>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62111111111111106"/>
          <c:y val="0.50309778985960096"/>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'Fig16a-b'!$B$6</c:f>
              <c:strCache>
                <c:ptCount val="1"/>
                <c:pt idx="0">
                  <c:v>First-Year Enrollment</c:v>
                </c:pt>
              </c:strCache>
            </c:strRef>
          </c:tx>
          <c:spPr>
            <a:ln w="38100" cap="flat" cmpd="sng" algn="ctr">
              <a:solidFill>
                <a:srgbClr val="F26522"/>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'Fig16a-b'!$C$5:$M$5</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'Fig16a-b'!$C$6:$M$6</c:f>
              <c:numCache>
                <c:formatCode>General</c:formatCode>
                <c:ptCount val="11"/>
                <c:pt idx="0">
                  <c:v>180</c:v>
                </c:pt>
                <c:pt idx="1">
                  <c:v>170</c:v>
                </c:pt>
                <c:pt idx="2">
                  <c:v>184</c:v>
                </c:pt>
                <c:pt idx="3">
                  <c:v>182</c:v>
                </c:pt>
                <c:pt idx="4">
                  <c:v>182</c:v>
                </c:pt>
                <c:pt idx="5">
                  <c:v>184</c:v>
                </c:pt>
                <c:pt idx="6">
                  <c:v>185</c:v>
                </c:pt>
                <c:pt idx="7">
                  <c:v>181</c:v>
                </c:pt>
                <c:pt idx="8">
                  <c:v>199</c:v>
                </c:pt>
                <c:pt idx="9">
                  <c:v>188</c:v>
                </c:pt>
                <c:pt idx="10">
                  <c:v>185</c:v>
                </c:pt>
              </c:numCache>
            </c:numRef>
          </c:val>
          <c:smooth val="0"/>
        </c:ser>
        <c:ser>
          <c:idx val="1"/>
          <c:order val="1"/>
          <c:tx>
            <c:strRef>
              <c:f>'Fig16a-b'!$B$7</c:f>
              <c:strCache>
                <c:ptCount val="1"/>
                <c:pt idx="0">
                  <c:v>Applications per Program</c:v>
                </c:pt>
              </c:strCache>
            </c:strRef>
          </c:tx>
          <c:spPr>
            <a:ln w="38100" cap="flat" cmpd="dbl" algn="ctr">
              <a:solidFill>
                <a:srgbClr val="0076BE"/>
              </a:solidFill>
              <a:miter lim="800000"/>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'Fig16a-b'!$C$5:$M$5</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'Fig16a-b'!$C$7:$M$7</c:f>
              <c:numCache>
                <c:formatCode>0.0</c:formatCode>
                <c:ptCount val="11"/>
                <c:pt idx="0">
                  <c:v>30.62962962962963</c:v>
                </c:pt>
                <c:pt idx="1">
                  <c:v>34.24074074074074</c:v>
                </c:pt>
                <c:pt idx="2">
                  <c:v>33.629629629629626</c:v>
                </c:pt>
                <c:pt idx="3">
                  <c:v>36.851851851851855</c:v>
                </c:pt>
                <c:pt idx="4">
                  <c:v>38.905660377358494</c:v>
                </c:pt>
                <c:pt idx="5">
                  <c:v>39.700000000000003</c:v>
                </c:pt>
                <c:pt idx="6">
                  <c:v>39.553571428571431</c:v>
                </c:pt>
                <c:pt idx="7" formatCode="General">
                  <c:v>45.5</c:v>
                </c:pt>
                <c:pt idx="8" formatCode="General">
                  <c:v>45.75</c:v>
                </c:pt>
                <c:pt idx="9" formatCode="General">
                  <c:v>47.4</c:v>
                </c:pt>
                <c:pt idx="10">
                  <c:v>50.333333333333336</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7027312"/>
        <c:axId val="227030056"/>
      </c:lineChart>
      <c:catAx>
        <c:axId val="227027312"/>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030056"/>
        <c:crosses val="autoZero"/>
        <c:auto val="1"/>
        <c:lblAlgn val="ctr"/>
        <c:lblOffset val="100"/>
        <c:noMultiLvlLbl val="0"/>
      </c:catAx>
      <c:valAx>
        <c:axId val="227030056"/>
        <c:scaling>
          <c:orientation val="minMax"/>
          <c:max val="250"/>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Applications/Residents</a:t>
                </a:r>
              </a:p>
            </c:rich>
          </c:tx>
          <c:layout>
            <c:manualLayout>
              <c:xMode val="edge"/>
              <c:yMode val="edge"/>
              <c:x val="1.2178149606299213E-2"/>
              <c:y val="0.14424590154111799"/>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027312"/>
        <c:crosses val="autoZero"/>
        <c:crossBetween val="between"/>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42666666666666669"/>
          <c:y val="0.41048228346456694"/>
          <c:w val="0.31083333333333335"/>
          <c:h val="0.11285203932841728"/>
        </c:manualLayout>
      </c:layout>
      <c:overlay val="0"/>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'Fig16a-b'!$B$38</c:f>
              <c:strCache>
                <c:ptCount val="1"/>
                <c:pt idx="0">
                  <c:v>Total Enrollment</c:v>
                </c:pt>
              </c:strCache>
            </c:strRef>
          </c:tx>
          <c:spPr>
            <a:ln w="38100" cap="flat" cmpd="sng" algn="ctr">
              <a:solidFill>
                <a:srgbClr val="F26522"/>
              </a:solidFill>
              <a:miter lim="800000"/>
            </a:ln>
            <a:effectLst/>
          </c:spPr>
          <c:marker>
            <c:symbol val="none"/>
          </c:marker>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'Fig16a-b'!$C$37:$M$37</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'Fig16a-b'!$C$38:$M$38</c:f>
              <c:numCache>
                <c:formatCode>General</c:formatCode>
                <c:ptCount val="11"/>
                <c:pt idx="0">
                  <c:v>535</c:v>
                </c:pt>
                <c:pt idx="1">
                  <c:v>541</c:v>
                </c:pt>
                <c:pt idx="2">
                  <c:v>544</c:v>
                </c:pt>
                <c:pt idx="3">
                  <c:v>541</c:v>
                </c:pt>
                <c:pt idx="4">
                  <c:v>550</c:v>
                </c:pt>
                <c:pt idx="5">
                  <c:v>556</c:v>
                </c:pt>
                <c:pt idx="6">
                  <c:v>563</c:v>
                </c:pt>
                <c:pt idx="7">
                  <c:v>551</c:v>
                </c:pt>
                <c:pt idx="8">
                  <c:v>565</c:v>
                </c:pt>
                <c:pt idx="9">
                  <c:v>568</c:v>
                </c:pt>
                <c:pt idx="10">
                  <c:v>575</c:v>
                </c:pt>
              </c:numCache>
            </c:numRef>
          </c:val>
          <c:smooth val="0"/>
        </c:ser>
        <c:ser>
          <c:idx val="1"/>
          <c:order val="1"/>
          <c:tx>
            <c:strRef>
              <c:f>'Fig16a-b'!$B$39</c:f>
              <c:strCache>
                <c:ptCount val="1"/>
                <c:pt idx="0">
                  <c:v>Graduates</c:v>
                </c:pt>
              </c:strCache>
            </c:strRef>
          </c:tx>
          <c:spPr>
            <a:ln w="38100" cap="flat" cmpd="dbl" algn="ctr">
              <a:solidFill>
                <a:srgbClr val="0076BE"/>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'Fig16a-b'!$C$37:$M$37</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'Fig16a-b'!$C$39:$M$39</c:f>
              <c:numCache>
                <c:formatCode>General</c:formatCode>
                <c:ptCount val="11"/>
                <c:pt idx="0">
                  <c:v>166</c:v>
                </c:pt>
                <c:pt idx="1">
                  <c:v>168</c:v>
                </c:pt>
                <c:pt idx="2">
                  <c:v>187</c:v>
                </c:pt>
                <c:pt idx="3">
                  <c:v>174</c:v>
                </c:pt>
                <c:pt idx="4">
                  <c:v>181</c:v>
                </c:pt>
                <c:pt idx="5">
                  <c:v>175</c:v>
                </c:pt>
                <c:pt idx="6">
                  <c:v>183</c:v>
                </c:pt>
                <c:pt idx="7">
                  <c:v>183</c:v>
                </c:pt>
                <c:pt idx="8">
                  <c:v>172</c:v>
                </c:pt>
                <c:pt idx="9">
                  <c:v>176</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7656248"/>
        <c:axId val="227654288"/>
      </c:lineChart>
      <c:catAx>
        <c:axId val="227656248"/>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654288"/>
        <c:crosses val="autoZero"/>
        <c:auto val="1"/>
        <c:lblAlgn val="ctr"/>
        <c:lblOffset val="100"/>
        <c:noMultiLvlLbl val="0"/>
      </c:catAx>
      <c:valAx>
        <c:axId val="227654288"/>
        <c:scaling>
          <c:orientation val="minMax"/>
          <c:max val="700"/>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Residents/Graduates</a:t>
                </a:r>
              </a:p>
            </c:rich>
          </c:tx>
          <c:layout>
            <c:manualLayout>
              <c:xMode val="edge"/>
              <c:yMode val="edge"/>
              <c:x val="1.0789260717410326E-2"/>
              <c:y val="0.20379913600294125"/>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656248"/>
        <c:crosses val="autoZero"/>
        <c:crossBetween val="between"/>
        <c:majorUnit val="100"/>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57666666666666666"/>
          <c:y val="0.29807133483314585"/>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7809831839130872E-2"/>
          <c:y val="1.9882052101231042E-2"/>
          <c:w val="0.92071412948381448"/>
          <c:h val="0.81459400908219803"/>
        </c:manualLayout>
      </c:layout>
      <c:lineChart>
        <c:grouping val="standard"/>
        <c:varyColors val="0"/>
        <c:ser>
          <c:idx val="0"/>
          <c:order val="0"/>
          <c:tx>
            <c:strRef>
              <c:f>'Fig17a-b'!$B$7</c:f>
              <c:strCache>
                <c:ptCount val="1"/>
                <c:pt idx="0">
                  <c:v>Applications per Program</c:v>
                </c:pt>
              </c:strCache>
            </c:strRef>
          </c:tx>
          <c:spPr>
            <a:ln w="38100" cap="flat" cmpd="dbl" algn="ctr">
              <a:solidFill>
                <a:srgbClr val="0076BE"/>
              </a:solidFill>
              <a:miter lim="800000"/>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'Fig17a-b'!$C$6:$M$6</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'Fig17a-b'!$C$7:$M$7</c:f>
              <c:numCache>
                <c:formatCode>0.0</c:formatCode>
                <c:ptCount val="11"/>
                <c:pt idx="0" formatCode="General">
                  <c:v>24.8</c:v>
                </c:pt>
                <c:pt idx="1">
                  <c:v>29</c:v>
                </c:pt>
                <c:pt idx="2" formatCode="General">
                  <c:v>34.700000000000003</c:v>
                </c:pt>
                <c:pt idx="3" formatCode="General">
                  <c:v>35.4</c:v>
                </c:pt>
                <c:pt idx="4" formatCode="General">
                  <c:v>37.700000000000003</c:v>
                </c:pt>
                <c:pt idx="5" formatCode="General">
                  <c:v>37.200000000000003</c:v>
                </c:pt>
                <c:pt idx="6">
                  <c:v>39.690909090909088</c:v>
                </c:pt>
                <c:pt idx="7">
                  <c:v>43.17307692307692</c:v>
                </c:pt>
                <c:pt idx="8">
                  <c:v>42.703703703703702</c:v>
                </c:pt>
                <c:pt idx="9">
                  <c:v>42.481481481481481</c:v>
                </c:pt>
                <c:pt idx="10">
                  <c:v>41.228070175438596</c:v>
                </c:pt>
              </c:numCache>
            </c:numRef>
          </c:val>
          <c:smooth val="0"/>
        </c:ser>
        <c:ser>
          <c:idx val="1"/>
          <c:order val="1"/>
          <c:tx>
            <c:strRef>
              <c:f>'Fig17a-b'!$B$8</c:f>
              <c:strCache>
                <c:ptCount val="1"/>
                <c:pt idx="0">
                  <c:v>First-Year Enrollment</c:v>
                </c:pt>
              </c:strCache>
            </c:strRef>
          </c:tx>
          <c:spPr>
            <a:ln w="38100" cap="flat" cmpd="sng" algn="ctr">
              <a:solidFill>
                <a:srgbClr val="F26522"/>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'Fig17a-b'!$C$6:$M$6</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'Fig17a-b'!$C$8:$M$8</c:f>
              <c:numCache>
                <c:formatCode>General</c:formatCode>
                <c:ptCount val="11"/>
                <c:pt idx="0">
                  <c:v>159</c:v>
                </c:pt>
                <c:pt idx="1">
                  <c:v>164</c:v>
                </c:pt>
                <c:pt idx="2">
                  <c:v>162</c:v>
                </c:pt>
                <c:pt idx="3">
                  <c:v>163</c:v>
                </c:pt>
                <c:pt idx="4">
                  <c:v>161</c:v>
                </c:pt>
                <c:pt idx="5">
                  <c:v>167</c:v>
                </c:pt>
                <c:pt idx="6">
                  <c:v>164</c:v>
                </c:pt>
                <c:pt idx="7">
                  <c:v>164</c:v>
                </c:pt>
                <c:pt idx="8">
                  <c:v>172</c:v>
                </c:pt>
                <c:pt idx="9">
                  <c:v>178</c:v>
                </c:pt>
                <c:pt idx="10">
                  <c:v>183</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7653504"/>
        <c:axId val="227658208"/>
      </c:lineChart>
      <c:catAx>
        <c:axId val="227653504"/>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658208"/>
        <c:crosses val="autoZero"/>
        <c:auto val="1"/>
        <c:lblAlgn val="ctr"/>
        <c:lblOffset val="100"/>
        <c:noMultiLvlLbl val="0"/>
      </c:catAx>
      <c:valAx>
        <c:axId val="227658208"/>
        <c:scaling>
          <c:orientation val="minMax"/>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Applications/Residents</a:t>
                </a:r>
              </a:p>
            </c:rich>
          </c:tx>
          <c:layout>
            <c:manualLayout>
              <c:xMode val="edge"/>
              <c:yMode val="edge"/>
              <c:x val="1.0789260717410326E-2"/>
              <c:y val="0.20379913600294125"/>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653504"/>
        <c:crosses val="autoZero"/>
        <c:crossBetween val="between"/>
        <c:majorUnit val="20"/>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58638888888888885"/>
          <c:y val="0.24846816022997126"/>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'Fig17a-b'!$B$40</c:f>
              <c:strCache>
                <c:ptCount val="1"/>
                <c:pt idx="0">
                  <c:v>Total Enrollment</c:v>
                </c:pt>
              </c:strCache>
            </c:strRef>
          </c:tx>
          <c:spPr>
            <a:ln w="38100" cap="flat" cmpd="sng" algn="ctr">
              <a:solidFill>
                <a:srgbClr val="F26522"/>
              </a:solidFill>
              <a:miter lim="800000"/>
            </a:ln>
            <a:effectLst/>
          </c:spPr>
          <c:marker>
            <c:symbol val="none"/>
          </c:marker>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'Fig17a-b'!$C$39:$M$39</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'Fig17a-b'!$C$40:$M$40</c:f>
              <c:numCache>
                <c:formatCode>General</c:formatCode>
                <c:ptCount val="11"/>
                <c:pt idx="0">
                  <c:v>460</c:v>
                </c:pt>
                <c:pt idx="1">
                  <c:v>466</c:v>
                </c:pt>
                <c:pt idx="2">
                  <c:v>464</c:v>
                </c:pt>
                <c:pt idx="3">
                  <c:v>464</c:v>
                </c:pt>
                <c:pt idx="4">
                  <c:v>480</c:v>
                </c:pt>
                <c:pt idx="5">
                  <c:v>469</c:v>
                </c:pt>
                <c:pt idx="6">
                  <c:v>471</c:v>
                </c:pt>
                <c:pt idx="7" formatCode="#,##0">
                  <c:v>473</c:v>
                </c:pt>
                <c:pt idx="8">
                  <c:v>480</c:v>
                </c:pt>
                <c:pt idx="9">
                  <c:v>492</c:v>
                </c:pt>
                <c:pt idx="10">
                  <c:v>511</c:v>
                </c:pt>
              </c:numCache>
            </c:numRef>
          </c:val>
          <c:smooth val="0"/>
        </c:ser>
        <c:ser>
          <c:idx val="1"/>
          <c:order val="1"/>
          <c:tx>
            <c:strRef>
              <c:f>'Fig17a-b'!$B$41</c:f>
              <c:strCache>
                <c:ptCount val="1"/>
                <c:pt idx="0">
                  <c:v>Graduates</c:v>
                </c:pt>
              </c:strCache>
            </c:strRef>
          </c:tx>
          <c:spPr>
            <a:ln w="38100" cap="flat" cmpd="dbl" algn="ctr">
              <a:solidFill>
                <a:srgbClr val="0076BE"/>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'Fig17a-b'!$C$39:$M$39</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'Fig17a-b'!$C$41:$M$41</c:f>
              <c:numCache>
                <c:formatCode>General</c:formatCode>
                <c:ptCount val="11"/>
                <c:pt idx="0">
                  <c:v>145</c:v>
                </c:pt>
                <c:pt idx="1">
                  <c:v>149</c:v>
                </c:pt>
                <c:pt idx="2">
                  <c:v>150</c:v>
                </c:pt>
                <c:pt idx="3">
                  <c:v>145</c:v>
                </c:pt>
                <c:pt idx="4">
                  <c:v>152</c:v>
                </c:pt>
                <c:pt idx="5">
                  <c:v>150</c:v>
                </c:pt>
                <c:pt idx="6" formatCode="#,##0">
                  <c:v>154</c:v>
                </c:pt>
                <c:pt idx="7">
                  <c:v>150</c:v>
                </c:pt>
                <c:pt idx="8">
                  <c:v>156</c:v>
                </c:pt>
                <c:pt idx="9">
                  <c:v>158</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7659384"/>
        <c:axId val="227658992"/>
      </c:lineChart>
      <c:catAx>
        <c:axId val="227659384"/>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658992"/>
        <c:crosses val="autoZero"/>
        <c:auto val="1"/>
        <c:lblAlgn val="ctr"/>
        <c:lblOffset val="100"/>
        <c:noMultiLvlLbl val="0"/>
      </c:catAx>
      <c:valAx>
        <c:axId val="227658992"/>
        <c:scaling>
          <c:orientation val="minMax"/>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Residents/Graduates</a:t>
                </a:r>
              </a:p>
            </c:rich>
          </c:tx>
          <c:layout>
            <c:manualLayout>
              <c:xMode val="edge"/>
              <c:yMode val="edge"/>
              <c:x val="1.0789260717410326E-2"/>
              <c:y val="0.20379913600294125"/>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659384"/>
        <c:crosses val="autoZero"/>
        <c:crossBetween val="between"/>
        <c:majorUnit val="100"/>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57211479218525751"/>
          <c:y val="0.33775387451568556"/>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487510316100744"/>
          <c:y val="5.7964250719461811E-2"/>
          <c:w val="0.78998701205959276"/>
          <c:h val="0.77099678768136692"/>
        </c:manualLayout>
      </c:layout>
      <c:barChart>
        <c:barDir val="bar"/>
        <c:grouping val="clustered"/>
        <c:varyColors val="0"/>
        <c:ser>
          <c:idx val="0"/>
          <c:order val="0"/>
          <c:spPr>
            <a:solidFill>
              <a:srgbClr val="F26522">
                <a:alpha val="85000"/>
              </a:srgbClr>
            </a:solidFill>
            <a:ln w="9525" cap="flat" cmpd="sng" algn="ctr">
              <a:solidFill>
                <a:schemeClr val="lt1">
                  <a:alpha val="50000"/>
                </a:schemeClr>
              </a:solidFill>
              <a:round/>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'Fig18'!$C$8:$C$25</c:f>
              <c:strCache>
                <c:ptCount val="18"/>
                <c:pt idx="0">
                  <c:v>CBMX-PROS</c:v>
                </c:pt>
                <c:pt idx="1">
                  <c:v>MAX-PROS</c:v>
                </c:pt>
                <c:pt idx="2">
                  <c:v>PROS</c:v>
                </c:pt>
                <c:pt idx="3">
                  <c:v>PERIO</c:v>
                </c:pt>
                <c:pt idx="4">
                  <c:v>PED</c:v>
                </c:pt>
                <c:pt idx="5">
                  <c:v>OROFAC PAIN</c:v>
                </c:pt>
                <c:pt idx="6">
                  <c:v>ORAL MED</c:v>
                </c:pt>
                <c:pt idx="7">
                  <c:v>CF-ORTHO</c:v>
                </c:pt>
                <c:pt idx="8">
                  <c:v>ORTHO</c:v>
                </c:pt>
                <c:pt idx="9">
                  <c:v>CF-OMS</c:v>
                </c:pt>
                <c:pt idx="10">
                  <c:v>OMS</c:v>
                </c:pt>
                <c:pt idx="11">
                  <c:v>OMR</c:v>
                </c:pt>
                <c:pt idx="12">
                  <c:v>OMP</c:v>
                </c:pt>
                <c:pt idx="13">
                  <c:v>GPR</c:v>
                </c:pt>
                <c:pt idx="14">
                  <c:v>ENDO</c:v>
                </c:pt>
                <c:pt idx="15">
                  <c:v>DPH</c:v>
                </c:pt>
                <c:pt idx="16">
                  <c:v>DENT ANES</c:v>
                </c:pt>
                <c:pt idx="17">
                  <c:v>AEGD</c:v>
                </c:pt>
              </c:strCache>
            </c:strRef>
          </c:cat>
          <c:val>
            <c:numRef>
              <c:f>'Fig18'!$D$8:$D$25</c:f>
              <c:numCache>
                <c:formatCode>0.0</c:formatCode>
                <c:ptCount val="18"/>
                <c:pt idx="0">
                  <c:v>40</c:v>
                </c:pt>
                <c:pt idx="1">
                  <c:v>12</c:v>
                </c:pt>
                <c:pt idx="2" formatCode="General">
                  <c:v>35.4</c:v>
                </c:pt>
                <c:pt idx="3" formatCode="General">
                  <c:v>35.200000000000003</c:v>
                </c:pt>
                <c:pt idx="4" formatCode="General">
                  <c:v>24.2</c:v>
                </c:pt>
                <c:pt idx="5">
                  <c:v>24</c:v>
                </c:pt>
                <c:pt idx="6">
                  <c:v>27.2</c:v>
                </c:pt>
                <c:pt idx="7">
                  <c:v>12</c:v>
                </c:pt>
                <c:pt idx="8" formatCode="General">
                  <c:v>30.9</c:v>
                </c:pt>
                <c:pt idx="9" formatCode="General">
                  <c:v>15.3</c:v>
                </c:pt>
                <c:pt idx="10">
                  <c:v>53.6</c:v>
                </c:pt>
                <c:pt idx="11">
                  <c:v>28.7</c:v>
                </c:pt>
                <c:pt idx="12">
                  <c:v>34</c:v>
                </c:pt>
                <c:pt idx="13" formatCode="General">
                  <c:v>12.2</c:v>
                </c:pt>
                <c:pt idx="14" formatCode="General">
                  <c:v>25.6</c:v>
                </c:pt>
                <c:pt idx="15" formatCode="General">
                  <c:v>15.2</c:v>
                </c:pt>
                <c:pt idx="16" formatCode="General">
                  <c:v>36</c:v>
                </c:pt>
                <c:pt idx="17" formatCode="General">
                  <c:v>13.3</c:v>
                </c:pt>
              </c:numCache>
            </c:numRef>
          </c:val>
        </c:ser>
        <c:dLbls>
          <c:dLblPos val="inEnd"/>
          <c:showLegendKey val="0"/>
          <c:showVal val="1"/>
          <c:showCatName val="0"/>
          <c:showSerName val="0"/>
          <c:showPercent val="0"/>
          <c:showBubbleSize val="0"/>
        </c:dLbls>
        <c:gapWidth val="65"/>
        <c:axId val="227654680"/>
        <c:axId val="227659776"/>
      </c:barChart>
      <c:catAx>
        <c:axId val="227654680"/>
        <c:scaling>
          <c:orientation val="minMax"/>
        </c:scaling>
        <c:delete val="0"/>
        <c:axPos val="l"/>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a:solidFill>
                      <a:sysClr val="windowText" lastClr="000000"/>
                    </a:solidFill>
                    <a:latin typeface="Arial" panose="020B0604020202020204" pitchFamily="34" charset="0"/>
                    <a:cs typeface="Arial" panose="020B0604020202020204" pitchFamily="34" charset="0"/>
                  </a:rPr>
                  <a:t>Type of Program</a:t>
                </a:r>
              </a:p>
            </c:rich>
          </c:tx>
          <c:layout>
            <c:manualLayout>
              <c:xMode val="edge"/>
              <c:yMode val="edge"/>
              <c:x val="2.2635675490567619E-2"/>
              <c:y val="0.36976903226619928"/>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0" spcFirstLastPara="1" vertOverflow="ellipsis" wrap="square" anchor="ctr" anchorCtr="1"/>
          <a:lstStyle/>
          <a:p>
            <a:pPr>
              <a:defRPr sz="1000" b="0" i="0" u="none" strike="noStrike" kern="1200" cap="all"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659776"/>
        <c:crosses val="autoZero"/>
        <c:auto val="1"/>
        <c:lblAlgn val="ctr"/>
        <c:lblOffset val="100"/>
        <c:tickLblSkip val="1"/>
        <c:tickMarkSkip val="1"/>
        <c:noMultiLvlLbl val="0"/>
      </c:catAx>
      <c:valAx>
        <c:axId val="22765977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Program Length (Months)</a:t>
                </a:r>
              </a:p>
            </c:rich>
          </c:tx>
          <c:layout>
            <c:manualLayout>
              <c:xMode val="edge"/>
              <c:yMode val="edge"/>
              <c:x val="0.47283335510838703"/>
              <c:y val="0.89257131821863478"/>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654680"/>
        <c:crosses val="autoZero"/>
        <c:crossBetween val="between"/>
      </c:valAx>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487510316100744"/>
          <c:y val="5.7964250719461811E-2"/>
          <c:w val="0.78998701205959276"/>
          <c:h val="0.77099678768136692"/>
        </c:manualLayout>
      </c:layout>
      <c:barChart>
        <c:barDir val="bar"/>
        <c:grouping val="clustered"/>
        <c:varyColors val="0"/>
        <c:ser>
          <c:idx val="0"/>
          <c:order val="0"/>
          <c:tx>
            <c:strRef>
              <c:f>'Fig19-20'!$D$47</c:f>
              <c:strCache>
                <c:ptCount val="1"/>
              </c:strCache>
            </c:strRef>
          </c:tx>
          <c:spPr>
            <a:solidFill>
              <a:srgbClr val="F26522">
                <a:alpha val="85000"/>
              </a:srgbClr>
            </a:solidFill>
            <a:ln w="9525" cap="flat" cmpd="sng" algn="ctr">
              <a:solidFill>
                <a:schemeClr val="lt1">
                  <a:alpha val="50000"/>
                </a:schemeClr>
              </a:solidFill>
              <a:round/>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'Fig19-20'!$C$49:$C$64</c:f>
              <c:strCache>
                <c:ptCount val="16"/>
                <c:pt idx="0">
                  <c:v>ORTHO/PERIO</c:v>
                </c:pt>
                <c:pt idx="1">
                  <c:v>PROS</c:v>
                </c:pt>
                <c:pt idx="2">
                  <c:v>PERIO</c:v>
                </c:pt>
                <c:pt idx="3">
                  <c:v>PED</c:v>
                </c:pt>
                <c:pt idx="4">
                  <c:v>OROFAC PAIN</c:v>
                </c:pt>
                <c:pt idx="5">
                  <c:v>ORAL MED</c:v>
                </c:pt>
                <c:pt idx="6">
                  <c:v>CF-ORTHO</c:v>
                </c:pt>
                <c:pt idx="7">
                  <c:v>ORTHO</c:v>
                </c:pt>
                <c:pt idx="8">
                  <c:v>CF-OMS</c:v>
                </c:pt>
                <c:pt idx="9">
                  <c:v>OMS</c:v>
                </c:pt>
                <c:pt idx="10">
                  <c:v>OMR</c:v>
                </c:pt>
                <c:pt idx="11">
                  <c:v>OMP</c:v>
                </c:pt>
                <c:pt idx="12">
                  <c:v>GPR</c:v>
                </c:pt>
                <c:pt idx="13">
                  <c:v>ENDO</c:v>
                </c:pt>
                <c:pt idx="14">
                  <c:v>DPH</c:v>
                </c:pt>
                <c:pt idx="15">
                  <c:v>AEGD</c:v>
                </c:pt>
              </c:strCache>
            </c:strRef>
          </c:cat>
          <c:val>
            <c:numRef>
              <c:f>'Fig19-20'!$D$49:$D$64</c:f>
              <c:numCache>
                <c:formatCode>General</c:formatCode>
                <c:ptCount val="16"/>
                <c:pt idx="0">
                  <c:v>2</c:v>
                </c:pt>
                <c:pt idx="1">
                  <c:v>202</c:v>
                </c:pt>
                <c:pt idx="2">
                  <c:v>192</c:v>
                </c:pt>
                <c:pt idx="3">
                  <c:v>61</c:v>
                </c:pt>
                <c:pt idx="4">
                  <c:v>36</c:v>
                </c:pt>
                <c:pt idx="5">
                  <c:v>17</c:v>
                </c:pt>
                <c:pt idx="6">
                  <c:v>7</c:v>
                </c:pt>
                <c:pt idx="7">
                  <c:v>123</c:v>
                </c:pt>
                <c:pt idx="8">
                  <c:v>4</c:v>
                </c:pt>
                <c:pt idx="9">
                  <c:v>28</c:v>
                </c:pt>
                <c:pt idx="10">
                  <c:v>28</c:v>
                </c:pt>
                <c:pt idx="11">
                  <c:v>24</c:v>
                </c:pt>
                <c:pt idx="12">
                  <c:v>72</c:v>
                </c:pt>
                <c:pt idx="13">
                  <c:v>70</c:v>
                </c:pt>
                <c:pt idx="14">
                  <c:v>46</c:v>
                </c:pt>
                <c:pt idx="15">
                  <c:v>206</c:v>
                </c:pt>
              </c:numCache>
            </c:numRef>
          </c:val>
        </c:ser>
        <c:dLbls>
          <c:dLblPos val="inEnd"/>
          <c:showLegendKey val="0"/>
          <c:showVal val="1"/>
          <c:showCatName val="0"/>
          <c:showSerName val="0"/>
          <c:showPercent val="0"/>
          <c:showBubbleSize val="0"/>
        </c:dLbls>
        <c:gapWidth val="65"/>
        <c:axId val="227660168"/>
        <c:axId val="227655464"/>
      </c:barChart>
      <c:catAx>
        <c:axId val="227660168"/>
        <c:scaling>
          <c:orientation val="minMax"/>
        </c:scaling>
        <c:delete val="0"/>
        <c:axPos val="l"/>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Type of Program</a:t>
                </a:r>
              </a:p>
            </c:rich>
          </c:tx>
          <c:layout>
            <c:manualLayout>
              <c:xMode val="edge"/>
              <c:yMode val="edge"/>
              <c:x val="2.2635689057386346E-2"/>
              <c:y val="0.2994511719348936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0" spcFirstLastPara="1" vertOverflow="ellipsis" wrap="square" anchor="ctr" anchorCtr="1"/>
          <a:lstStyle/>
          <a:p>
            <a:pPr>
              <a:defRPr sz="1000" b="0" i="0" u="none" strike="noStrike" kern="1200" cap="all"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655464"/>
        <c:crosses val="autoZero"/>
        <c:auto val="1"/>
        <c:lblAlgn val="ctr"/>
        <c:lblOffset val="100"/>
        <c:tickLblSkip val="1"/>
        <c:tickMarkSkip val="1"/>
        <c:noMultiLvlLbl val="0"/>
      </c:catAx>
      <c:valAx>
        <c:axId val="227655464"/>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International Dental School Graduates</a:t>
                </a:r>
              </a:p>
            </c:rich>
          </c:tx>
          <c:layout>
            <c:manualLayout>
              <c:xMode val="edge"/>
              <c:yMode val="edge"/>
              <c:x val="0.43442457038549193"/>
              <c:y val="0.92502572498458202"/>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660168"/>
        <c:crosses val="autoZero"/>
        <c:crossBetween val="between"/>
      </c:valAx>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487510316100744"/>
          <c:y val="5.7964250719461811E-2"/>
          <c:w val="0.78998701205959276"/>
          <c:h val="0.77099678768136692"/>
        </c:manualLayout>
      </c:layout>
      <c:barChart>
        <c:barDir val="bar"/>
        <c:grouping val="clustered"/>
        <c:varyColors val="0"/>
        <c:ser>
          <c:idx val="0"/>
          <c:order val="0"/>
          <c:tx>
            <c:strRef>
              <c:f>'Fig19-20'!$D$7</c:f>
              <c:strCache>
                <c:ptCount val="1"/>
                <c:pt idx="0">
                  <c:v>Admit</c:v>
                </c:pt>
              </c:strCache>
            </c:strRef>
          </c:tx>
          <c:spPr>
            <a:solidFill>
              <a:srgbClr val="F26522">
                <a:alpha val="85000"/>
              </a:srgbClr>
            </a:solidFill>
            <a:ln w="9525" cap="flat" cmpd="sng" algn="ctr">
              <a:solidFill>
                <a:schemeClr val="lt1">
                  <a:alpha val="50000"/>
                </a:schemeClr>
              </a:solidFill>
              <a:round/>
            </a:ln>
            <a:effectLst/>
          </c:spPr>
          <c:invertIfNegative val="0"/>
          <c:dLbls>
            <c:dLbl>
              <c:idx val="1"/>
              <c:tx>
                <c:rich>
                  <a:bodyPr/>
                  <a:lstStyle/>
                  <a:p>
                    <a:fld id="{9FCF6E8D-8B2A-491B-8EF9-5ADD1B9BD443}" type="VALUE">
                      <a:rPr lang="en-US"/>
                      <a:pPr/>
                      <a:t>[VALUE]</a:t>
                    </a:fld>
                    <a:r>
                      <a:rPr lang="en-US"/>
                      <a:t> (n=57) </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2"/>
              <c:layout>
                <c:manualLayout>
                  <c:x val="2.7491408934706895E-3"/>
                  <c:y val="2.4154589371980675E-3"/>
                </c:manualLayout>
              </c:layout>
              <c:tx>
                <c:rich>
                  <a:bodyPr/>
                  <a:lstStyle/>
                  <a:p>
                    <a:fld id="{3C0E5EAB-E22C-4BAE-8373-1F833E11BE54}" type="VALUE">
                      <a:rPr lang="en-US"/>
                      <a:pPr/>
                      <a:t>[VALUE]</a:t>
                    </a:fld>
                    <a:r>
                      <a:rPr lang="en-US"/>
                      <a:t> (n=58)</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3"/>
              <c:layout>
                <c:manualLayout>
                  <c:x val="2.7491408934707906E-3"/>
                  <c:y val="0"/>
                </c:manualLayout>
              </c:layout>
              <c:tx>
                <c:rich>
                  <a:bodyPr/>
                  <a:lstStyle/>
                  <a:p>
                    <a:fld id="{1DD1BDFE-67C2-4C7A-984E-CE9B5B1E01BC}" type="VALUE">
                      <a:rPr lang="en-US"/>
                      <a:pPr/>
                      <a:t>[VALUE]</a:t>
                    </a:fld>
                    <a:r>
                      <a:rPr lang="en-US"/>
                      <a:t> (n=82)</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4"/>
              <c:tx>
                <c:rich>
                  <a:bodyPr/>
                  <a:lstStyle/>
                  <a:p>
                    <a:fld id="{CB248C93-0B50-4A3D-A28A-74D0BE0AC960}" type="VALUE">
                      <a:rPr lang="en-US"/>
                      <a:pPr/>
                      <a:t>[VALUE]</a:t>
                    </a:fld>
                    <a:r>
                      <a:rPr lang="en-US"/>
                      <a:t> (n=12)</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5"/>
              <c:tx>
                <c:rich>
                  <a:bodyPr/>
                  <a:lstStyle/>
                  <a:p>
                    <a:fld id="{DF2B7B00-3A4B-4567-BDAF-031EE304DAAD}" type="VALUE">
                      <a:rPr lang="en-US"/>
                      <a:pPr/>
                      <a:t>[VALUE]</a:t>
                    </a:fld>
                    <a:r>
                      <a:rPr lang="en-US"/>
                      <a:t> (n=6)</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6"/>
              <c:tx>
                <c:rich>
                  <a:bodyPr/>
                  <a:lstStyle/>
                  <a:p>
                    <a:fld id="{B8EDCD78-EF4A-4427-9A81-869E46869B4C}" type="VALUE">
                      <a:rPr lang="en-US"/>
                      <a:pPr/>
                      <a:t>[VALUE]</a:t>
                    </a:fld>
                    <a:r>
                      <a:rPr lang="en-US"/>
                      <a:t> (n=5)</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7"/>
              <c:layout>
                <c:manualLayout>
                  <c:x val="-3.8722168441432721E-3"/>
                  <c:y val="0"/>
                </c:manualLayout>
              </c:layout>
              <c:tx>
                <c:rich>
                  <a:bodyPr/>
                  <a:lstStyle/>
                  <a:p>
                    <a:fld id="{A83E23C1-0341-48F2-98A0-19E2EA9E5811}" type="VALUE">
                      <a:rPr lang="en-US"/>
                      <a:pPr/>
                      <a:t>[VALUE]</a:t>
                    </a:fld>
                    <a:r>
                      <a:rPr lang="en-US"/>
                      <a:t> (n=67)</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8"/>
              <c:tx>
                <c:rich>
                  <a:bodyPr/>
                  <a:lstStyle/>
                  <a:p>
                    <a:fld id="{B262FF42-E95B-4390-8221-344986D12DA6}" type="VALUE">
                      <a:rPr lang="en-US"/>
                      <a:pPr/>
                      <a:t>[VALUE]</a:t>
                    </a:fld>
                    <a:r>
                      <a:rPr lang="en-US"/>
                      <a:t> (n=11)</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9"/>
              <c:tx>
                <c:rich>
                  <a:bodyPr/>
                  <a:lstStyle/>
                  <a:p>
                    <a:fld id="{8E306F92-C447-42E0-B8D8-837AA0EA075D}" type="VALUE">
                      <a:rPr lang="en-US"/>
                      <a:pPr/>
                      <a:t>[VALUE]</a:t>
                    </a:fld>
                    <a:r>
                      <a:rPr lang="en-US"/>
                      <a:t> (n=101)</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0"/>
              <c:tx>
                <c:rich>
                  <a:bodyPr/>
                  <a:lstStyle/>
                  <a:p>
                    <a:fld id="{662D0688-EE1F-479D-8941-6B54DD210922}" type="VALUE">
                      <a:rPr lang="en-US"/>
                      <a:pPr/>
                      <a:t>[VALUE]</a:t>
                    </a:fld>
                    <a:r>
                      <a:rPr lang="en-US"/>
                      <a:t> (n=9)</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1"/>
              <c:layout>
                <c:manualLayout>
                  <c:x val="0"/>
                  <c:y val="4.8309178743961134E-3"/>
                </c:manualLayout>
              </c:layout>
              <c:tx>
                <c:rich>
                  <a:bodyPr/>
                  <a:lstStyle/>
                  <a:p>
                    <a:fld id="{7CF8662E-BF69-4B20-84EA-FBBA147E5C61}" type="VALUE">
                      <a:rPr lang="en-US"/>
                      <a:pPr/>
                      <a:t>[VALUE]</a:t>
                    </a:fld>
                    <a:r>
                      <a:rPr lang="en-US"/>
                      <a:t> (n=14)</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2"/>
              <c:layout>
                <c:manualLayout>
                  <c:x val="4.1237113402061857E-3"/>
                  <c:y val="-8.856580457753038E-17"/>
                </c:manualLayout>
              </c:layout>
              <c:tx>
                <c:rich>
                  <a:bodyPr/>
                  <a:lstStyle/>
                  <a:p>
                    <a:fld id="{AA5E516E-E546-428C-A6A2-7B617BB42FDB}" type="VALUE">
                      <a:rPr lang="en-US"/>
                      <a:pPr/>
                      <a:t>[VALUE]</a:t>
                    </a:fld>
                    <a:r>
                      <a:rPr lang="en-US"/>
                      <a:t> (n=181)</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3"/>
              <c:tx>
                <c:rich>
                  <a:bodyPr/>
                  <a:lstStyle/>
                  <a:p>
                    <a:fld id="{180EC901-31CE-48AB-9F24-37B2868C6FE8}" type="VALUE">
                      <a:rPr lang="en-US"/>
                      <a:pPr/>
                      <a:t>[VALUE]</a:t>
                    </a:fld>
                    <a:r>
                      <a:rPr lang="en-US"/>
                      <a:t> (n=55)</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4"/>
              <c:tx>
                <c:rich>
                  <a:bodyPr/>
                  <a:lstStyle/>
                  <a:p>
                    <a:fld id="{F8C208D6-918D-4BEC-90B9-258D629E9150}" type="VALUE">
                      <a:rPr lang="en-US"/>
                      <a:pPr/>
                      <a:t>[VALUE]</a:t>
                    </a:fld>
                    <a:r>
                      <a:rPr lang="en-US"/>
                      <a:t> (n=15)</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5"/>
              <c:layout>
                <c:manualLayout>
                  <c:x val="1.3322675193178791E-3"/>
                  <c:y val="2.3615539024678129E-3"/>
                </c:manualLayout>
              </c:layout>
              <c:tx>
                <c:rich>
                  <a:bodyPr rot="0" spcFirstLastPara="1" vertOverflow="ellipsis" vert="horz" wrap="square" lIns="38100" tIns="19050" rIns="38100" bIns="19050" anchor="ctr" anchorCtr="1">
                    <a:no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fld id="{C833FE36-9DFA-404C-B89C-55EE18B25FBE}" type="VALUE">
                      <a:rPr lang="en-US"/>
                      <a:pPr>
                        <a:defRPr sz="1000" b="0">
                          <a:solidFill>
                            <a:sysClr val="windowText" lastClr="000000"/>
                          </a:solidFill>
                          <a:latin typeface="Arial" panose="020B0604020202020204" pitchFamily="34" charset="0"/>
                          <a:cs typeface="Arial" panose="020B0604020202020204" pitchFamily="34" charset="0"/>
                        </a:defRPr>
                      </a:pPr>
                      <a:t>[VALUE]</a:t>
                    </a:fld>
                    <a:r>
                      <a:rPr lang="en-US"/>
                      <a:t> (n=90)</a:t>
                    </a:r>
                  </a:p>
                </c:rich>
              </c:tx>
              <c:numFmt formatCode="#,##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7.604583000266453E-2"/>
                      <c:h val="3.6604085488251267E-2"/>
                    </c:manualLayout>
                  </c15:layout>
                  <c15:dlblFieldTable/>
                  <c15:showDataLabelsRange val="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'Fig19-20'!$C$8:$C$23</c:f>
              <c:strCache>
                <c:ptCount val="16"/>
                <c:pt idx="0">
                  <c:v>ORTHO/PERIO</c:v>
                </c:pt>
                <c:pt idx="1">
                  <c:v>PROS</c:v>
                </c:pt>
                <c:pt idx="2">
                  <c:v>PERIO</c:v>
                </c:pt>
                <c:pt idx="3">
                  <c:v>PED</c:v>
                </c:pt>
                <c:pt idx="4">
                  <c:v>OROFAC PAIN</c:v>
                </c:pt>
                <c:pt idx="5">
                  <c:v>ORAL MED</c:v>
                </c:pt>
                <c:pt idx="6">
                  <c:v>CF-ORTHO</c:v>
                </c:pt>
                <c:pt idx="7">
                  <c:v>ORTHO</c:v>
                </c:pt>
                <c:pt idx="8">
                  <c:v>CF-OMS</c:v>
                </c:pt>
                <c:pt idx="9">
                  <c:v>OMS</c:v>
                </c:pt>
                <c:pt idx="10">
                  <c:v>OMR</c:v>
                </c:pt>
                <c:pt idx="11">
                  <c:v>OMP</c:v>
                </c:pt>
                <c:pt idx="12">
                  <c:v>GPR</c:v>
                </c:pt>
                <c:pt idx="13">
                  <c:v>ENDO</c:v>
                </c:pt>
                <c:pt idx="14">
                  <c:v>DPH</c:v>
                </c:pt>
                <c:pt idx="15">
                  <c:v>AEGD</c:v>
                </c:pt>
              </c:strCache>
            </c:strRef>
          </c:cat>
          <c:val>
            <c:numRef>
              <c:f>'Fig19-20'!$D$8:$D$23</c:f>
              <c:numCache>
                <c:formatCode>General</c:formatCode>
                <c:ptCount val="16"/>
                <c:pt idx="0">
                  <c:v>1</c:v>
                </c:pt>
                <c:pt idx="1">
                  <c:v>40</c:v>
                </c:pt>
                <c:pt idx="2">
                  <c:v>45</c:v>
                </c:pt>
                <c:pt idx="3">
                  <c:v>26</c:v>
                </c:pt>
                <c:pt idx="4">
                  <c:v>10</c:v>
                </c:pt>
                <c:pt idx="5">
                  <c:v>6</c:v>
                </c:pt>
                <c:pt idx="6">
                  <c:v>4</c:v>
                </c:pt>
                <c:pt idx="7">
                  <c:v>47</c:v>
                </c:pt>
                <c:pt idx="8">
                  <c:v>4</c:v>
                </c:pt>
                <c:pt idx="9">
                  <c:v>11</c:v>
                </c:pt>
                <c:pt idx="10">
                  <c:v>8</c:v>
                </c:pt>
                <c:pt idx="11">
                  <c:v>9</c:v>
                </c:pt>
                <c:pt idx="12">
                  <c:v>15</c:v>
                </c:pt>
                <c:pt idx="13">
                  <c:v>40</c:v>
                </c:pt>
                <c:pt idx="14">
                  <c:v>15</c:v>
                </c:pt>
                <c:pt idx="15">
                  <c:v>21</c:v>
                </c:pt>
              </c:numCache>
            </c:numRef>
          </c:val>
        </c:ser>
        <c:dLbls>
          <c:dLblPos val="inEnd"/>
          <c:showLegendKey val="0"/>
          <c:showVal val="1"/>
          <c:showCatName val="0"/>
          <c:showSerName val="0"/>
          <c:showPercent val="0"/>
          <c:showBubbleSize val="0"/>
        </c:dLbls>
        <c:gapWidth val="65"/>
        <c:axId val="227657032"/>
        <c:axId val="227656640"/>
      </c:barChart>
      <c:catAx>
        <c:axId val="227657032"/>
        <c:scaling>
          <c:orientation val="minMax"/>
        </c:scaling>
        <c:delete val="0"/>
        <c:axPos val="l"/>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Type of Program</a:t>
                </a:r>
              </a:p>
            </c:rich>
          </c:tx>
          <c:layout>
            <c:manualLayout>
              <c:xMode val="edge"/>
              <c:yMode val="edge"/>
              <c:x val="2.2635675490567619E-2"/>
              <c:y val="0.36976903226619928"/>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0" spcFirstLastPara="1" vertOverflow="ellipsis" wrap="square" anchor="ctr" anchorCtr="1"/>
          <a:lstStyle/>
          <a:p>
            <a:pPr>
              <a:defRPr sz="1000" b="0" i="0" u="none" strike="noStrike" kern="1200" cap="all"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656640"/>
        <c:crosses val="autoZero"/>
        <c:auto val="1"/>
        <c:lblAlgn val="ctr"/>
        <c:lblOffset val="100"/>
        <c:tickLblSkip val="1"/>
        <c:tickMarkSkip val="1"/>
        <c:noMultiLvlLbl val="0"/>
      </c:catAx>
      <c:valAx>
        <c:axId val="227656640"/>
        <c:scaling>
          <c:orientation val="minMax"/>
          <c:max val="55"/>
          <c:min val="0"/>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Progams that Admit International Dental School Graduates without a U.S. Dental License</a:t>
                </a:r>
              </a:p>
            </c:rich>
          </c:tx>
          <c:layout>
            <c:manualLayout>
              <c:xMode val="edge"/>
              <c:yMode val="edge"/>
              <c:x val="0.2212508591065292"/>
              <c:y val="0.90223306325839703"/>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7657032"/>
        <c:crosses val="autoZero"/>
        <c:crossBetween val="between"/>
      </c:valAx>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624969559217469"/>
          <c:y val="6.4957326138428501E-2"/>
          <c:w val="0.78998701205959276"/>
          <c:h val="0.77099678768136692"/>
        </c:manualLayout>
      </c:layout>
      <c:barChart>
        <c:barDir val="bar"/>
        <c:grouping val="clustered"/>
        <c:varyColors val="0"/>
        <c:ser>
          <c:idx val="0"/>
          <c:order val="0"/>
          <c:tx>
            <c:strRef>
              <c:f>'Fig21'!$D$8</c:f>
              <c:strCache>
                <c:ptCount val="1"/>
                <c:pt idx="0">
                  <c:v>Yes</c:v>
                </c:pt>
              </c:strCache>
            </c:strRef>
          </c:tx>
          <c:spPr>
            <a:solidFill>
              <a:srgbClr val="F26522">
                <a:alpha val="85000"/>
              </a:srgbClr>
            </a:solidFill>
            <a:ln w="9525" cap="flat" cmpd="sng" algn="ctr">
              <a:solidFill>
                <a:schemeClr val="lt1">
                  <a:alpha val="50000"/>
                </a:schemeClr>
              </a:solidFill>
              <a:round/>
            </a:ln>
            <a:effectLst/>
          </c:spPr>
          <c:invertIfNegative val="0"/>
          <c:dLbls>
            <c:dLbl>
              <c:idx val="1"/>
              <c:tx>
                <c:rich>
                  <a:bodyPr/>
                  <a:lstStyle/>
                  <a:p>
                    <a:fld id="{9C23E8FF-5BD1-49F3-80F6-3C90DB308E11}" type="VALUE">
                      <a:rPr lang="en-US"/>
                      <a:pPr/>
                      <a:t>[VALUE]</a:t>
                    </a:fld>
                    <a:r>
                      <a:rPr lang="en-US"/>
                      <a:t> (n=57)</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2"/>
              <c:tx>
                <c:rich>
                  <a:bodyPr/>
                  <a:lstStyle/>
                  <a:p>
                    <a:fld id="{CE81919E-E971-45D8-BF8E-3F0BDF07F8C9}" type="VALUE">
                      <a:rPr lang="en-US"/>
                      <a:pPr/>
                      <a:t>[VALUE]</a:t>
                    </a:fld>
                    <a:r>
                      <a:rPr lang="en-US"/>
                      <a:t> (n=58)</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3"/>
              <c:tx>
                <c:rich>
                  <a:bodyPr/>
                  <a:lstStyle/>
                  <a:p>
                    <a:fld id="{A9800EDD-1977-47A2-9B70-13D0CB4897DD}" type="VALUE">
                      <a:rPr lang="en-US"/>
                      <a:pPr/>
                      <a:t>[VALUE]</a:t>
                    </a:fld>
                    <a:r>
                      <a:rPr lang="en-US"/>
                      <a:t> (n=82)</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4"/>
              <c:tx>
                <c:rich>
                  <a:bodyPr/>
                  <a:lstStyle/>
                  <a:p>
                    <a:fld id="{1A806F34-2B3C-4F87-A64F-DE781FFA2918}" type="VALUE">
                      <a:rPr lang="en-US"/>
                      <a:pPr/>
                      <a:t>[VALUE]</a:t>
                    </a:fld>
                    <a:r>
                      <a:rPr lang="en-US"/>
                      <a:t> (n=12)</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5"/>
              <c:tx>
                <c:rich>
                  <a:bodyPr/>
                  <a:lstStyle/>
                  <a:p>
                    <a:fld id="{12BF1EEA-4A99-4B59-8120-CC03A9BF9501}" type="VALUE">
                      <a:rPr lang="en-US"/>
                      <a:pPr/>
                      <a:t>[VALUE]</a:t>
                    </a:fld>
                    <a:r>
                      <a:rPr lang="en-US"/>
                      <a:t> (n=6)</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6"/>
              <c:tx>
                <c:rich>
                  <a:bodyPr/>
                  <a:lstStyle/>
                  <a:p>
                    <a:fld id="{F84FC953-0F88-4A20-858A-C3B616CA2228}" type="VALUE">
                      <a:rPr lang="en-US"/>
                      <a:pPr/>
                      <a:t>[VALUE]</a:t>
                    </a:fld>
                    <a:r>
                      <a:rPr lang="en-US"/>
                      <a:t> (n=5)</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7"/>
              <c:tx>
                <c:rich>
                  <a:bodyPr/>
                  <a:lstStyle/>
                  <a:p>
                    <a:fld id="{BDBE799F-91EE-4165-9EE2-F70A55BC05FD}" type="VALUE">
                      <a:rPr lang="en-US"/>
                      <a:pPr/>
                      <a:t>[VALUE]</a:t>
                    </a:fld>
                    <a:r>
                      <a:rPr lang="en-US"/>
                      <a:t> (n=67)</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8"/>
              <c:tx>
                <c:rich>
                  <a:bodyPr/>
                  <a:lstStyle/>
                  <a:p>
                    <a:fld id="{95866ABB-AA4E-48CC-93A3-7150A3B4C0BE}" type="VALUE">
                      <a:rPr lang="en-US"/>
                      <a:pPr/>
                      <a:t>[VALUE]</a:t>
                    </a:fld>
                    <a:r>
                      <a:rPr lang="en-US"/>
                      <a:t> (n=11)</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9"/>
              <c:layout>
                <c:manualLayout>
                  <c:x val="1.3745704467353953E-3"/>
                  <c:y val="-2.331002331002331E-3"/>
                </c:manualLayout>
              </c:layout>
              <c:tx>
                <c:rich>
                  <a:bodyPr/>
                  <a:lstStyle/>
                  <a:p>
                    <a:fld id="{06ABA7AE-499D-4790-9860-7F0182E55C2C}" type="VALUE">
                      <a:rPr lang="en-US"/>
                      <a:pPr/>
                      <a:t>[VALUE]</a:t>
                    </a:fld>
                    <a:r>
                      <a:rPr lang="en-US"/>
                      <a:t> (n=101)</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0"/>
              <c:tx>
                <c:rich>
                  <a:bodyPr/>
                  <a:lstStyle/>
                  <a:p>
                    <a:fld id="{5BCBA4C5-C0A0-4B4F-A2DC-67913116C307}" type="VALUE">
                      <a:rPr lang="en-US"/>
                      <a:pPr/>
                      <a:t>[VALUE]</a:t>
                    </a:fld>
                    <a:r>
                      <a:rPr lang="en-US"/>
                      <a:t> (n=9)</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1"/>
              <c:tx>
                <c:rich>
                  <a:bodyPr/>
                  <a:lstStyle/>
                  <a:p>
                    <a:fld id="{F048C94F-0001-4D94-96EE-B0C88E5B6583}" type="VALUE">
                      <a:rPr lang="en-US"/>
                      <a:pPr/>
                      <a:t>[VALUE]</a:t>
                    </a:fld>
                    <a:r>
                      <a:rPr lang="en-US"/>
                      <a:t> (n=14)</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2"/>
              <c:layout>
                <c:manualLayout>
                  <c:x val="-6.8728522336770764E-3"/>
                  <c:y val="2.331002331002331E-3"/>
                </c:manualLayout>
              </c:layout>
              <c:tx>
                <c:rich>
                  <a:bodyPr/>
                  <a:lstStyle/>
                  <a:p>
                    <a:fld id="{0C876DEE-2F1A-4191-AF10-5D933E11A3D3}" type="VALUE">
                      <a:rPr lang="en-US"/>
                      <a:pPr/>
                      <a:t>[VALUE]</a:t>
                    </a:fld>
                    <a:r>
                      <a:rPr lang="en-US"/>
                      <a:t> (n=181)</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3"/>
              <c:tx>
                <c:rich>
                  <a:bodyPr/>
                  <a:lstStyle/>
                  <a:p>
                    <a:fld id="{9C2C6244-9BB8-4EBF-9145-0C7076E9A50D}" type="VALUE">
                      <a:rPr lang="en-US"/>
                      <a:pPr/>
                      <a:t>[VALUE]</a:t>
                    </a:fld>
                    <a:r>
                      <a:rPr lang="en-US"/>
                      <a:t> (n=55)</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4"/>
              <c:tx>
                <c:rich>
                  <a:bodyPr/>
                  <a:lstStyle/>
                  <a:p>
                    <a:fld id="{4F1C478C-6E0E-4C0C-A476-D5940BEA82F8}" type="VALUE">
                      <a:rPr lang="en-US"/>
                      <a:pPr/>
                      <a:t>[VALUE]</a:t>
                    </a:fld>
                    <a:r>
                      <a:rPr lang="en-US"/>
                      <a:t> (n=15)</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5"/>
              <c:tx>
                <c:rich>
                  <a:bodyPr/>
                  <a:lstStyle/>
                  <a:p>
                    <a:fld id="{680CDC2E-7628-4151-A4C4-1C598EEFED6F}" type="VALUE">
                      <a:rPr lang="en-US"/>
                      <a:pPr/>
                      <a:t>[VALUE]</a:t>
                    </a:fld>
                    <a:r>
                      <a:rPr lang="en-US"/>
                      <a:t> (n=9)</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dLbl>
              <c:idx val="16"/>
              <c:tx>
                <c:rich>
                  <a:bodyPr/>
                  <a:lstStyle/>
                  <a:p>
                    <a:fld id="{A8A36CBD-B482-4E96-8284-C2A0BD594366}" type="VALUE">
                      <a:rPr lang="en-US"/>
                      <a:pPr/>
                      <a:t>[VALUE]</a:t>
                    </a:fld>
                    <a:r>
                      <a:rPr lang="en-US"/>
                      <a:t> (n=90)</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'Fig21'!$C$9:$C$25</c:f>
              <c:strCache>
                <c:ptCount val="17"/>
                <c:pt idx="0">
                  <c:v>ORTHO/PERIO</c:v>
                </c:pt>
                <c:pt idx="1">
                  <c:v>PROS</c:v>
                </c:pt>
                <c:pt idx="2">
                  <c:v>PERIO</c:v>
                </c:pt>
                <c:pt idx="3">
                  <c:v>PED</c:v>
                </c:pt>
                <c:pt idx="4">
                  <c:v>OROFAC PAIN</c:v>
                </c:pt>
                <c:pt idx="5">
                  <c:v>ORAL MED</c:v>
                </c:pt>
                <c:pt idx="6">
                  <c:v>CF-ORTHO</c:v>
                </c:pt>
                <c:pt idx="7">
                  <c:v>ORTHO</c:v>
                </c:pt>
                <c:pt idx="8">
                  <c:v>CF-OMS</c:v>
                </c:pt>
                <c:pt idx="9">
                  <c:v>OMS</c:v>
                </c:pt>
                <c:pt idx="10">
                  <c:v>OMR</c:v>
                </c:pt>
                <c:pt idx="11">
                  <c:v>OMP</c:v>
                </c:pt>
                <c:pt idx="12">
                  <c:v>GPR</c:v>
                </c:pt>
                <c:pt idx="13">
                  <c:v>ENDO</c:v>
                </c:pt>
                <c:pt idx="14">
                  <c:v>DPH</c:v>
                </c:pt>
                <c:pt idx="15">
                  <c:v>DENT ANES</c:v>
                </c:pt>
                <c:pt idx="16">
                  <c:v>AEGD</c:v>
                </c:pt>
              </c:strCache>
            </c:strRef>
          </c:cat>
          <c:val>
            <c:numRef>
              <c:f>'Fig21'!$D$9:$D$25</c:f>
              <c:numCache>
                <c:formatCode>General</c:formatCode>
                <c:ptCount val="17"/>
                <c:pt idx="0">
                  <c:v>1</c:v>
                </c:pt>
                <c:pt idx="1">
                  <c:v>20</c:v>
                </c:pt>
                <c:pt idx="2">
                  <c:v>34</c:v>
                </c:pt>
                <c:pt idx="3">
                  <c:v>64</c:v>
                </c:pt>
                <c:pt idx="4">
                  <c:v>6</c:v>
                </c:pt>
                <c:pt idx="5">
                  <c:v>5</c:v>
                </c:pt>
                <c:pt idx="6">
                  <c:v>1</c:v>
                </c:pt>
                <c:pt idx="7">
                  <c:v>26</c:v>
                </c:pt>
                <c:pt idx="8">
                  <c:v>5</c:v>
                </c:pt>
                <c:pt idx="9">
                  <c:v>79</c:v>
                </c:pt>
                <c:pt idx="10">
                  <c:v>3</c:v>
                </c:pt>
                <c:pt idx="11">
                  <c:v>7</c:v>
                </c:pt>
                <c:pt idx="12">
                  <c:v>102</c:v>
                </c:pt>
                <c:pt idx="13">
                  <c:v>22</c:v>
                </c:pt>
                <c:pt idx="14">
                  <c:v>10</c:v>
                </c:pt>
                <c:pt idx="15">
                  <c:v>7</c:v>
                </c:pt>
                <c:pt idx="16">
                  <c:v>53</c:v>
                </c:pt>
              </c:numCache>
            </c:numRef>
          </c:val>
        </c:ser>
        <c:dLbls>
          <c:dLblPos val="inEnd"/>
          <c:showLegendKey val="0"/>
          <c:showVal val="1"/>
          <c:showCatName val="0"/>
          <c:showSerName val="0"/>
          <c:showPercent val="0"/>
          <c:showBubbleSize val="0"/>
        </c:dLbls>
        <c:gapWidth val="65"/>
        <c:axId val="229921448"/>
        <c:axId val="229921056"/>
      </c:barChart>
      <c:catAx>
        <c:axId val="229921448"/>
        <c:scaling>
          <c:orientation val="minMax"/>
        </c:scaling>
        <c:delete val="0"/>
        <c:axPos val="l"/>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Program Type</a:t>
                </a:r>
              </a:p>
            </c:rich>
          </c:tx>
          <c:layout>
            <c:manualLayout>
              <c:xMode val="edge"/>
              <c:yMode val="edge"/>
              <c:x val="2.2635675490567619E-2"/>
              <c:y val="0.36976903226619928"/>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0" spcFirstLastPara="1" vertOverflow="ellipsis" wrap="square" anchor="ctr" anchorCtr="1"/>
          <a:lstStyle/>
          <a:p>
            <a:pPr>
              <a:defRPr sz="1000" b="0" i="0" u="none" strike="noStrike" kern="1200" cap="all"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9921056"/>
        <c:crosses val="autoZero"/>
        <c:auto val="1"/>
        <c:lblAlgn val="ctr"/>
        <c:lblOffset val="100"/>
        <c:tickLblSkip val="1"/>
        <c:tickMarkSkip val="1"/>
        <c:noMultiLvlLbl val="0"/>
      </c:catAx>
      <c:valAx>
        <c:axId val="22992105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Programs Utilizing Off-Campus Sites for Student/Resident Training</a:t>
                </a:r>
              </a:p>
            </c:rich>
          </c:tx>
          <c:layout>
            <c:manualLayout>
              <c:xMode val="edge"/>
              <c:yMode val="edge"/>
              <c:x val="0.29826295424412153"/>
              <c:y val="0.89956426775324416"/>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9921448"/>
        <c:crosses val="autoZero"/>
        <c:crossBetween val="between"/>
      </c:valAx>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oddHeader>&amp;L2018-19 &amp;"Arial,Italic"Survey of Advanced Dental Education</c:oddHeader>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174759405074359E-2"/>
          <c:y val="3.6375661375661374E-2"/>
          <c:w val="0.92071412948381448"/>
          <c:h val="0.81459400908219803"/>
        </c:manualLayout>
      </c:layout>
      <c:lineChart>
        <c:grouping val="standard"/>
        <c:varyColors val="0"/>
        <c:ser>
          <c:idx val="0"/>
          <c:order val="0"/>
          <c:tx>
            <c:strRef>
              <c:f>'Fig3a-b'!$C$8</c:f>
              <c:strCache>
                <c:ptCount val="1"/>
                <c:pt idx="0">
                  <c:v>Applications per Program</c:v>
                </c:pt>
              </c:strCache>
            </c:strRef>
          </c:tx>
          <c:spPr>
            <a:ln w="38100" cap="flat" cmpd="dbl" algn="ctr">
              <a:solidFill>
                <a:srgbClr val="0076BE"/>
              </a:solidFill>
              <a:miter lim="800000"/>
            </a:ln>
            <a:effectLst/>
          </c:spPr>
          <c:marker>
            <c:symbol val="none"/>
          </c:marker>
          <c:dLbls>
            <c:dLbl>
              <c:idx val="5"/>
              <c:layout>
                <c:manualLayout>
                  <c:x val="-2.7347222222222221E-2"/>
                  <c:y val="5.37367724867724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4569444444444546E-2"/>
                  <c:y val="5.373677248677242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5319444444444443E-2"/>
                  <c:y val="4.71230158730158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159680638722555E-2"/>
                  <c:y val="3.7202380952380834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'Fig3a-b'!$D$7:$M$7</c:f>
              <c:strCache>
                <c:ptCount val="10"/>
                <c:pt idx="0">
                  <c:v>2009-10</c:v>
                </c:pt>
                <c:pt idx="1">
                  <c:v>2010-11</c:v>
                </c:pt>
                <c:pt idx="2">
                  <c:v>2011-12</c:v>
                </c:pt>
                <c:pt idx="3">
                  <c:v>2012-13</c:v>
                </c:pt>
                <c:pt idx="4">
                  <c:v>2013-14</c:v>
                </c:pt>
                <c:pt idx="5">
                  <c:v>2014-15</c:v>
                </c:pt>
                <c:pt idx="6">
                  <c:v>2015-16</c:v>
                </c:pt>
                <c:pt idx="7">
                  <c:v>2016-17</c:v>
                </c:pt>
                <c:pt idx="8">
                  <c:v>2017-18</c:v>
                </c:pt>
                <c:pt idx="9">
                  <c:v>2018-19</c:v>
                </c:pt>
              </c:strCache>
            </c:strRef>
          </c:cat>
          <c:val>
            <c:numRef>
              <c:f>'Fig3a-b'!$D$8:$M$8</c:f>
              <c:numCache>
                <c:formatCode>0.0</c:formatCode>
                <c:ptCount val="10"/>
                <c:pt idx="0">
                  <c:v>20</c:v>
                </c:pt>
                <c:pt idx="1">
                  <c:v>25</c:v>
                </c:pt>
                <c:pt idx="2" formatCode="General">
                  <c:v>22.9</c:v>
                </c:pt>
                <c:pt idx="3" formatCode="General">
                  <c:v>31.3</c:v>
                </c:pt>
                <c:pt idx="4">
                  <c:v>34.200000000000003</c:v>
                </c:pt>
                <c:pt idx="5">
                  <c:v>27.333333333333332</c:v>
                </c:pt>
                <c:pt idx="6">
                  <c:v>22.222222222222221</c:v>
                </c:pt>
                <c:pt idx="7">
                  <c:v>25.375</c:v>
                </c:pt>
                <c:pt idx="8">
                  <c:v>17.428571428571427</c:v>
                </c:pt>
                <c:pt idx="9">
                  <c:v>25</c:v>
                </c:pt>
              </c:numCache>
            </c:numRef>
          </c:val>
          <c:smooth val="0"/>
        </c:ser>
        <c:ser>
          <c:idx val="1"/>
          <c:order val="1"/>
          <c:tx>
            <c:strRef>
              <c:f>'Fig3a-b'!$C$9</c:f>
              <c:strCache>
                <c:ptCount val="1"/>
                <c:pt idx="0">
                  <c:v>First-Year Enrollment</c:v>
                </c:pt>
              </c:strCache>
            </c:strRef>
          </c:tx>
          <c:spPr>
            <a:ln w="38100" cap="flat" cmpd="sng" algn="ctr">
              <a:solidFill>
                <a:srgbClr val="F26522"/>
              </a:solidFill>
              <a:miter lim="800000"/>
            </a:ln>
            <a:effectLst/>
          </c:spPr>
          <c:marker>
            <c:symbol val="none"/>
          </c:marker>
          <c:dPt>
            <c:idx val="0"/>
            <c:marker>
              <c:symbol val="none"/>
            </c:marker>
            <c:bubble3D val="0"/>
          </c:dPt>
          <c:dLbls>
            <c:dLbl>
              <c:idx val="5"/>
              <c:layout>
                <c:manualLayout>
                  <c:x val="-2.2305555555555658E-2"/>
                  <c:y val="4.546957671957672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2305555555555759E-2"/>
                  <c:y val="3.885582010582010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5083333333333537E-2"/>
                  <c:y val="3.5548941798941802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'Fig3a-b'!$D$7:$M$7</c:f>
              <c:strCache>
                <c:ptCount val="10"/>
                <c:pt idx="0">
                  <c:v>2009-10</c:v>
                </c:pt>
                <c:pt idx="1">
                  <c:v>2010-11</c:v>
                </c:pt>
                <c:pt idx="2">
                  <c:v>2011-12</c:v>
                </c:pt>
                <c:pt idx="3">
                  <c:v>2012-13</c:v>
                </c:pt>
                <c:pt idx="4">
                  <c:v>2013-14</c:v>
                </c:pt>
                <c:pt idx="5">
                  <c:v>2014-15</c:v>
                </c:pt>
                <c:pt idx="6">
                  <c:v>2015-16</c:v>
                </c:pt>
                <c:pt idx="7">
                  <c:v>2016-17</c:v>
                </c:pt>
                <c:pt idx="8">
                  <c:v>2017-18</c:v>
                </c:pt>
                <c:pt idx="9">
                  <c:v>2018-19</c:v>
                </c:pt>
              </c:strCache>
            </c:strRef>
          </c:cat>
          <c:val>
            <c:numRef>
              <c:f>'Fig3a-b'!$D$9:$M$9</c:f>
              <c:numCache>
                <c:formatCode>General</c:formatCode>
                <c:ptCount val="10"/>
                <c:pt idx="0">
                  <c:v>15</c:v>
                </c:pt>
                <c:pt idx="1">
                  <c:v>19</c:v>
                </c:pt>
                <c:pt idx="2">
                  <c:v>21</c:v>
                </c:pt>
                <c:pt idx="3">
                  <c:v>29</c:v>
                </c:pt>
                <c:pt idx="4">
                  <c:v>32</c:v>
                </c:pt>
                <c:pt idx="5">
                  <c:v>34</c:v>
                </c:pt>
                <c:pt idx="6">
                  <c:v>34</c:v>
                </c:pt>
                <c:pt idx="7">
                  <c:v>32</c:v>
                </c:pt>
                <c:pt idx="8">
                  <c:v>26</c:v>
                </c:pt>
                <c:pt idx="9">
                  <c:v>22</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4641704"/>
        <c:axId val="224646016"/>
      </c:lineChart>
      <c:catAx>
        <c:axId val="224641704"/>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4646016"/>
        <c:crosses val="autoZero"/>
        <c:auto val="1"/>
        <c:lblAlgn val="ctr"/>
        <c:lblOffset val="100"/>
        <c:noMultiLvlLbl val="0"/>
      </c:catAx>
      <c:valAx>
        <c:axId val="224646016"/>
        <c:scaling>
          <c:orientation val="minMax"/>
          <c:max val="50"/>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Applications/Residents</a:t>
                </a:r>
              </a:p>
            </c:rich>
          </c:tx>
          <c:layout>
            <c:manualLayout>
              <c:xMode val="edge"/>
              <c:yMode val="edge"/>
              <c:x val="1.0789260717410326E-2"/>
              <c:y val="0.20379913600294125"/>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4641704"/>
        <c:crosses val="autoZero"/>
        <c:crossBetween val="between"/>
        <c:majorUnit val="10"/>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14888888888888888"/>
          <c:y val="0.13603429779610882"/>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'Fig3a-b'!$C$39</c:f>
              <c:strCache>
                <c:ptCount val="1"/>
                <c:pt idx="0">
                  <c:v>Total Enrollment</c:v>
                </c:pt>
              </c:strCache>
            </c:strRef>
          </c:tx>
          <c:spPr>
            <a:ln w="38100" cap="flat" cmpd="sng" algn="ctr">
              <a:solidFill>
                <a:srgbClr val="F26522"/>
              </a:solidFill>
              <a:miter lim="800000"/>
            </a:ln>
            <a:effectLst/>
          </c:spPr>
          <c:marker>
            <c:symbol val="none"/>
          </c:marker>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'Fig3a-b'!$D$38:$N$38</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'Fig3a-b'!$D$39:$N$39</c:f>
              <c:numCache>
                <c:formatCode>General</c:formatCode>
                <c:ptCount val="11"/>
                <c:pt idx="0">
                  <c:v>12</c:v>
                </c:pt>
                <c:pt idx="1">
                  <c:v>25</c:v>
                </c:pt>
                <c:pt idx="2">
                  <c:v>35</c:v>
                </c:pt>
                <c:pt idx="3">
                  <c:v>43</c:v>
                </c:pt>
                <c:pt idx="4">
                  <c:v>63</c:v>
                </c:pt>
                <c:pt idx="5">
                  <c:v>66</c:v>
                </c:pt>
                <c:pt idx="6">
                  <c:v>69</c:v>
                </c:pt>
                <c:pt idx="7">
                  <c:v>81</c:v>
                </c:pt>
                <c:pt idx="8">
                  <c:v>76</c:v>
                </c:pt>
                <c:pt idx="9">
                  <c:v>87</c:v>
                </c:pt>
                <c:pt idx="10">
                  <c:v>79</c:v>
                </c:pt>
              </c:numCache>
            </c:numRef>
          </c:val>
          <c:smooth val="0"/>
        </c:ser>
        <c:ser>
          <c:idx val="1"/>
          <c:order val="1"/>
          <c:tx>
            <c:strRef>
              <c:f>'Fig3a-b'!$C$40</c:f>
              <c:strCache>
                <c:ptCount val="1"/>
                <c:pt idx="0">
                  <c:v>Graduates</c:v>
                </c:pt>
              </c:strCache>
            </c:strRef>
          </c:tx>
          <c:spPr>
            <a:ln w="38100" cap="flat" cmpd="dbl" algn="ctr">
              <a:solidFill>
                <a:srgbClr val="0076BE"/>
              </a:solidFill>
              <a:miter lim="800000"/>
            </a:ln>
            <a:effectLst/>
          </c:spPr>
          <c:marker>
            <c:symbol val="none"/>
          </c:marker>
          <c:dPt>
            <c:idx val="0"/>
            <c:marker>
              <c:symbol val="none"/>
            </c:marker>
            <c:bubble3D val="0"/>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'Fig3a-b'!$D$38:$N$38</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'Fig3a-b'!$D$40:$N$40</c:f>
              <c:numCache>
                <c:formatCode>General</c:formatCode>
                <c:ptCount val="11"/>
                <c:pt idx="0">
                  <c:v>2</c:v>
                </c:pt>
                <c:pt idx="1">
                  <c:v>7</c:v>
                </c:pt>
                <c:pt idx="2">
                  <c:v>15</c:v>
                </c:pt>
                <c:pt idx="3">
                  <c:v>23</c:v>
                </c:pt>
                <c:pt idx="4">
                  <c:v>30</c:v>
                </c:pt>
                <c:pt idx="5">
                  <c:v>28</c:v>
                </c:pt>
                <c:pt idx="6">
                  <c:v>30</c:v>
                </c:pt>
                <c:pt idx="7">
                  <c:v>33</c:v>
                </c:pt>
                <c:pt idx="8">
                  <c:v>14</c:v>
                </c:pt>
                <c:pt idx="9">
                  <c:v>31</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4646408"/>
        <c:axId val="224646800"/>
      </c:lineChart>
      <c:catAx>
        <c:axId val="224646408"/>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4646800"/>
        <c:crosses val="autoZero"/>
        <c:auto val="1"/>
        <c:lblAlgn val="ctr"/>
        <c:lblOffset val="100"/>
        <c:noMultiLvlLbl val="0"/>
      </c:catAx>
      <c:valAx>
        <c:axId val="224646800"/>
        <c:scaling>
          <c:orientation val="minMax"/>
          <c:max val="100"/>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Resdients/Graduates</a:t>
                </a:r>
              </a:p>
            </c:rich>
          </c:tx>
          <c:layout>
            <c:manualLayout>
              <c:xMode val="edge"/>
              <c:yMode val="edge"/>
              <c:x val="1.0789260717410326E-2"/>
              <c:y val="0.20379913600294125"/>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4646408"/>
        <c:crosses val="autoZero"/>
        <c:crossBetween val="between"/>
        <c:majorUnit val="20"/>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14888888888888888"/>
          <c:y val="0.16579620255801358"/>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oddHeader>&amp;L2017-18 &amp;"Arial,Italic"Survey of Advanced Dental Education</c:oddHeader>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'Fig4a-b'!$C$8</c:f>
              <c:strCache>
                <c:ptCount val="1"/>
                <c:pt idx="0">
                  <c:v>Applications per Program</c:v>
                </c:pt>
              </c:strCache>
            </c:strRef>
          </c:tx>
          <c:spPr>
            <a:ln w="38100" cap="flat" cmpd="dbl" algn="ctr">
              <a:solidFill>
                <a:srgbClr val="0076BE"/>
              </a:solidFill>
              <a:miter lim="800000"/>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'Fig4a-b'!$E$7:$O$7</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'Fig4a-b'!$E$8:$O$8</c:f>
              <c:numCache>
                <c:formatCode>General</c:formatCode>
                <c:ptCount val="11"/>
                <c:pt idx="0">
                  <c:v>5.7</c:v>
                </c:pt>
                <c:pt idx="1">
                  <c:v>7.1</c:v>
                </c:pt>
                <c:pt idx="2">
                  <c:v>8.6</c:v>
                </c:pt>
                <c:pt idx="3">
                  <c:v>9.6999999999999993</c:v>
                </c:pt>
                <c:pt idx="4">
                  <c:v>10.6</c:v>
                </c:pt>
                <c:pt idx="5">
                  <c:v>10.7</c:v>
                </c:pt>
                <c:pt idx="6">
                  <c:v>11.2</c:v>
                </c:pt>
                <c:pt idx="7" formatCode="0.0">
                  <c:v>10.428571428571429</c:v>
                </c:pt>
                <c:pt idx="8" formatCode="0.0">
                  <c:v>11.066666666666666</c:v>
                </c:pt>
                <c:pt idx="9" formatCode="0.0">
                  <c:v>10.866666666666667</c:v>
                </c:pt>
                <c:pt idx="10" formatCode="0.0">
                  <c:v>13</c:v>
                </c:pt>
              </c:numCache>
            </c:numRef>
          </c:val>
          <c:smooth val="0"/>
        </c:ser>
        <c:ser>
          <c:idx val="1"/>
          <c:order val="1"/>
          <c:tx>
            <c:strRef>
              <c:f>'Fig4a-b'!$C$9</c:f>
              <c:strCache>
                <c:ptCount val="1"/>
                <c:pt idx="0">
                  <c:v>First-Year Enrollment</c:v>
                </c:pt>
              </c:strCache>
            </c:strRef>
          </c:tx>
          <c:spPr>
            <a:ln w="38100" cap="flat" cmpd="sng" algn="ctr">
              <a:solidFill>
                <a:srgbClr val="F26522"/>
              </a:solidFill>
              <a:miter lim="800000"/>
            </a:ln>
            <a:effectLst/>
          </c:spPr>
          <c:marker>
            <c:symbol val="none"/>
          </c:marker>
          <c:dLbls>
            <c:dLbl>
              <c:idx val="5"/>
              <c:layout>
                <c:manualLayout>
                  <c:x val="-2.6472222222222223E-2"/>
                  <c:y val="-4.5469576719576722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'Fig4a-b'!$E$7:$O$7</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'Fig4a-b'!$E$9:$O$9</c:f>
              <c:numCache>
                <c:formatCode>General</c:formatCode>
                <c:ptCount val="11"/>
                <c:pt idx="0">
                  <c:v>22</c:v>
                </c:pt>
                <c:pt idx="1">
                  <c:v>16</c:v>
                </c:pt>
                <c:pt idx="2">
                  <c:v>14</c:v>
                </c:pt>
                <c:pt idx="3">
                  <c:v>25</c:v>
                </c:pt>
                <c:pt idx="4">
                  <c:v>22</c:v>
                </c:pt>
                <c:pt idx="5">
                  <c:v>24</c:v>
                </c:pt>
                <c:pt idx="6">
                  <c:v>37</c:v>
                </c:pt>
                <c:pt idx="7">
                  <c:v>36</c:v>
                </c:pt>
                <c:pt idx="8">
                  <c:v>36</c:v>
                </c:pt>
                <c:pt idx="9">
                  <c:v>34</c:v>
                </c:pt>
                <c:pt idx="10">
                  <c:v>38</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4640528"/>
        <c:axId val="224647584"/>
      </c:lineChart>
      <c:catAx>
        <c:axId val="224640528"/>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4647584"/>
        <c:crosses val="autoZero"/>
        <c:auto val="1"/>
        <c:lblAlgn val="ctr"/>
        <c:lblOffset val="100"/>
        <c:noMultiLvlLbl val="0"/>
      </c:catAx>
      <c:valAx>
        <c:axId val="224647584"/>
        <c:scaling>
          <c:orientation val="minMax"/>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Applications/Residents</a:t>
                </a:r>
              </a:p>
            </c:rich>
          </c:tx>
          <c:layout>
            <c:manualLayout>
              <c:xMode val="edge"/>
              <c:yMode val="edge"/>
              <c:x val="1.6344816272965881E-2"/>
              <c:y val="0.1550820518984331"/>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4640528"/>
        <c:crosses val="autoZero"/>
        <c:crossBetween val="between"/>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1405555555555556"/>
          <c:y val="6.9896731658542724E-2"/>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'Fig4a-b'!$C$39</c:f>
              <c:strCache>
                <c:ptCount val="1"/>
                <c:pt idx="0">
                  <c:v>Total Enrollment</c:v>
                </c:pt>
              </c:strCache>
            </c:strRef>
          </c:tx>
          <c:spPr>
            <a:ln w="38100" cap="flat" cmpd="dbl" algn="ctr">
              <a:solidFill>
                <a:srgbClr val="0076BE"/>
              </a:solidFill>
              <a:miter lim="800000"/>
            </a:ln>
            <a:effectLst/>
          </c:spPr>
          <c:marker>
            <c:symbol val="none"/>
          </c:marker>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'Fig4a-b'!$E$38:$O$38</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'Fig4a-b'!$E$39:$O$39</c:f>
              <c:numCache>
                <c:formatCode>General</c:formatCode>
                <c:ptCount val="11"/>
                <c:pt idx="0">
                  <c:v>43</c:v>
                </c:pt>
                <c:pt idx="1">
                  <c:v>44</c:v>
                </c:pt>
                <c:pt idx="2">
                  <c:v>32</c:v>
                </c:pt>
                <c:pt idx="3">
                  <c:v>42</c:v>
                </c:pt>
                <c:pt idx="4">
                  <c:v>46</c:v>
                </c:pt>
                <c:pt idx="5">
                  <c:v>48</c:v>
                </c:pt>
                <c:pt idx="6">
                  <c:v>63</c:v>
                </c:pt>
                <c:pt idx="7">
                  <c:v>64</c:v>
                </c:pt>
                <c:pt idx="8">
                  <c:v>62</c:v>
                </c:pt>
                <c:pt idx="9">
                  <c:v>65</c:v>
                </c:pt>
                <c:pt idx="10">
                  <c:v>62</c:v>
                </c:pt>
              </c:numCache>
            </c:numRef>
          </c:val>
          <c:smooth val="0"/>
        </c:ser>
        <c:ser>
          <c:idx val="1"/>
          <c:order val="1"/>
          <c:tx>
            <c:strRef>
              <c:f>'Fig4a-b'!$C$40</c:f>
              <c:strCache>
                <c:ptCount val="1"/>
                <c:pt idx="0">
                  <c:v>Graduates</c:v>
                </c:pt>
              </c:strCache>
            </c:strRef>
          </c:tx>
          <c:spPr>
            <a:ln w="38100" cap="flat" cmpd="sng" algn="ctr">
              <a:solidFill>
                <a:srgbClr val="F26522"/>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'Fig4a-b'!$E$38:$O$38</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'Fig4a-b'!$E$40:$O$40</c:f>
              <c:numCache>
                <c:formatCode>General</c:formatCode>
                <c:ptCount val="11"/>
                <c:pt idx="0">
                  <c:v>13</c:v>
                </c:pt>
                <c:pt idx="1">
                  <c:v>19</c:v>
                </c:pt>
                <c:pt idx="2">
                  <c:v>13</c:v>
                </c:pt>
                <c:pt idx="3">
                  <c:v>20</c:v>
                </c:pt>
                <c:pt idx="4">
                  <c:v>20</c:v>
                </c:pt>
                <c:pt idx="5">
                  <c:v>22</c:v>
                </c:pt>
                <c:pt idx="6">
                  <c:v>23</c:v>
                </c:pt>
                <c:pt idx="7">
                  <c:v>30</c:v>
                </c:pt>
                <c:pt idx="8">
                  <c:v>28</c:v>
                </c:pt>
                <c:pt idx="9">
                  <c:v>36</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4640920"/>
        <c:axId val="224647192"/>
      </c:lineChart>
      <c:catAx>
        <c:axId val="224640920"/>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4647192"/>
        <c:crosses val="autoZero"/>
        <c:auto val="1"/>
        <c:lblAlgn val="ctr"/>
        <c:lblOffset val="100"/>
        <c:noMultiLvlLbl val="0"/>
      </c:catAx>
      <c:valAx>
        <c:axId val="224647192"/>
        <c:scaling>
          <c:orientation val="minMax"/>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Residents/Graduates</a:t>
                </a:r>
              </a:p>
            </c:rich>
          </c:tx>
          <c:layout>
            <c:manualLayout>
              <c:xMode val="edge"/>
              <c:yMode val="edge"/>
              <c:x val="1.0789260717410326E-2"/>
              <c:y val="0.20379913600294125"/>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4640920"/>
        <c:crosses val="autoZero"/>
        <c:crossBetween val="between"/>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1405555555555556"/>
          <c:y val="6.9896731658542724E-2"/>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oddHeader>&amp;L2018-19 &amp;"Arial,Italic"Survey of Advanced Dental Education</c:oddHeader>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'Fig5a-b'!$C$10</c:f>
              <c:strCache>
                <c:ptCount val="1"/>
                <c:pt idx="0">
                  <c:v>Applications per Program</c:v>
                </c:pt>
              </c:strCache>
            </c:strRef>
          </c:tx>
          <c:spPr>
            <a:ln w="38100" cap="flat" cmpd="dbl" algn="ctr">
              <a:solidFill>
                <a:srgbClr val="0076BE"/>
              </a:solidFill>
              <a:miter lim="800000"/>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'Fig5a-b'!$D$9:$N$9</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'Fig5a-b'!$D$10:$N$10</c:f>
              <c:numCache>
                <c:formatCode>0.0</c:formatCode>
                <c:ptCount val="11"/>
                <c:pt idx="0" formatCode="General">
                  <c:v>71.2</c:v>
                </c:pt>
                <c:pt idx="1">
                  <c:v>69</c:v>
                </c:pt>
                <c:pt idx="2" formatCode="General">
                  <c:v>62.9</c:v>
                </c:pt>
                <c:pt idx="3" formatCode="General">
                  <c:v>57.8</c:v>
                </c:pt>
                <c:pt idx="4" formatCode="General">
                  <c:v>57.8</c:v>
                </c:pt>
                <c:pt idx="5" formatCode="General">
                  <c:v>62.2</c:v>
                </c:pt>
                <c:pt idx="6">
                  <c:v>59.964285699999998</c:v>
                </c:pt>
                <c:pt idx="7">
                  <c:v>64.909090909090907</c:v>
                </c:pt>
                <c:pt idx="8">
                  <c:v>77.267857142857139</c:v>
                </c:pt>
                <c:pt idx="9">
                  <c:v>80.545454545454547</c:v>
                </c:pt>
                <c:pt idx="10">
                  <c:v>78.963636363636368</c:v>
                </c:pt>
              </c:numCache>
            </c:numRef>
          </c:val>
          <c:smooth val="0"/>
        </c:ser>
        <c:ser>
          <c:idx val="1"/>
          <c:order val="1"/>
          <c:tx>
            <c:strRef>
              <c:f>'Fig5a-b'!$C$11</c:f>
              <c:strCache>
                <c:ptCount val="1"/>
                <c:pt idx="0">
                  <c:v>First-Year Enrollment</c:v>
                </c:pt>
              </c:strCache>
            </c:strRef>
          </c:tx>
          <c:spPr>
            <a:ln w="38100" cap="flat" cmpd="sng" algn="ctr">
              <a:solidFill>
                <a:srgbClr val="F26522"/>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'Fig5a-b'!$D$9:$N$9</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'Fig5a-b'!$D$11:$N$11</c:f>
              <c:numCache>
                <c:formatCode>General</c:formatCode>
                <c:ptCount val="11"/>
                <c:pt idx="0">
                  <c:v>202</c:v>
                </c:pt>
                <c:pt idx="1">
                  <c:v>205</c:v>
                </c:pt>
                <c:pt idx="2">
                  <c:v>211</c:v>
                </c:pt>
                <c:pt idx="3">
                  <c:v>207</c:v>
                </c:pt>
                <c:pt idx="4">
                  <c:v>211</c:v>
                </c:pt>
                <c:pt idx="5">
                  <c:v>209</c:v>
                </c:pt>
                <c:pt idx="6">
                  <c:v>221</c:v>
                </c:pt>
                <c:pt idx="7">
                  <c:v>218</c:v>
                </c:pt>
                <c:pt idx="8">
                  <c:v>220</c:v>
                </c:pt>
                <c:pt idx="9">
                  <c:v>216</c:v>
                </c:pt>
                <c:pt idx="10">
                  <c:v>218</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4642488"/>
        <c:axId val="224644056"/>
      </c:lineChart>
      <c:catAx>
        <c:axId val="224642488"/>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4644056"/>
        <c:crosses val="autoZero"/>
        <c:auto val="1"/>
        <c:lblAlgn val="ctr"/>
        <c:lblOffset val="100"/>
        <c:noMultiLvlLbl val="0"/>
      </c:catAx>
      <c:valAx>
        <c:axId val="224644056"/>
        <c:scaling>
          <c:orientation val="minMax"/>
          <c:max val="250"/>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Applications/Residents</a:t>
                </a:r>
              </a:p>
            </c:rich>
          </c:tx>
          <c:layout>
            <c:manualLayout>
              <c:xMode val="edge"/>
              <c:yMode val="edge"/>
              <c:x val="1.2178149606299213E-2"/>
              <c:y val="0.14424590154111799"/>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4642488"/>
        <c:crosses val="autoZero"/>
        <c:crossBetween val="between"/>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6603040705887786"/>
          <c:y val="0.26995868177158405"/>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1920384951881E-2"/>
          <c:y val="3.6375661375661374E-2"/>
          <c:w val="0.92071412948381448"/>
          <c:h val="0.81459400908219803"/>
        </c:manualLayout>
      </c:layout>
      <c:lineChart>
        <c:grouping val="standard"/>
        <c:varyColors val="0"/>
        <c:ser>
          <c:idx val="0"/>
          <c:order val="0"/>
          <c:tx>
            <c:strRef>
              <c:f>'Fig5a-b'!$B$40</c:f>
              <c:strCache>
                <c:ptCount val="1"/>
                <c:pt idx="0">
                  <c:v>Total Enrollment</c:v>
                </c:pt>
              </c:strCache>
            </c:strRef>
          </c:tx>
          <c:spPr>
            <a:ln w="38100" cap="flat" cmpd="sng" algn="ctr">
              <a:solidFill>
                <a:srgbClr val="F26522"/>
              </a:solidFill>
              <a:miter lim="800000"/>
            </a:ln>
            <a:effectLst/>
          </c:spPr>
          <c:marker>
            <c:symbol val="none"/>
          </c:marker>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'Fig5a-b'!$C$39:$M$39</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'Fig5a-b'!$C$40:$M$40</c:f>
              <c:numCache>
                <c:formatCode>General</c:formatCode>
                <c:ptCount val="11"/>
                <c:pt idx="0">
                  <c:v>444</c:v>
                </c:pt>
                <c:pt idx="1">
                  <c:v>433</c:v>
                </c:pt>
                <c:pt idx="2">
                  <c:v>448</c:v>
                </c:pt>
                <c:pt idx="3">
                  <c:v>446</c:v>
                </c:pt>
                <c:pt idx="4">
                  <c:v>455</c:v>
                </c:pt>
                <c:pt idx="5">
                  <c:v>454</c:v>
                </c:pt>
                <c:pt idx="6">
                  <c:v>472</c:v>
                </c:pt>
                <c:pt idx="7" formatCode="#,##0">
                  <c:v>464</c:v>
                </c:pt>
                <c:pt idx="8" formatCode="#,##0">
                  <c:v>473</c:v>
                </c:pt>
                <c:pt idx="9" formatCode="#,##0">
                  <c:v>472</c:v>
                </c:pt>
                <c:pt idx="10">
                  <c:v>477</c:v>
                </c:pt>
              </c:numCache>
            </c:numRef>
          </c:val>
          <c:smooth val="0"/>
        </c:ser>
        <c:ser>
          <c:idx val="1"/>
          <c:order val="1"/>
          <c:tx>
            <c:strRef>
              <c:f>'Fig5a-b'!$B$41</c:f>
              <c:strCache>
                <c:ptCount val="1"/>
                <c:pt idx="0">
                  <c:v>Graduates</c:v>
                </c:pt>
              </c:strCache>
            </c:strRef>
          </c:tx>
          <c:spPr>
            <a:ln w="38100" cap="flat" cmpd="dbl" algn="ctr">
              <a:solidFill>
                <a:srgbClr val="0076BE"/>
              </a:solidFill>
              <a:miter lim="800000"/>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'Fig5a-b'!$C$39:$M$39</c:f>
              <c:strCache>
                <c:ptCount val="11"/>
                <c:pt idx="0">
                  <c:v>2008-09</c:v>
                </c:pt>
                <c:pt idx="1">
                  <c:v>2009-10</c:v>
                </c:pt>
                <c:pt idx="2">
                  <c:v>2010-11</c:v>
                </c:pt>
                <c:pt idx="3">
                  <c:v>2011-12</c:v>
                </c:pt>
                <c:pt idx="4">
                  <c:v>2012-13</c:v>
                </c:pt>
                <c:pt idx="5">
                  <c:v>2013-14</c:v>
                </c:pt>
                <c:pt idx="6">
                  <c:v>2014-15</c:v>
                </c:pt>
                <c:pt idx="7">
                  <c:v>2015-16</c:v>
                </c:pt>
                <c:pt idx="8">
                  <c:v>2016-17</c:v>
                </c:pt>
                <c:pt idx="9">
                  <c:v>2017-18</c:v>
                </c:pt>
                <c:pt idx="10">
                  <c:v>2018-19</c:v>
                </c:pt>
              </c:strCache>
            </c:strRef>
          </c:cat>
          <c:val>
            <c:numRef>
              <c:f>'Fig5a-b'!$C$41:$M$41</c:f>
              <c:numCache>
                <c:formatCode>General</c:formatCode>
                <c:ptCount val="11"/>
                <c:pt idx="0">
                  <c:v>199</c:v>
                </c:pt>
                <c:pt idx="1">
                  <c:v>198</c:v>
                </c:pt>
                <c:pt idx="2">
                  <c:v>206</c:v>
                </c:pt>
                <c:pt idx="3">
                  <c:v>212</c:v>
                </c:pt>
                <c:pt idx="4">
                  <c:v>201</c:v>
                </c:pt>
                <c:pt idx="5">
                  <c:v>215</c:v>
                </c:pt>
                <c:pt idx="6" formatCode="#,##0">
                  <c:v>214</c:v>
                </c:pt>
                <c:pt idx="7">
                  <c:v>213</c:v>
                </c:pt>
                <c:pt idx="8">
                  <c:v>211</c:v>
                </c:pt>
                <c:pt idx="9">
                  <c:v>211</c:v>
                </c:pt>
              </c:numCache>
            </c:numRef>
          </c:val>
          <c:smooth val="0"/>
        </c:ser>
        <c:dLbls>
          <c:showLegendKey val="0"/>
          <c:showVal val="0"/>
          <c:showCatName val="0"/>
          <c:showSerName val="0"/>
          <c:showPercent val="0"/>
          <c:showBubbleSize val="0"/>
        </c:dLbls>
        <c:dropLines>
          <c:spPr>
            <a:ln w="9525">
              <a:solidFill>
                <a:schemeClr val="tx1">
                  <a:lumMod val="35000"/>
                  <a:lumOff val="65000"/>
                </a:schemeClr>
              </a:solidFill>
            </a:ln>
            <a:effectLst/>
          </c:spPr>
        </c:dropLines>
        <c:smooth val="0"/>
        <c:axId val="224644448"/>
        <c:axId val="224644840"/>
      </c:lineChart>
      <c:catAx>
        <c:axId val="224644448"/>
        <c:scaling>
          <c:orientation val="minMax"/>
        </c:scaling>
        <c:delete val="0"/>
        <c:axPos val="b"/>
        <c:title>
          <c:tx>
            <c:rich>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Academic Year</a:t>
                </a:r>
              </a:p>
            </c:rich>
          </c:tx>
          <c:layout>
            <c:manualLayout>
              <c:xMode val="edge"/>
              <c:yMode val="edge"/>
              <c:x val="0.45390507959898435"/>
              <c:y val="0.95837489063867021"/>
            </c:manualLayout>
          </c:layout>
          <c:overlay val="0"/>
          <c:spPr>
            <a:noFill/>
            <a:ln>
              <a:noFill/>
            </a:ln>
            <a:effectLst/>
          </c:spPr>
          <c:txPr>
            <a:bodyPr rot="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4644840"/>
        <c:crosses val="autoZero"/>
        <c:auto val="1"/>
        <c:lblAlgn val="ctr"/>
        <c:lblOffset val="100"/>
        <c:noMultiLvlLbl val="0"/>
      </c:catAx>
      <c:valAx>
        <c:axId val="224644840"/>
        <c:scaling>
          <c:orientation val="minMax"/>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a:t>Number of Residents/Graduates</a:t>
                </a:r>
              </a:p>
            </c:rich>
          </c:tx>
          <c:layout>
            <c:manualLayout>
              <c:xMode val="edge"/>
              <c:yMode val="edge"/>
              <c:x val="1.0789260717410326E-2"/>
              <c:y val="0.20379913600294125"/>
            </c:manualLayout>
          </c:layout>
          <c:overlay val="0"/>
          <c:spPr>
            <a:noFill/>
            <a:ln>
              <a:noFill/>
            </a:ln>
            <a:effectLst/>
          </c:spPr>
          <c:txPr>
            <a:bodyPr rot="-5400000" spcFirstLastPara="1" vertOverflow="ellipsis" vert="horz" wrap="square" anchor="ctr" anchorCtr="1"/>
            <a:lstStyle/>
            <a:p>
              <a:pPr>
                <a:defRPr sz="100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24644448"/>
        <c:crosses val="autoZero"/>
        <c:crossBetween val="between"/>
        <c:majorUnit val="100"/>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r"/>
      <c:layout>
        <c:manualLayout>
          <c:xMode val="edge"/>
          <c:yMode val="edge"/>
          <c:x val="0.66035485255960547"/>
          <c:y val="0.30468509144690248"/>
          <c:w val="0.31083333333333335"/>
          <c:h val="0.11285203932841728"/>
        </c:manualLayout>
      </c:layout>
      <c:overlay val="0"/>
      <c:spPr>
        <a:gradFill>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14.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16.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17.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18.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19.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20.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21.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22.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23.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24.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25.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26.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27.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28.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29.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30.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31.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32.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33.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5.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6.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6057900</xdr:colOff>
      <xdr:row>2</xdr:row>
      <xdr:rowOff>542925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57900" cy="8667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14287</xdr:colOff>
      <xdr:row>2</xdr:row>
      <xdr:rowOff>66675</xdr:rowOff>
    </xdr:from>
    <xdr:to>
      <xdr:col>15</xdr:col>
      <xdr:colOff>14287</xdr:colOff>
      <xdr:row>25</xdr:row>
      <xdr:rowOff>154305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52387</xdr:colOff>
      <xdr:row>33</xdr:row>
      <xdr:rowOff>80962</xdr:rowOff>
    </xdr:from>
    <xdr:to>
      <xdr:col>15</xdr:col>
      <xdr:colOff>52387</xdr:colOff>
      <xdr:row>57</xdr:row>
      <xdr:rowOff>35242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2</xdr:row>
      <xdr:rowOff>119061</xdr:rowOff>
    </xdr:from>
    <xdr:to>
      <xdr:col>15</xdr:col>
      <xdr:colOff>47625</xdr:colOff>
      <xdr:row>26</xdr:row>
      <xdr:rowOff>44766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35</xdr:row>
      <xdr:rowOff>38097</xdr:rowOff>
    </xdr:from>
    <xdr:to>
      <xdr:col>15</xdr:col>
      <xdr:colOff>9525</xdr:colOff>
      <xdr:row>59</xdr:row>
      <xdr:rowOff>161924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23812</xdr:colOff>
      <xdr:row>2</xdr:row>
      <xdr:rowOff>95248</xdr:rowOff>
    </xdr:from>
    <xdr:to>
      <xdr:col>15</xdr:col>
      <xdr:colOff>23812</xdr:colOff>
      <xdr:row>26</xdr:row>
      <xdr:rowOff>20953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52385</xdr:colOff>
      <xdr:row>34</xdr:row>
      <xdr:rowOff>109535</xdr:rowOff>
    </xdr:from>
    <xdr:to>
      <xdr:col>15</xdr:col>
      <xdr:colOff>52385</xdr:colOff>
      <xdr:row>58</xdr:row>
      <xdr:rowOff>63815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61912</xdr:colOff>
      <xdr:row>2</xdr:row>
      <xdr:rowOff>100012</xdr:rowOff>
    </xdr:from>
    <xdr:to>
      <xdr:col>14</xdr:col>
      <xdr:colOff>576263</xdr:colOff>
      <xdr:row>26</xdr:row>
      <xdr:rowOff>61912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xdr:colOff>
      <xdr:row>34</xdr:row>
      <xdr:rowOff>138112</xdr:rowOff>
    </xdr:from>
    <xdr:to>
      <xdr:col>14</xdr:col>
      <xdr:colOff>647701</xdr:colOff>
      <xdr:row>58</xdr:row>
      <xdr:rowOff>4763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34</xdr:row>
      <xdr:rowOff>142874</xdr:rowOff>
    </xdr:from>
    <xdr:to>
      <xdr:col>16</xdr:col>
      <xdr:colOff>95250</xdr:colOff>
      <xdr:row>58</xdr:row>
      <xdr:rowOff>97154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123825</xdr:rowOff>
    </xdr:from>
    <xdr:to>
      <xdr:col>16</xdr:col>
      <xdr:colOff>95250</xdr:colOff>
      <xdr:row>26</xdr:row>
      <xdr:rowOff>49530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57150</xdr:colOff>
      <xdr:row>2</xdr:row>
      <xdr:rowOff>19049</xdr:rowOff>
    </xdr:from>
    <xdr:to>
      <xdr:col>15</xdr:col>
      <xdr:colOff>19050</xdr:colOff>
      <xdr:row>25</xdr:row>
      <xdr:rowOff>87627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33</xdr:row>
      <xdr:rowOff>133348</xdr:rowOff>
    </xdr:from>
    <xdr:to>
      <xdr:col>14</xdr:col>
      <xdr:colOff>266700</xdr:colOff>
      <xdr:row>57</xdr:row>
      <xdr:rowOff>87628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23813</xdr:colOff>
      <xdr:row>2</xdr:row>
      <xdr:rowOff>66673</xdr:rowOff>
    </xdr:from>
    <xdr:to>
      <xdr:col>15</xdr:col>
      <xdr:colOff>23813</xdr:colOff>
      <xdr:row>25</xdr:row>
      <xdr:rowOff>154303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34</xdr:row>
      <xdr:rowOff>85724</xdr:rowOff>
    </xdr:from>
    <xdr:to>
      <xdr:col>15</xdr:col>
      <xdr:colOff>0</xdr:colOff>
      <xdr:row>58</xdr:row>
      <xdr:rowOff>40004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28576</xdr:colOff>
      <xdr:row>2</xdr:row>
      <xdr:rowOff>109538</xdr:rowOff>
    </xdr:from>
    <xdr:to>
      <xdr:col>15</xdr:col>
      <xdr:colOff>28576</xdr:colOff>
      <xdr:row>26</xdr:row>
      <xdr:rowOff>35243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34</xdr:row>
      <xdr:rowOff>147637</xdr:rowOff>
    </xdr:from>
    <xdr:to>
      <xdr:col>15</xdr:col>
      <xdr:colOff>0</xdr:colOff>
      <xdr:row>58</xdr:row>
      <xdr:rowOff>101917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4763</xdr:colOff>
      <xdr:row>2</xdr:row>
      <xdr:rowOff>90485</xdr:rowOff>
    </xdr:from>
    <xdr:to>
      <xdr:col>15</xdr:col>
      <xdr:colOff>4763</xdr:colOff>
      <xdr:row>26</xdr:row>
      <xdr:rowOff>16190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35</xdr:row>
      <xdr:rowOff>133350</xdr:rowOff>
    </xdr:from>
    <xdr:to>
      <xdr:col>15</xdr:col>
      <xdr:colOff>0</xdr:colOff>
      <xdr:row>59</xdr:row>
      <xdr:rowOff>87630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361950</xdr:colOff>
      <xdr:row>2</xdr:row>
      <xdr:rowOff>47623</xdr:rowOff>
    </xdr:from>
    <xdr:to>
      <xdr:col>15</xdr:col>
      <xdr:colOff>285751</xdr:colOff>
      <xdr:row>39</xdr:row>
      <xdr:rowOff>83820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119063</xdr:rowOff>
    </xdr:from>
    <xdr:to>
      <xdr:col>15</xdr:col>
      <xdr:colOff>0</xdr:colOff>
      <xdr:row>30</xdr:row>
      <xdr:rowOff>147638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45</xdr:row>
      <xdr:rowOff>71438</xdr:rowOff>
    </xdr:from>
    <xdr:to>
      <xdr:col>14</xdr:col>
      <xdr:colOff>590550</xdr:colOff>
      <xdr:row>75</xdr:row>
      <xdr:rowOff>122873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419101</xdr:colOff>
      <xdr:row>51</xdr:row>
      <xdr:rowOff>123826</xdr:rowOff>
    </xdr:from>
    <xdr:to>
      <xdr:col>13</xdr:col>
      <xdr:colOff>104776</xdr:colOff>
      <xdr:row>53</xdr:row>
      <xdr:rowOff>85725</xdr:rowOff>
    </xdr:to>
    <xdr:sp macro="" textlink="">
      <xdr:nvSpPr>
        <xdr:cNvPr id="3" name="TextBox 2"/>
        <xdr:cNvSpPr txBox="1"/>
      </xdr:nvSpPr>
      <xdr:spPr>
        <a:xfrm>
          <a:off x="4752976" y="8258176"/>
          <a:ext cx="3400425" cy="285749"/>
        </a:xfrm>
        <a:prstGeom prst="rect">
          <a:avLst/>
        </a:prstGeom>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latin typeface="Arial" panose="020B0604020202020204" pitchFamily="34" charset="0"/>
              <a:cs typeface="Arial" panose="020B0604020202020204" pitchFamily="34" charset="0"/>
            </a:rPr>
            <a:t>Total</a:t>
          </a:r>
          <a:r>
            <a:rPr lang="en-US" sz="1000" baseline="0">
              <a:latin typeface="Arial" panose="020B0604020202020204" pitchFamily="34" charset="0"/>
              <a:cs typeface="Arial" panose="020B0604020202020204" pitchFamily="34" charset="0"/>
            </a:rPr>
            <a:t> International Dental School Graduates = 1,118</a:t>
          </a:r>
          <a:endParaRPr lang="en-US" sz="1000">
            <a:latin typeface="Arial" panose="020B0604020202020204" pitchFamily="34" charset="0"/>
            <a:cs typeface="Arial" panose="020B0604020202020204" pitchFamily="34" charset="0"/>
          </a:endParaRPr>
        </a:p>
      </xdr:txBody>
    </xdr:sp>
    <xdr:clientData/>
  </xdr:twoCellAnchor>
  <xdr:twoCellAnchor>
    <xdr:from>
      <xdr:col>0</xdr:col>
      <xdr:colOff>33338</xdr:colOff>
      <xdr:row>2</xdr:row>
      <xdr:rowOff>100014</xdr:rowOff>
    </xdr:from>
    <xdr:to>
      <xdr:col>14</xdr:col>
      <xdr:colOff>604838</xdr:colOff>
      <xdr:row>34</xdr:row>
      <xdr:rowOff>151449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247650</xdr:colOff>
      <xdr:row>11</xdr:row>
      <xdr:rowOff>114300</xdr:rowOff>
    </xdr:from>
    <xdr:to>
      <xdr:col>12</xdr:col>
      <xdr:colOff>485775</xdr:colOff>
      <xdr:row>13</xdr:row>
      <xdr:rowOff>57150</xdr:rowOff>
    </xdr:to>
    <xdr:sp macro="" textlink="">
      <xdr:nvSpPr>
        <xdr:cNvPr id="5" name="TextBox 4"/>
        <xdr:cNvSpPr txBox="1"/>
      </xdr:nvSpPr>
      <xdr:spPr>
        <a:xfrm>
          <a:off x="4581525" y="1752600"/>
          <a:ext cx="3333750" cy="266700"/>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latin typeface="Arial" panose="020B0604020202020204" pitchFamily="34" charset="0"/>
              <a:cs typeface="Arial" panose="020B0604020202020204" pitchFamily="34" charset="0"/>
            </a:rPr>
            <a:t>n = Total Number of Accredited</a:t>
          </a:r>
          <a:r>
            <a:rPr lang="en-US" sz="1000" baseline="0">
              <a:latin typeface="Arial" panose="020B0604020202020204" pitchFamily="34" charset="0"/>
              <a:cs typeface="Arial" panose="020B0604020202020204" pitchFamily="34" charset="0"/>
            </a:rPr>
            <a:t> </a:t>
          </a:r>
          <a:r>
            <a:rPr lang="en-US" sz="1000">
              <a:latin typeface="Arial" panose="020B0604020202020204" pitchFamily="34" charset="0"/>
              <a:cs typeface="Arial" panose="020B0604020202020204" pitchFamily="34" charset="0"/>
            </a:rPr>
            <a:t>Programs</a:t>
          </a:r>
          <a:r>
            <a:rPr lang="en-US" sz="1000" baseline="0">
              <a:latin typeface="Arial" panose="020B0604020202020204" pitchFamily="34" charset="0"/>
              <a:cs typeface="Arial" panose="020B0604020202020204" pitchFamily="34" charset="0"/>
            </a:rPr>
            <a:t> in Discipline</a:t>
          </a:r>
          <a:endParaRPr lang="en-US" sz="1000">
            <a:latin typeface="Arial" panose="020B0604020202020204" pitchFamily="34" charset="0"/>
            <a:cs typeface="Arial" panose="020B060402020202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9</xdr:col>
      <xdr:colOff>400050</xdr:colOff>
      <xdr:row>46</xdr:row>
      <xdr:rowOff>152400</xdr:rowOff>
    </xdr:from>
    <xdr:to>
      <xdr:col>14</xdr:col>
      <xdr:colOff>523876</xdr:colOff>
      <xdr:row>48</xdr:row>
      <xdr:rowOff>85726</xdr:rowOff>
    </xdr:to>
    <xdr:sp macro="" textlink="">
      <xdr:nvSpPr>
        <xdr:cNvPr id="2" name="TextBox 1"/>
        <xdr:cNvSpPr txBox="1"/>
      </xdr:nvSpPr>
      <xdr:spPr>
        <a:xfrm>
          <a:off x="5972175" y="7458075"/>
          <a:ext cx="3219451" cy="2571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US" sz="1000">
            <a:latin typeface="Arial" panose="020B0604020202020204" pitchFamily="34" charset="0"/>
            <a:cs typeface="Arial" panose="020B0604020202020204" pitchFamily="34" charset="0"/>
          </a:endParaRPr>
        </a:p>
      </xdr:txBody>
    </xdr:sp>
    <xdr:clientData/>
  </xdr:twoCellAnchor>
  <xdr:twoCellAnchor>
    <xdr:from>
      <xdr:col>0</xdr:col>
      <xdr:colOff>114300</xdr:colOff>
      <xdr:row>2</xdr:row>
      <xdr:rowOff>80963</xdr:rowOff>
    </xdr:from>
    <xdr:to>
      <xdr:col>15</xdr:col>
      <xdr:colOff>66675</xdr:colOff>
      <xdr:row>36</xdr:row>
      <xdr:rowOff>23813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38100</xdr:colOff>
      <xdr:row>5</xdr:row>
      <xdr:rowOff>19050</xdr:rowOff>
    </xdr:from>
    <xdr:ext cx="1362075" cy="387286"/>
    <xdr:sp macro="" textlink="">
      <xdr:nvSpPr>
        <xdr:cNvPr id="4" name="TextBox 3"/>
        <xdr:cNvSpPr txBox="1"/>
      </xdr:nvSpPr>
      <xdr:spPr>
        <a:xfrm>
          <a:off x="3752850" y="847725"/>
          <a:ext cx="1362075"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000">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twoCellAnchor>
    <xdr:from>
      <xdr:col>7</xdr:col>
      <xdr:colOff>38100</xdr:colOff>
      <xdr:row>7</xdr:row>
      <xdr:rowOff>47625</xdr:rowOff>
    </xdr:from>
    <xdr:to>
      <xdr:col>12</xdr:col>
      <xdr:colOff>276225</xdr:colOff>
      <xdr:row>9</xdr:row>
      <xdr:rowOff>0</xdr:rowOff>
    </xdr:to>
    <xdr:sp macro="" textlink="">
      <xdr:nvSpPr>
        <xdr:cNvPr id="5" name="TextBox 4"/>
        <xdr:cNvSpPr txBox="1"/>
      </xdr:nvSpPr>
      <xdr:spPr>
        <a:xfrm>
          <a:off x="4371975" y="1200150"/>
          <a:ext cx="3333750" cy="276225"/>
        </a:xfrm>
        <a:prstGeom prst="rect">
          <a:avLst/>
        </a:prstGeom>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latin typeface="Arial" panose="020B0604020202020204" pitchFamily="34" charset="0"/>
              <a:cs typeface="Arial" panose="020B0604020202020204" pitchFamily="34" charset="0"/>
            </a:rPr>
            <a:t>n = Total Number of Accredited</a:t>
          </a:r>
          <a:r>
            <a:rPr lang="en-US" sz="1000" baseline="0">
              <a:latin typeface="Arial" panose="020B0604020202020204" pitchFamily="34" charset="0"/>
              <a:cs typeface="Arial" panose="020B0604020202020204" pitchFamily="34" charset="0"/>
            </a:rPr>
            <a:t> </a:t>
          </a:r>
          <a:r>
            <a:rPr lang="en-US" sz="1000">
              <a:latin typeface="Arial" panose="020B0604020202020204" pitchFamily="34" charset="0"/>
              <a:cs typeface="Arial" panose="020B0604020202020204" pitchFamily="34" charset="0"/>
            </a:rPr>
            <a:t>Programs</a:t>
          </a:r>
          <a:r>
            <a:rPr lang="en-US" sz="1000" baseline="0">
              <a:latin typeface="Arial" panose="020B0604020202020204" pitchFamily="34" charset="0"/>
              <a:cs typeface="Arial" panose="020B0604020202020204" pitchFamily="34" charset="0"/>
            </a:rPr>
            <a:t> in Discipline</a:t>
          </a:r>
          <a:endParaRPr lang="en-US" sz="10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123824</xdr:rowOff>
    </xdr:from>
    <xdr:to>
      <xdr:col>14</xdr:col>
      <xdr:colOff>609600</xdr:colOff>
      <xdr:row>26</xdr:row>
      <xdr:rowOff>49529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35</xdr:row>
      <xdr:rowOff>114298</xdr:rowOff>
    </xdr:from>
    <xdr:to>
      <xdr:col>15</xdr:col>
      <xdr:colOff>4764</xdr:colOff>
      <xdr:row>59</xdr:row>
      <xdr:rowOff>68578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2</xdr:row>
      <xdr:rowOff>152399</xdr:rowOff>
    </xdr:from>
    <xdr:to>
      <xdr:col>16</xdr:col>
      <xdr:colOff>276225</xdr:colOff>
      <xdr:row>26</xdr:row>
      <xdr:rowOff>68579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34</xdr:row>
      <xdr:rowOff>104773</xdr:rowOff>
    </xdr:from>
    <xdr:to>
      <xdr:col>16</xdr:col>
      <xdr:colOff>319091</xdr:colOff>
      <xdr:row>58</xdr:row>
      <xdr:rowOff>59053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33337</xdr:colOff>
      <xdr:row>2</xdr:row>
      <xdr:rowOff>128588</xdr:rowOff>
    </xdr:from>
    <xdr:to>
      <xdr:col>15</xdr:col>
      <xdr:colOff>33337</xdr:colOff>
      <xdr:row>26</xdr:row>
      <xdr:rowOff>63818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34</xdr:row>
      <xdr:rowOff>119061</xdr:rowOff>
    </xdr:from>
    <xdr:to>
      <xdr:col>15</xdr:col>
      <xdr:colOff>0</xdr:colOff>
      <xdr:row>58</xdr:row>
      <xdr:rowOff>73341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114298</xdr:rowOff>
    </xdr:from>
    <xdr:to>
      <xdr:col>15</xdr:col>
      <xdr:colOff>0</xdr:colOff>
      <xdr:row>26</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34</xdr:row>
      <xdr:rowOff>142876</xdr:rowOff>
    </xdr:from>
    <xdr:to>
      <xdr:col>15</xdr:col>
      <xdr:colOff>0</xdr:colOff>
      <xdr:row>58</xdr:row>
      <xdr:rowOff>97156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66673</xdr:colOff>
      <xdr:row>2</xdr:row>
      <xdr:rowOff>95249</xdr:rowOff>
    </xdr:from>
    <xdr:to>
      <xdr:col>15</xdr:col>
      <xdr:colOff>66673</xdr:colOff>
      <xdr:row>26</xdr:row>
      <xdr:rowOff>20954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34</xdr:row>
      <xdr:rowOff>85726</xdr:rowOff>
    </xdr:from>
    <xdr:to>
      <xdr:col>16</xdr:col>
      <xdr:colOff>28575</xdr:colOff>
      <xdr:row>58</xdr:row>
      <xdr:rowOff>40006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14288</xdr:colOff>
      <xdr:row>2</xdr:row>
      <xdr:rowOff>80962</xdr:rowOff>
    </xdr:from>
    <xdr:to>
      <xdr:col>15</xdr:col>
      <xdr:colOff>347663</xdr:colOff>
      <xdr:row>26</xdr:row>
      <xdr:rowOff>6667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57147</xdr:colOff>
      <xdr:row>35</xdr:row>
      <xdr:rowOff>23812</xdr:rowOff>
    </xdr:from>
    <xdr:to>
      <xdr:col>15</xdr:col>
      <xdr:colOff>390522</xdr:colOff>
      <xdr:row>58</xdr:row>
      <xdr:rowOff>140017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28576</xdr:colOff>
      <xdr:row>2</xdr:row>
      <xdr:rowOff>114301</xdr:rowOff>
    </xdr:from>
    <xdr:to>
      <xdr:col>15</xdr:col>
      <xdr:colOff>76201</xdr:colOff>
      <xdr:row>26</xdr:row>
      <xdr:rowOff>30481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34</xdr:row>
      <xdr:rowOff>147636</xdr:rowOff>
    </xdr:from>
    <xdr:to>
      <xdr:col>15</xdr:col>
      <xdr:colOff>0</xdr:colOff>
      <xdr:row>58</xdr:row>
      <xdr:rowOff>101916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9" displayName="Table9" ref="A7:F26" headerRowCount="0" totalsRowShown="0" tableBorderDxfId="41">
  <tableColumns count="6">
    <tableColumn id="1" name="Column1" headerRowDxfId="40" totalsRowDxfId="39"/>
    <tableColumn id="2" name="Column2" headerRowDxfId="38" dataDxfId="37" totalsRowDxfId="36"/>
    <tableColumn id="3" name="Column3" headerRowDxfId="35" dataDxfId="34" totalsRowDxfId="33"/>
    <tableColumn id="4" name="Column4" headerRowDxfId="32" dataDxfId="31" totalsRowDxfId="30"/>
    <tableColumn id="5" name="Column5" headerRowDxfId="29" dataDxfId="28" totalsRowDxfId="27"/>
    <tableColumn id="6" name="Column6" headerRowDxfId="26" dataDxfId="25" totalsRowDxfId="2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3"/>
  <sheetViews>
    <sheetView tabSelected="1" workbookViewId="0">
      <pane ySplit="5" topLeftCell="A6" activePane="bottomLeft" state="frozen"/>
      <selection sqref="A1:C3"/>
      <selection pane="bottomLeft" sqref="A1:C3"/>
    </sheetView>
  </sheetViews>
  <sheetFormatPr defaultColWidth="9.08984375" defaultRowHeight="13" x14ac:dyDescent="0.3"/>
  <cols>
    <col min="1" max="1" width="146" style="2" customWidth="1"/>
    <col min="2" max="2" width="9.08984375" style="1"/>
    <col min="3" max="16384" width="9.08984375" style="2"/>
  </cols>
  <sheetData>
    <row r="1" spans="1:2" x14ac:dyDescent="0.3">
      <c r="A1" s="386"/>
    </row>
    <row r="2" spans="1:2" x14ac:dyDescent="0.3">
      <c r="A2" s="386"/>
    </row>
    <row r="3" spans="1:2" ht="60.75" customHeight="1" x14ac:dyDescent="0.3">
      <c r="A3" s="386"/>
    </row>
    <row r="4" spans="1:2" ht="13.25" x14ac:dyDescent="0.25">
      <c r="A4" s="3" t="s">
        <v>5</v>
      </c>
    </row>
    <row r="5" spans="1:2" ht="13.25" x14ac:dyDescent="0.25">
      <c r="A5" s="3" t="s">
        <v>0</v>
      </c>
    </row>
    <row r="6" spans="1:2" ht="13.25" x14ac:dyDescent="0.25">
      <c r="A6" s="4"/>
    </row>
    <row r="7" spans="1:2" ht="15" customHeight="1" x14ac:dyDescent="0.25">
      <c r="A7" s="58" t="s">
        <v>1</v>
      </c>
    </row>
    <row r="8" spans="1:2" ht="15" customHeight="1" x14ac:dyDescent="0.25">
      <c r="A8" s="58" t="s">
        <v>2</v>
      </c>
    </row>
    <row r="9" spans="1:2" ht="15" customHeight="1" x14ac:dyDescent="0.25">
      <c r="A9" s="58" t="s">
        <v>3</v>
      </c>
    </row>
    <row r="10" spans="1:2" ht="15" customHeight="1" x14ac:dyDescent="0.25">
      <c r="A10" s="58" t="s">
        <v>6</v>
      </c>
    </row>
    <row r="11" spans="1:2" ht="15" customHeight="1" x14ac:dyDescent="0.25">
      <c r="A11" s="58" t="s">
        <v>7</v>
      </c>
    </row>
    <row r="12" spans="1:2" ht="15" customHeight="1" x14ac:dyDescent="0.25">
      <c r="A12" s="58" t="s">
        <v>4</v>
      </c>
    </row>
    <row r="13" spans="1:2" s="3" customFormat="1" ht="15" customHeight="1" x14ac:dyDescent="0.25">
      <c r="A13" s="58" t="s">
        <v>8</v>
      </c>
      <c r="B13" s="1"/>
    </row>
    <row r="14" spans="1:2" s="3" customFormat="1" ht="15" customHeight="1" x14ac:dyDescent="0.25">
      <c r="A14" s="58" t="s">
        <v>9</v>
      </c>
      <c r="B14" s="1"/>
    </row>
    <row r="15" spans="1:2" ht="15" customHeight="1" x14ac:dyDescent="0.25">
      <c r="A15" s="58" t="s">
        <v>152</v>
      </c>
    </row>
    <row r="16" spans="1:2" ht="15" customHeight="1" x14ac:dyDescent="0.25">
      <c r="A16" s="58" t="s">
        <v>899</v>
      </c>
    </row>
    <row r="17" spans="1:1" ht="15" customHeight="1" x14ac:dyDescent="0.25">
      <c r="A17" s="58" t="s">
        <v>900</v>
      </c>
    </row>
    <row r="18" spans="1:1" ht="15" customHeight="1" x14ac:dyDescent="0.25">
      <c r="A18" s="58" t="s">
        <v>901</v>
      </c>
    </row>
    <row r="19" spans="1:1" ht="15" customHeight="1" x14ac:dyDescent="0.25">
      <c r="A19" s="58" t="s">
        <v>902</v>
      </c>
    </row>
    <row r="20" spans="1:1" ht="15" customHeight="1" x14ac:dyDescent="0.25">
      <c r="A20" s="58" t="s">
        <v>903</v>
      </c>
    </row>
    <row r="21" spans="1:1" ht="15" customHeight="1" x14ac:dyDescent="0.25">
      <c r="A21" s="58" t="s">
        <v>904</v>
      </c>
    </row>
    <row r="22" spans="1:1" ht="15" customHeight="1" x14ac:dyDescent="0.25">
      <c r="A22" s="58" t="s">
        <v>905</v>
      </c>
    </row>
    <row r="23" spans="1:1" ht="15" customHeight="1" x14ac:dyDescent="0.25">
      <c r="A23" s="58" t="s">
        <v>906</v>
      </c>
    </row>
    <row r="24" spans="1:1" ht="15" customHeight="1" x14ac:dyDescent="0.25">
      <c r="A24" s="58" t="s">
        <v>907</v>
      </c>
    </row>
    <row r="25" spans="1:1" ht="15" customHeight="1" x14ac:dyDescent="0.25">
      <c r="A25" s="58" t="s">
        <v>908</v>
      </c>
    </row>
    <row r="26" spans="1:1" ht="15" customHeight="1" x14ac:dyDescent="0.25">
      <c r="A26" s="58" t="s">
        <v>909</v>
      </c>
    </row>
    <row r="27" spans="1:1" ht="15" customHeight="1" x14ac:dyDescent="0.25">
      <c r="A27" s="58" t="s">
        <v>910</v>
      </c>
    </row>
    <row r="28" spans="1:1" ht="15" customHeight="1" x14ac:dyDescent="0.25">
      <c r="A28" s="58" t="s">
        <v>911</v>
      </c>
    </row>
    <row r="29" spans="1:1" ht="15" customHeight="1" x14ac:dyDescent="0.25">
      <c r="A29" s="58" t="s">
        <v>912</v>
      </c>
    </row>
    <row r="30" spans="1:1" ht="15" customHeight="1" x14ac:dyDescent="0.25">
      <c r="A30" s="58" t="s">
        <v>913</v>
      </c>
    </row>
    <row r="31" spans="1:1" ht="15" customHeight="1" x14ac:dyDescent="0.25">
      <c r="A31" s="58" t="s">
        <v>914</v>
      </c>
    </row>
    <row r="32" spans="1:1" ht="15" customHeight="1" x14ac:dyDescent="0.25">
      <c r="A32" s="58" t="s">
        <v>10</v>
      </c>
    </row>
    <row r="33" spans="1:1" ht="15" customHeight="1" x14ac:dyDescent="0.25">
      <c r="A33" s="58" t="s">
        <v>11</v>
      </c>
    </row>
    <row r="34" spans="1:1" ht="15" customHeight="1" x14ac:dyDescent="0.25">
      <c r="A34" s="58" t="s">
        <v>12</v>
      </c>
    </row>
    <row r="35" spans="1:1" ht="15" customHeight="1" x14ac:dyDescent="0.25">
      <c r="A35" s="58" t="s">
        <v>13</v>
      </c>
    </row>
    <row r="36" spans="1:1" ht="15" customHeight="1" x14ac:dyDescent="0.25">
      <c r="A36" s="58" t="s">
        <v>14</v>
      </c>
    </row>
    <row r="37" spans="1:1" ht="15" customHeight="1" x14ac:dyDescent="0.25">
      <c r="A37" s="58" t="s">
        <v>15</v>
      </c>
    </row>
    <row r="38" spans="1:1" ht="15" customHeight="1" x14ac:dyDescent="0.25">
      <c r="A38" s="58" t="s">
        <v>16</v>
      </c>
    </row>
    <row r="39" spans="1:1" ht="15" customHeight="1" x14ac:dyDescent="0.3">
      <c r="A39" s="58" t="s">
        <v>17</v>
      </c>
    </row>
    <row r="40" spans="1:1" ht="15" customHeight="1" x14ac:dyDescent="0.3">
      <c r="A40" s="58" t="s">
        <v>18</v>
      </c>
    </row>
    <row r="41" spans="1:1" ht="15" customHeight="1" x14ac:dyDescent="0.3">
      <c r="A41" s="58" t="s">
        <v>19</v>
      </c>
    </row>
    <row r="42" spans="1:1" x14ac:dyDescent="0.3">
      <c r="A42" s="6"/>
    </row>
    <row r="43" spans="1:1" x14ac:dyDescent="0.3">
      <c r="A43" s="7" t="s">
        <v>922</v>
      </c>
    </row>
  </sheetData>
  <mergeCells count="1">
    <mergeCell ref="A1:A3"/>
  </mergeCells>
  <conditionalFormatting sqref="A7:A41">
    <cfRule type="expression" dxfId="51" priority="1">
      <formula>MOD(ROW(),2)=1</formula>
    </cfRule>
  </conditionalFormatting>
  <hyperlinks>
    <hyperlink ref="A7" location="Notes!A1" display="Notes to the Reader"/>
    <hyperlink ref="A8" location="Glossary!A1" display="Glossary of Terms"/>
    <hyperlink ref="A9" location="'Tab1'!A1" display="Table 1: Number of Accredited Advanced Dental Education Programs, 2008-09 to 2018-19"/>
    <hyperlink ref="A10" location="'Tab2'!A1" display="Table 2: Number of Full-Time and Board Certified Directors of Advanced Dental Education Programs, 2018-19"/>
    <hyperlink ref="A11" location="'Tab3'!A1" display="Table 3: Applications, Enrollment, Graduates, and Number of Accredited Advanced Dental Education Programs, 2018-19"/>
    <hyperlink ref="A12" location="'Fig1'!A1" display="Figure 1: Enrollment and Graduates of Advanced Dental Education Programs, 2008-09 to 2018-19"/>
    <hyperlink ref="A13" location="'Tab4'!A1" display="Table 4: Enrollment in Advanced Dental Education Programs by Gender and Race/Ethnicity, 2018-19"/>
    <hyperlink ref="A14" location="'Tab5'!A1" display="Table 5: Graduates of Advanced Dental Education Programs by Gender and Race/Ethnicity, 2018-19"/>
    <hyperlink ref="A15" location="'Tab6'!A1" display="Table 6: Comparison of Predoctoral Dental School Graduates with First-Year Enrollment in Advanced Dental Education Programs, 2007 to 2017"/>
    <hyperlink ref="A32" location="'Tab7'!A1" display="Table 7: Applications, Enrollments, and Graduates of Accredited Advanced Dental Education Programs, 2018-19"/>
    <hyperlink ref="A33" location="'Fig18'!A1" display="Figure 18: Average Length (in Months) of Advanced Dental Education Programs, 2018-19"/>
    <hyperlink ref="A34" location="Tab8a!A1" display="Table 8a: Average First-Year Stipends and Resident Tuition by Advanced Dental Education Program Type, 2018-19"/>
    <hyperlink ref="A35" location="Tab8b!A1" display="Table 8b: Advanced Dental Education Programs, Average Stipends and Tuition, 2018-19"/>
    <hyperlink ref="A36" location="'Tab9'!A1" display="Table 9: Instruction Methods at Dental Schools and Institutions Offering Accredited Advanced Dental Education Programs, 2018-19"/>
    <hyperlink ref="A37" location="'Fig19-20'!A1" display="Figure 19: Number of Accredited Programs That Admit International Dental School Graduates without a U.S. Dental License, 2018-19"/>
    <hyperlink ref="A38" location="'Fig19-20'!A75" display="Figure 20: Number of International Dental School Graduates Enrolled in Accredited Advanced Dental Education Programs, 2018-19"/>
    <hyperlink ref="A39" location="'Fig21'!A1" display="Figure 21: Number of Accredited Programs Utilizing Off-Campus Sites for Student/Resident Training, 2018-19"/>
    <hyperlink ref="A40" location="'Tab10'!A1" display="Table 10: Dental Schools and Non-Dental School Institutions Offering Accredited Oral and Maxillofacial Surgery Programs with Options for Pursuing an M.D. Degree, 2018-19"/>
    <hyperlink ref="A41" location="'Tab 11'!A1" display="Table 11: Advanced Dental Education Programs Not Accredited by the Commission on Dental Accreditation: Enrollment and Graduates, 2018-19"/>
    <hyperlink ref="A16" location="'Fig2a-b'!A1" display="Figures 2a-2b: Advanced Education in General Dentistry - Applications per Program, Enrollment, and Graduates, 2008-09 to 2018-19 "/>
    <hyperlink ref="A17" location="'Fig3a-b'!A1" display="Figures 3a-3b: Dental Anesthesiology - Applications per Program, Enrollment, and Graduates, 2008-09 to 2018-19"/>
    <hyperlink ref="A18" location="'Fig4a-b'!A1" display="Figures 4a-4b: Dental Public Health - Applications per Program, Enrollment, and Graduates, 2008-09 to 2018-19"/>
    <hyperlink ref="A19" location="'Fig5a-b'!A1" display="Figures 5a-5b: Endodontics - Applications per Program, Enrollment, and Graduates, 2008-09 to 2018-19"/>
    <hyperlink ref="A20" location="'Fig6a-b'!A1" display="Figures 6a-6b: General Practice Residency - Applications per Program, Enrollment, and Graduates, 2008-09 to 2018-19"/>
    <hyperlink ref="A21" location="'Fig7a-b'!A1" display="Figures 7a-7b: Oral and Maxillofacial Pathology - Applications per Program, Enrollment, and Graduates, 2008-09 to 2018-19"/>
    <hyperlink ref="A22" location="'Fig8a-b'!A1" display="Figures 8a-8b: Oral and Maxillofacial Radiology - Applications per Program, Enrollment, and Graduates, 2008-09 to 2018-19"/>
    <hyperlink ref="A23" location="'Fig9a-b'!A1" display="Figures 9a-9b: Oral and Maxillofacial Surgery - Applications per Program, Enrollment and Graduates, 2010-11 to 2018-19"/>
    <hyperlink ref="A24" location="'Fig10a-b'!A1" display="Figures 10a-10b: Clinical Fellowships in Oral and Maxillofacial Surgery - Applications per Program, Enrollment, and Graduates, 2008-09 to 2018-19"/>
    <hyperlink ref="A25" location="'Fig11a-b'!A1" display="Figures 11a-11b: Orthodontics and Dentofacial Orthopedics - Applications per Program, Enrollment, and Graduates, 2008-09 to 2018-19"/>
    <hyperlink ref="A26" location="'Fig12a-b'!A1" display="Figures 12a-12b: Clinical Fellowships in Craniofacial and Special Care Orthodontics - Applications per Program, Enrollment, and Graduates, 2008-09 to 2018-19"/>
    <hyperlink ref="A27" location="'Fig13a-b'!A1" display="Figures 13a-13b: Oral Medicine - Applications per Program, Enrollment, and Graduates, 2008-09 to 2018-19"/>
    <hyperlink ref="A28" location="'Fig14a-b'!A1" display="Figures 14a-14b: Orofacial Pain - Applications per Program, Enrollment, and Graduates, 2012-13 to 2018-19"/>
    <hyperlink ref="A29" location="'Fig15a-b'!A1" display="Figures 15a-15b: Pediatric Dentistry - Applications per Program, Enrollment, and Graduates, 2008-09 to 2018-19"/>
    <hyperlink ref="A30" location="'Fig16a-b'!A1" display="Figures 16a-16b: Periodontics - Applications per Program, Enrollment, and Graduates, 2008-09 to 2018-19"/>
    <hyperlink ref="A31" location="'Fig17a-b'!A1" display="Figures 17a-17b: Prosthodontics - Applications per Program, Enrollment, and Graduates, 2008-09 to 2018-19"/>
  </hyperlinks>
  <pageMargins left="0.25" right="0.25" top="0.75" bottom="0.75" header="0.3" footer="0.3"/>
  <pageSetup scale="71" fitToHeight="0"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showGridLines="0" zoomScaleNormal="100" workbookViewId="0"/>
  </sheetViews>
  <sheetFormatPr defaultColWidth="9.08984375" defaultRowHeight="14" x14ac:dyDescent="0.3"/>
  <cols>
    <col min="1" max="1" width="9.08984375" style="59"/>
    <col min="2" max="3" width="15" style="59" customWidth="1"/>
    <col min="4" max="4" width="18.90625" style="59" customWidth="1"/>
    <col min="5" max="5" width="17.08984375" style="59" customWidth="1"/>
    <col min="6" max="6" width="11.54296875" style="59" customWidth="1"/>
    <col min="7" max="7" width="20.453125" style="59" customWidth="1"/>
    <col min="8" max="8" width="16" style="59" customWidth="1"/>
    <col min="9" max="16384" width="9.08984375" style="59"/>
  </cols>
  <sheetData>
    <row r="1" spans="1:13" ht="15.75" customHeight="1" x14ac:dyDescent="0.25">
      <c r="A1" s="83" t="s">
        <v>152</v>
      </c>
      <c r="B1" s="83"/>
      <c r="C1" s="83"/>
    </row>
    <row r="2" spans="1:13" ht="15.75" customHeight="1" x14ac:dyDescent="0.25">
      <c r="A2" s="387" t="s">
        <v>20</v>
      </c>
      <c r="B2" s="387"/>
      <c r="C2" s="387"/>
      <c r="D2" s="387"/>
      <c r="E2" s="69"/>
      <c r="F2" s="69"/>
    </row>
    <row r="3" spans="1:13" ht="15.75" customHeight="1" thickBot="1" x14ac:dyDescent="0.3">
      <c r="A3" s="180"/>
      <c r="B3" s="374"/>
      <c r="C3" s="374"/>
      <c r="D3" s="180"/>
      <c r="E3" s="180"/>
      <c r="F3" s="374"/>
      <c r="G3" s="180"/>
      <c r="H3" s="180"/>
    </row>
    <row r="4" spans="1:13" ht="31.5" customHeight="1" x14ac:dyDescent="0.25">
      <c r="A4" s="181"/>
      <c r="B4" s="392" t="s">
        <v>862</v>
      </c>
      <c r="C4" s="392"/>
      <c r="D4" s="392"/>
      <c r="E4" s="393"/>
      <c r="F4" s="412" t="s">
        <v>858</v>
      </c>
      <c r="G4" s="392"/>
      <c r="H4" s="393"/>
    </row>
    <row r="5" spans="1:13" ht="12" customHeight="1" x14ac:dyDescent="0.3">
      <c r="A5" s="375"/>
      <c r="B5" s="409" t="s">
        <v>865</v>
      </c>
      <c r="C5" s="409" t="s">
        <v>866</v>
      </c>
      <c r="D5" s="377"/>
      <c r="E5" s="411" t="s">
        <v>863</v>
      </c>
      <c r="F5" s="378"/>
      <c r="G5" s="376"/>
      <c r="H5" s="411" t="s">
        <v>861</v>
      </c>
    </row>
    <row r="6" spans="1:13" ht="12" customHeight="1" x14ac:dyDescent="0.3">
      <c r="A6" s="375"/>
      <c r="B6" s="409"/>
      <c r="C6" s="409"/>
      <c r="D6" s="377" t="s">
        <v>147</v>
      </c>
      <c r="E6" s="411"/>
      <c r="F6" s="410" t="s">
        <v>860</v>
      </c>
      <c r="G6" s="376"/>
      <c r="H6" s="411"/>
    </row>
    <row r="7" spans="1:13" ht="12" customHeight="1" x14ac:dyDescent="0.3">
      <c r="A7" s="375"/>
      <c r="B7" s="409"/>
      <c r="C7" s="409"/>
      <c r="D7" s="377" t="s">
        <v>148</v>
      </c>
      <c r="E7" s="411"/>
      <c r="F7" s="410"/>
      <c r="G7" s="377" t="s">
        <v>116</v>
      </c>
      <c r="H7" s="411"/>
      <c r="J7" s="85"/>
      <c r="K7" s="85"/>
      <c r="L7" s="85"/>
      <c r="M7" s="85"/>
    </row>
    <row r="8" spans="1:13" ht="12" customHeight="1" x14ac:dyDescent="0.3">
      <c r="A8" s="86" t="s">
        <v>149</v>
      </c>
      <c r="B8" s="409"/>
      <c r="C8" s="409"/>
      <c r="D8" s="377" t="s">
        <v>150</v>
      </c>
      <c r="E8" s="411"/>
      <c r="F8" s="410"/>
      <c r="G8" s="377" t="s">
        <v>859</v>
      </c>
      <c r="H8" s="411"/>
      <c r="J8" s="85"/>
      <c r="K8" s="85"/>
      <c r="L8" s="85"/>
      <c r="M8" s="85"/>
    </row>
    <row r="9" spans="1:13" ht="15.75" customHeight="1" x14ac:dyDescent="0.25">
      <c r="A9" s="182">
        <v>2008</v>
      </c>
      <c r="B9" s="185">
        <v>56</v>
      </c>
      <c r="C9" s="185">
        <v>56</v>
      </c>
      <c r="D9" s="183">
        <v>4816</v>
      </c>
      <c r="E9" s="184">
        <v>2.2000000000000002</v>
      </c>
      <c r="F9" s="182">
        <v>723</v>
      </c>
      <c r="G9" s="183">
        <v>3009</v>
      </c>
      <c r="H9" s="186">
        <v>0.5</v>
      </c>
      <c r="J9" s="185"/>
      <c r="K9" s="183"/>
      <c r="L9" s="85"/>
      <c r="M9" s="349"/>
    </row>
    <row r="10" spans="1:13" ht="15.75" customHeight="1" x14ac:dyDescent="0.25">
      <c r="A10" s="182">
        <v>2009</v>
      </c>
      <c r="B10" s="185">
        <v>57</v>
      </c>
      <c r="C10" s="185">
        <v>56</v>
      </c>
      <c r="D10" s="183">
        <v>4892</v>
      </c>
      <c r="E10" s="184">
        <v>1.6</v>
      </c>
      <c r="F10" s="182">
        <v>724</v>
      </c>
      <c r="G10" s="188">
        <v>3169</v>
      </c>
      <c r="H10" s="186">
        <f t="shared" ref="H10:H14" si="0">((G10-G9)/G9)*100</f>
        <v>5.3173811897640411</v>
      </c>
      <c r="J10" s="185"/>
      <c r="K10" s="183"/>
      <c r="L10" s="85"/>
      <c r="M10" s="349"/>
    </row>
    <row r="11" spans="1:13" ht="15.75" customHeight="1" x14ac:dyDescent="0.25">
      <c r="A11" s="182">
        <v>2010</v>
      </c>
      <c r="B11" s="185">
        <v>58</v>
      </c>
      <c r="C11" s="185">
        <v>56</v>
      </c>
      <c r="D11" s="183">
        <v>5020</v>
      </c>
      <c r="E11" s="184">
        <v>2.6</v>
      </c>
      <c r="F11" s="182">
        <v>730</v>
      </c>
      <c r="G11" s="188">
        <v>3225</v>
      </c>
      <c r="H11" s="186">
        <f t="shared" si="0"/>
        <v>1.7671189649731776</v>
      </c>
      <c r="J11" s="185"/>
      <c r="K11" s="183"/>
      <c r="L11" s="85"/>
      <c r="M11" s="349"/>
    </row>
    <row r="12" spans="1:13" ht="15.75" customHeight="1" x14ac:dyDescent="0.25">
      <c r="A12" s="182">
        <v>2011</v>
      </c>
      <c r="B12" s="185">
        <v>58</v>
      </c>
      <c r="C12" s="185">
        <v>56</v>
      </c>
      <c r="D12" s="183">
        <v>5106</v>
      </c>
      <c r="E12" s="187">
        <v>1.7</v>
      </c>
      <c r="F12" s="379">
        <v>741</v>
      </c>
      <c r="G12" s="188">
        <v>3395</v>
      </c>
      <c r="H12" s="186">
        <f t="shared" si="0"/>
        <v>5.2713178294573639</v>
      </c>
      <c r="J12" s="185"/>
      <c r="K12" s="350"/>
      <c r="L12" s="85"/>
      <c r="M12" s="349"/>
    </row>
    <row r="13" spans="1:13" ht="15.75" customHeight="1" x14ac:dyDescent="0.25">
      <c r="A13" s="182">
        <v>2012</v>
      </c>
      <c r="B13" s="185">
        <v>61</v>
      </c>
      <c r="C13" s="185">
        <v>57</v>
      </c>
      <c r="D13" s="188">
        <v>5267</v>
      </c>
      <c r="E13" s="189">
        <v>3.2</v>
      </c>
      <c r="F13" s="380">
        <v>752</v>
      </c>
      <c r="G13" s="188">
        <v>3463</v>
      </c>
      <c r="H13" s="186">
        <f t="shared" si="0"/>
        <v>2.0029455081001473</v>
      </c>
      <c r="J13" s="185"/>
      <c r="K13" s="188"/>
      <c r="L13" s="85"/>
      <c r="M13" s="349"/>
    </row>
    <row r="14" spans="1:13" ht="15.75" customHeight="1" x14ac:dyDescent="0.25">
      <c r="A14" s="182">
        <v>2013</v>
      </c>
      <c r="B14" s="185">
        <v>62</v>
      </c>
      <c r="C14" s="185">
        <v>58</v>
      </c>
      <c r="D14" s="188">
        <v>5390</v>
      </c>
      <c r="E14" s="189">
        <v>2.2999999999999998</v>
      </c>
      <c r="F14" s="380">
        <v>757</v>
      </c>
      <c r="G14" s="188">
        <v>3525</v>
      </c>
      <c r="H14" s="186">
        <f t="shared" si="0"/>
        <v>1.7903551833670226</v>
      </c>
      <c r="J14" s="185"/>
      <c r="K14" s="188"/>
      <c r="L14" s="85"/>
      <c r="M14" s="349"/>
    </row>
    <row r="15" spans="1:13" ht="15.75" customHeight="1" x14ac:dyDescent="0.25">
      <c r="A15" s="182">
        <v>2014</v>
      </c>
      <c r="B15" s="185">
        <v>65</v>
      </c>
      <c r="C15" s="185">
        <v>58</v>
      </c>
      <c r="D15" s="188">
        <v>5530</v>
      </c>
      <c r="E15" s="189">
        <v>2.6</v>
      </c>
      <c r="F15" s="380">
        <v>763</v>
      </c>
      <c r="G15" s="188">
        <v>3617</v>
      </c>
      <c r="H15" s="186">
        <v>2.6</v>
      </c>
      <c r="J15" s="185"/>
      <c r="K15" s="188"/>
      <c r="L15" s="85"/>
      <c r="M15" s="349"/>
    </row>
    <row r="16" spans="1:13" ht="15.75" customHeight="1" x14ac:dyDescent="0.25">
      <c r="A16" s="182">
        <v>2015</v>
      </c>
      <c r="B16" s="185">
        <v>65</v>
      </c>
      <c r="C16" s="185">
        <v>61</v>
      </c>
      <c r="D16" s="188">
        <v>5811</v>
      </c>
      <c r="E16" s="189">
        <v>4.8</v>
      </c>
      <c r="F16" s="380">
        <v>769</v>
      </c>
      <c r="G16" s="188">
        <v>3677</v>
      </c>
      <c r="H16" s="186">
        <v>1.7</v>
      </c>
      <c r="J16" s="185"/>
      <c r="K16" s="188"/>
      <c r="L16" s="85"/>
      <c r="M16" s="349"/>
    </row>
    <row r="17" spans="1:15" ht="15.75" customHeight="1" x14ac:dyDescent="0.25">
      <c r="A17" s="182">
        <v>2016</v>
      </c>
      <c r="B17" s="185">
        <v>65</v>
      </c>
      <c r="C17" s="185">
        <v>62</v>
      </c>
      <c r="D17" s="188">
        <v>5957</v>
      </c>
      <c r="E17" s="189">
        <v>2.5</v>
      </c>
      <c r="F17" s="380">
        <v>775</v>
      </c>
      <c r="G17" s="188">
        <v>3731</v>
      </c>
      <c r="H17" s="186">
        <v>1.5</v>
      </c>
      <c r="J17" s="185"/>
      <c r="K17" s="188"/>
      <c r="L17" s="85"/>
      <c r="M17" s="349"/>
    </row>
    <row r="18" spans="1:15" ht="15.75" customHeight="1" x14ac:dyDescent="0.25">
      <c r="A18" s="182">
        <v>2017</v>
      </c>
      <c r="B18" s="185">
        <v>66</v>
      </c>
      <c r="C18" s="185">
        <v>65</v>
      </c>
      <c r="D18" s="188">
        <v>6238</v>
      </c>
      <c r="E18" s="197">
        <v>4.7171394997481952</v>
      </c>
      <c r="F18" s="381">
        <v>772</v>
      </c>
      <c r="G18" s="188">
        <v>3764</v>
      </c>
      <c r="H18" s="186">
        <v>0.88448137228625046</v>
      </c>
      <c r="J18" s="185"/>
      <c r="K18" s="188"/>
      <c r="L18" s="85"/>
      <c r="M18" s="349"/>
    </row>
    <row r="19" spans="1:15" ht="15.75" customHeight="1" thickBot="1" x14ac:dyDescent="0.3">
      <c r="A19" s="190">
        <v>2018</v>
      </c>
      <c r="B19" s="193">
        <v>66</v>
      </c>
      <c r="C19" s="193">
        <v>65</v>
      </c>
      <c r="D19" s="191">
        <v>6305</v>
      </c>
      <c r="E19" s="192">
        <f>(D19-D18)/D18*100</f>
        <v>1.074062199422892</v>
      </c>
      <c r="F19" s="382">
        <v>773</v>
      </c>
      <c r="G19" s="191">
        <v>3751</v>
      </c>
      <c r="H19" s="192">
        <f>(G19-G18)/G18*100</f>
        <v>-0.34537725823591925</v>
      </c>
      <c r="J19" s="85"/>
      <c r="K19" s="85"/>
      <c r="L19" s="85"/>
      <c r="M19" s="85"/>
    </row>
    <row r="20" spans="1:15" ht="36" customHeight="1" x14ac:dyDescent="0.25">
      <c r="A20" s="408" t="s">
        <v>864</v>
      </c>
      <c r="B20" s="408"/>
      <c r="C20" s="408"/>
      <c r="D20" s="408"/>
      <c r="E20" s="408"/>
      <c r="F20" s="408"/>
      <c r="G20" s="408"/>
      <c r="H20" s="194"/>
    </row>
    <row r="21" spans="1:15" ht="16.5" customHeight="1" x14ac:dyDescent="0.25">
      <c r="A21" s="195"/>
      <c r="B21" s="195"/>
      <c r="C21" s="195"/>
      <c r="D21" s="195"/>
      <c r="E21" s="195"/>
      <c r="F21" s="195"/>
      <c r="G21" s="195"/>
    </row>
    <row r="22" spans="1:15" ht="15" customHeight="1" x14ac:dyDescent="0.25">
      <c r="A22" s="196" t="s">
        <v>151</v>
      </c>
      <c r="B22" s="196"/>
      <c r="C22" s="196"/>
      <c r="E22" s="85"/>
      <c r="F22" s="85"/>
    </row>
    <row r="23" spans="1:15" ht="15.75" customHeight="1" x14ac:dyDescent="0.3">
      <c r="A23" s="80" t="s">
        <v>96</v>
      </c>
      <c r="B23" s="80"/>
      <c r="C23" s="80"/>
    </row>
    <row r="24" spans="1:15" ht="15.75" customHeight="1" x14ac:dyDescent="0.25">
      <c r="D24" s="69"/>
      <c r="E24" s="69"/>
      <c r="F24" s="69"/>
      <c r="G24" s="69"/>
      <c r="H24" s="69"/>
    </row>
    <row r="25" spans="1:15" ht="15.75" customHeight="1" x14ac:dyDescent="0.25">
      <c r="D25" s="69"/>
      <c r="E25" s="69"/>
      <c r="F25" s="69"/>
      <c r="G25" s="69"/>
      <c r="H25" s="69"/>
    </row>
    <row r="26" spans="1:15" ht="15.75" customHeight="1" x14ac:dyDescent="0.25">
      <c r="B26" s="85"/>
      <c r="C26" s="85"/>
      <c r="D26" s="85"/>
      <c r="E26" s="85"/>
      <c r="F26" s="85"/>
      <c r="G26" s="85"/>
      <c r="H26" s="85"/>
      <c r="I26" s="94"/>
      <c r="J26" s="94"/>
      <c r="K26" s="94"/>
      <c r="L26" s="94"/>
      <c r="M26" s="85"/>
      <c r="N26" s="85"/>
      <c r="O26" s="85"/>
    </row>
    <row r="27" spans="1:15" ht="15.75" customHeight="1" x14ac:dyDescent="0.25">
      <c r="B27" s="51"/>
      <c r="C27" s="51"/>
      <c r="D27" s="51"/>
      <c r="E27" s="51"/>
      <c r="F27" s="51"/>
      <c r="G27" s="51"/>
      <c r="H27" s="51"/>
      <c r="I27" s="51"/>
      <c r="J27" s="51"/>
      <c r="K27" s="51"/>
      <c r="L27" s="51"/>
      <c r="M27" s="51"/>
      <c r="N27" s="85"/>
      <c r="O27" s="85"/>
    </row>
    <row r="28" spans="1:15" ht="13.75" x14ac:dyDescent="0.25">
      <c r="B28" s="85"/>
      <c r="C28" s="85"/>
      <c r="D28" s="85"/>
      <c r="E28" s="85"/>
      <c r="F28" s="85"/>
      <c r="G28" s="85"/>
      <c r="H28" s="85"/>
      <c r="I28" s="85"/>
      <c r="J28" s="85"/>
      <c r="K28" s="85"/>
      <c r="L28" s="85"/>
      <c r="M28" s="85"/>
      <c r="N28" s="85"/>
      <c r="O28" s="85"/>
    </row>
    <row r="29" spans="1:15" ht="13.75" x14ac:dyDescent="0.25">
      <c r="B29" s="85"/>
      <c r="C29" s="85"/>
      <c r="D29" s="85"/>
      <c r="E29" s="85"/>
      <c r="F29" s="85"/>
      <c r="G29" s="85"/>
      <c r="H29" s="85"/>
      <c r="I29" s="85"/>
      <c r="J29" s="85"/>
      <c r="K29" s="85"/>
      <c r="L29" s="85"/>
      <c r="M29" s="85"/>
      <c r="N29" s="85"/>
      <c r="O29" s="85"/>
    </row>
  </sheetData>
  <mergeCells count="9">
    <mergeCell ref="A20:G20"/>
    <mergeCell ref="A2:D2"/>
    <mergeCell ref="B5:B8"/>
    <mergeCell ref="F6:F8"/>
    <mergeCell ref="H5:H8"/>
    <mergeCell ref="B4:E4"/>
    <mergeCell ref="F4:H4"/>
    <mergeCell ref="E5:E8"/>
    <mergeCell ref="C5:C8"/>
  </mergeCells>
  <conditionalFormatting sqref="B27:J27">
    <cfRule type="expression" dxfId="20" priority="4">
      <formula>MOD(ROW(),2)=0</formula>
    </cfRule>
  </conditionalFormatting>
  <conditionalFormatting sqref="L27">
    <cfRule type="expression" dxfId="19" priority="3">
      <formula>MOD(ROW(),2)=0</formula>
    </cfRule>
  </conditionalFormatting>
  <conditionalFormatting sqref="K27">
    <cfRule type="expression" dxfId="18" priority="2">
      <formula>MOD(ROW(),2)=0</formula>
    </cfRule>
  </conditionalFormatting>
  <conditionalFormatting sqref="M27">
    <cfRule type="expression" dxfId="17" priority="1">
      <formula>MOD(ROW(),2)=0</formula>
    </cfRule>
  </conditionalFormatting>
  <hyperlinks>
    <hyperlink ref="A2:D2" location="TOC!A1" display="Return to Table of Contents"/>
  </hyperlinks>
  <pageMargins left="0.25" right="0.25" top="0.75" bottom="0.75" header="0.3" footer="0.3"/>
  <pageSetup fitToHeight="0" orientation="landscape" r:id="rId1"/>
  <headerFooter>
    <oddHeader>&amp;L 2018-19 &amp;"Arial,Italic"Survey of Advanced Dental Education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
  <sheetViews>
    <sheetView workbookViewId="0"/>
  </sheetViews>
  <sheetFormatPr defaultColWidth="9.36328125" defaultRowHeight="12.5" x14ac:dyDescent="0.25"/>
  <cols>
    <col min="1" max="15" width="9.36328125" style="9"/>
    <col min="16" max="16" width="4.54296875" style="9" customWidth="1"/>
    <col min="17" max="17" width="10.54296875" style="9" bestFit="1" customWidth="1"/>
    <col min="18" max="16384" width="9.36328125" style="9"/>
  </cols>
  <sheetData>
    <row r="1" spans="1:17" ht="15.65" x14ac:dyDescent="0.25">
      <c r="A1" s="3" t="s">
        <v>867</v>
      </c>
    </row>
    <row r="2" spans="1:17" ht="13.25" x14ac:dyDescent="0.25">
      <c r="A2" s="413" t="s">
        <v>20</v>
      </c>
      <c r="B2" s="413"/>
      <c r="C2" s="413"/>
    </row>
    <row r="4" spans="1:17" ht="13.25" x14ac:dyDescent="0.25">
      <c r="Q4" s="104"/>
    </row>
    <row r="6" spans="1:17" ht="13.75" x14ac:dyDescent="0.25">
      <c r="B6" s="199"/>
      <c r="C6" s="101" t="s">
        <v>153</v>
      </c>
      <c r="D6" s="101" t="s">
        <v>64</v>
      </c>
      <c r="E6" s="101" t="s">
        <v>65</v>
      </c>
      <c r="F6" s="101" t="s">
        <v>66</v>
      </c>
      <c r="G6" s="101" t="s">
        <v>67</v>
      </c>
      <c r="H6" s="101" t="s">
        <v>68</v>
      </c>
      <c r="I6" s="101" t="s">
        <v>69</v>
      </c>
      <c r="J6" s="101" t="s">
        <v>70</v>
      </c>
      <c r="K6" s="101" t="s">
        <v>71</v>
      </c>
      <c r="L6" s="101" t="s">
        <v>72</v>
      </c>
      <c r="M6" s="101" t="s">
        <v>73</v>
      </c>
      <c r="N6" s="101" t="s">
        <v>74</v>
      </c>
    </row>
    <row r="7" spans="1:17" ht="13.25" x14ac:dyDescent="0.25">
      <c r="B7" s="101" t="s">
        <v>154</v>
      </c>
      <c r="C7" s="200">
        <v>47.5</v>
      </c>
      <c r="D7" s="101">
        <v>51.5</v>
      </c>
      <c r="E7" s="101">
        <v>60.9</v>
      </c>
      <c r="F7" s="200">
        <v>68</v>
      </c>
      <c r="G7" s="101">
        <v>73.7</v>
      </c>
      <c r="H7" s="101">
        <v>69.7</v>
      </c>
      <c r="I7" s="200">
        <v>66.5</v>
      </c>
      <c r="J7" s="200">
        <v>68.49438202247191</v>
      </c>
      <c r="K7" s="200">
        <f>6439/91</f>
        <v>70.758241758241752</v>
      </c>
      <c r="L7" s="200">
        <f>6128/89</f>
        <v>68.853932584269657</v>
      </c>
      <c r="M7" s="200">
        <f>5821/88</f>
        <v>66.147727272727266</v>
      </c>
      <c r="N7" s="200">
        <f>6521/88</f>
        <v>74.102272727272734</v>
      </c>
    </row>
    <row r="8" spans="1:17" ht="13.25" x14ac:dyDescent="0.25">
      <c r="B8" s="101" t="s">
        <v>155</v>
      </c>
      <c r="C8" s="101">
        <v>535</v>
      </c>
      <c r="D8" s="101">
        <v>554</v>
      </c>
      <c r="E8" s="101">
        <v>607</v>
      </c>
      <c r="F8" s="101">
        <v>609</v>
      </c>
      <c r="G8" s="101">
        <v>688</v>
      </c>
      <c r="H8" s="101">
        <v>700</v>
      </c>
      <c r="I8" s="101">
        <v>709</v>
      </c>
      <c r="J8" s="101">
        <v>747</v>
      </c>
      <c r="K8" s="101">
        <v>785</v>
      </c>
      <c r="L8" s="101">
        <v>766</v>
      </c>
      <c r="M8" s="101">
        <v>791</v>
      </c>
      <c r="N8" s="101">
        <v>771</v>
      </c>
    </row>
    <row r="10" spans="1:17" ht="13.75" thickBot="1" x14ac:dyDescent="0.3"/>
    <row r="11" spans="1:17" ht="13.25" x14ac:dyDescent="0.25">
      <c r="F11" s="222"/>
      <c r="G11" s="223"/>
      <c r="H11" s="223"/>
    </row>
    <row r="12" spans="1:17" ht="13.25" x14ac:dyDescent="0.25">
      <c r="F12" s="224"/>
      <c r="G12" s="225"/>
      <c r="H12" s="225"/>
    </row>
    <row r="13" spans="1:17" ht="13.25" x14ac:dyDescent="0.25">
      <c r="F13" s="224"/>
      <c r="G13" s="225"/>
      <c r="H13" s="225"/>
    </row>
    <row r="14" spans="1:17" ht="13.25" x14ac:dyDescent="0.25">
      <c r="F14" s="224"/>
      <c r="G14" s="225"/>
      <c r="H14" s="225"/>
      <c r="Q14" s="220"/>
    </row>
    <row r="15" spans="1:17" ht="13.25" x14ac:dyDescent="0.25">
      <c r="F15" s="224"/>
      <c r="G15" s="225"/>
      <c r="H15" s="225"/>
    </row>
    <row r="28" spans="2:14" ht="25.5" customHeight="1" x14ac:dyDescent="0.25">
      <c r="B28" s="414" t="s">
        <v>156</v>
      </c>
      <c r="C28" s="415"/>
      <c r="D28" s="415"/>
      <c r="E28" s="415"/>
      <c r="F28" s="415"/>
      <c r="G28" s="415"/>
      <c r="H28" s="415"/>
      <c r="I28" s="415"/>
      <c r="J28" s="415"/>
      <c r="K28" s="415"/>
      <c r="L28" s="415"/>
      <c r="M28" s="415"/>
      <c r="N28" s="415"/>
    </row>
    <row r="29" spans="2:14" ht="13.25" x14ac:dyDescent="0.25">
      <c r="B29" s="55" t="s">
        <v>157</v>
      </c>
    </row>
    <row r="31" spans="2:14" ht="13.25" x14ac:dyDescent="0.25">
      <c r="B31" s="55" t="s">
        <v>151</v>
      </c>
    </row>
    <row r="32" spans="2:14" x14ac:dyDescent="0.25">
      <c r="B32" s="55" t="s">
        <v>96</v>
      </c>
    </row>
    <row r="35" spans="1:14" ht="13.25" x14ac:dyDescent="0.25">
      <c r="A35" s="3" t="s">
        <v>868</v>
      </c>
    </row>
    <row r="37" spans="1:14" x14ac:dyDescent="0.25">
      <c r="B37" s="101"/>
      <c r="C37" s="101" t="s">
        <v>153</v>
      </c>
      <c r="D37" s="101" t="s">
        <v>64</v>
      </c>
      <c r="E37" s="101" t="s">
        <v>65</v>
      </c>
      <c r="F37" s="101" t="s">
        <v>66</v>
      </c>
      <c r="G37" s="101" t="s">
        <v>67</v>
      </c>
      <c r="H37" s="101" t="s">
        <v>68</v>
      </c>
      <c r="I37" s="101" t="s">
        <v>69</v>
      </c>
      <c r="J37" s="101" t="s">
        <v>70</v>
      </c>
      <c r="K37" s="101" t="s">
        <v>71</v>
      </c>
      <c r="L37" s="101" t="s">
        <v>72</v>
      </c>
      <c r="M37" s="101" t="s">
        <v>73</v>
      </c>
      <c r="N37" s="101" t="s">
        <v>74</v>
      </c>
    </row>
    <row r="38" spans="1:14" x14ac:dyDescent="0.25">
      <c r="B38" s="101" t="s">
        <v>125</v>
      </c>
      <c r="C38" s="101">
        <v>595</v>
      </c>
      <c r="D38" s="101">
        <v>628</v>
      </c>
      <c r="E38" s="101">
        <v>688</v>
      </c>
      <c r="F38" s="101">
        <v>713</v>
      </c>
      <c r="G38" s="101">
        <v>802</v>
      </c>
      <c r="H38" s="101">
        <v>813</v>
      </c>
      <c r="I38" s="101">
        <v>849</v>
      </c>
      <c r="J38" s="101">
        <v>883</v>
      </c>
      <c r="K38" s="101">
        <v>921</v>
      </c>
      <c r="L38" s="101">
        <v>927</v>
      </c>
      <c r="M38" s="101">
        <v>935</v>
      </c>
      <c r="N38" s="101">
        <v>911</v>
      </c>
    </row>
    <row r="39" spans="1:14" x14ac:dyDescent="0.25">
      <c r="B39" s="101" t="s">
        <v>126</v>
      </c>
      <c r="C39" s="101">
        <v>518</v>
      </c>
      <c r="D39" s="101">
        <v>547</v>
      </c>
      <c r="E39" s="101">
        <v>600</v>
      </c>
      <c r="F39" s="101">
        <v>647</v>
      </c>
      <c r="G39" s="101">
        <v>685</v>
      </c>
      <c r="H39" s="101">
        <v>722</v>
      </c>
      <c r="I39" s="101">
        <v>747</v>
      </c>
      <c r="J39" s="101">
        <v>779</v>
      </c>
      <c r="K39" s="101">
        <v>787</v>
      </c>
      <c r="L39" s="101">
        <v>807</v>
      </c>
      <c r="M39" s="101">
        <v>818</v>
      </c>
      <c r="N39" s="101"/>
    </row>
    <row r="60" spans="2:2" ht="7.5" customHeight="1" x14ac:dyDescent="0.25"/>
    <row r="61" spans="2:2" x14ac:dyDescent="0.25">
      <c r="B61" s="55" t="s">
        <v>151</v>
      </c>
    </row>
    <row r="62" spans="2:2" x14ac:dyDescent="0.25">
      <c r="B62" s="55" t="s">
        <v>96</v>
      </c>
    </row>
  </sheetData>
  <mergeCells count="2">
    <mergeCell ref="A2:C2"/>
    <mergeCell ref="B28:N28"/>
  </mergeCells>
  <hyperlinks>
    <hyperlink ref="A2:C2" location="TOC!A1" display="Return to Table of Contents"/>
  </hyperlinks>
  <pageMargins left="0.25" right="0.25" top="0.75" bottom="0.75" header="0.3" footer="0.3"/>
  <pageSetup scale="74" orientation="portrait" r:id="rId1"/>
  <headerFooter>
    <oddHeader>&amp;L2018-19 &amp;"Arial,Italic"Survey of Advanced Dental Education</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workbookViewId="0"/>
  </sheetViews>
  <sheetFormatPr defaultColWidth="9.36328125" defaultRowHeight="12.5" x14ac:dyDescent="0.25"/>
  <cols>
    <col min="1" max="15" width="9.36328125" style="9"/>
    <col min="16" max="16" width="2.36328125" style="9" customWidth="1"/>
    <col min="17" max="16384" width="9.36328125" style="9"/>
  </cols>
  <sheetData>
    <row r="1" spans="1:18" ht="15.65" x14ac:dyDescent="0.25">
      <c r="A1" s="3" t="s">
        <v>869</v>
      </c>
    </row>
    <row r="2" spans="1:18" ht="13.25" x14ac:dyDescent="0.25">
      <c r="A2" s="416" t="s">
        <v>20</v>
      </c>
      <c r="B2" s="416"/>
      <c r="C2" s="416"/>
    </row>
    <row r="4" spans="1:18" ht="13.25" x14ac:dyDescent="0.25">
      <c r="R4" s="104"/>
    </row>
    <row r="7" spans="1:18" ht="13.75" x14ac:dyDescent="0.25">
      <c r="C7" s="199"/>
      <c r="D7" s="101" t="s">
        <v>65</v>
      </c>
      <c r="E7" s="101" t="s">
        <v>66</v>
      </c>
      <c r="F7" s="101" t="s">
        <v>67</v>
      </c>
      <c r="G7" s="101" t="s">
        <v>68</v>
      </c>
      <c r="H7" s="101" t="s">
        <v>69</v>
      </c>
      <c r="I7" s="101" t="s">
        <v>70</v>
      </c>
      <c r="J7" s="101" t="s">
        <v>71</v>
      </c>
      <c r="K7" s="101" t="s">
        <v>72</v>
      </c>
      <c r="L7" s="101" t="s">
        <v>73</v>
      </c>
      <c r="M7" s="101" t="s">
        <v>74</v>
      </c>
    </row>
    <row r="8" spans="1:18" ht="13.25" x14ac:dyDescent="0.25">
      <c r="C8" s="101" t="s">
        <v>154</v>
      </c>
      <c r="D8" s="200">
        <v>20</v>
      </c>
      <c r="E8" s="200">
        <v>25</v>
      </c>
      <c r="F8" s="101">
        <v>22.9</v>
      </c>
      <c r="G8" s="101">
        <v>31.3</v>
      </c>
      <c r="H8" s="200">
        <v>34.200000000000003</v>
      </c>
      <c r="I8" s="200">
        <v>27.333333333333332</v>
      </c>
      <c r="J8" s="200">
        <f>200/9</f>
        <v>22.222222222222221</v>
      </c>
      <c r="K8" s="200">
        <f>203/8</f>
        <v>25.375</v>
      </c>
      <c r="L8" s="200">
        <f>122/7</f>
        <v>17.428571428571427</v>
      </c>
      <c r="M8" s="200">
        <f>150/6</f>
        <v>25</v>
      </c>
    </row>
    <row r="9" spans="1:18" ht="13.25" x14ac:dyDescent="0.25">
      <c r="C9" s="101" t="s">
        <v>155</v>
      </c>
      <c r="D9" s="101">
        <v>15</v>
      </c>
      <c r="E9" s="101">
        <v>19</v>
      </c>
      <c r="F9" s="101">
        <v>21</v>
      </c>
      <c r="G9" s="101">
        <v>29</v>
      </c>
      <c r="H9" s="101">
        <v>32</v>
      </c>
      <c r="I9" s="101">
        <v>34</v>
      </c>
      <c r="J9" s="101">
        <v>34</v>
      </c>
      <c r="K9" s="101">
        <v>32</v>
      </c>
      <c r="L9" s="101">
        <v>26</v>
      </c>
      <c r="M9" s="101">
        <v>22</v>
      </c>
    </row>
    <row r="10" spans="1:18" ht="13.75" thickBot="1" x14ac:dyDescent="0.3"/>
    <row r="11" spans="1:18" ht="13.75" thickBot="1" x14ac:dyDescent="0.3">
      <c r="D11" s="214"/>
      <c r="E11" s="222"/>
      <c r="F11" s="223"/>
      <c r="G11" s="223"/>
      <c r="H11" s="217"/>
    </row>
    <row r="12" spans="1:18" ht="13.25" x14ac:dyDescent="0.25">
      <c r="D12" s="214"/>
      <c r="E12" s="224"/>
      <c r="F12" s="225"/>
      <c r="G12" s="225"/>
      <c r="H12" s="217"/>
    </row>
    <row r="13" spans="1:18" ht="13.25" x14ac:dyDescent="0.25">
      <c r="E13" s="224"/>
      <c r="F13" s="225"/>
      <c r="G13" s="225"/>
    </row>
    <row r="14" spans="1:18" ht="13.25" x14ac:dyDescent="0.25">
      <c r="E14" s="224"/>
      <c r="F14" s="225"/>
      <c r="G14" s="225"/>
    </row>
    <row r="15" spans="1:18" ht="13.25" x14ac:dyDescent="0.25">
      <c r="E15" s="224"/>
      <c r="F15" s="225"/>
      <c r="G15" s="225"/>
    </row>
    <row r="16" spans="1:18" ht="13.25" x14ac:dyDescent="0.25">
      <c r="E16" s="224"/>
      <c r="F16" s="225"/>
      <c r="G16" s="225"/>
    </row>
    <row r="17" spans="2:14" ht="13.25" x14ac:dyDescent="0.25">
      <c r="E17" s="224"/>
      <c r="F17" s="225"/>
      <c r="G17" s="225"/>
    </row>
    <row r="28" spans="2:14" ht="27" customHeight="1" x14ac:dyDescent="0.25">
      <c r="B28" s="414" t="s">
        <v>156</v>
      </c>
      <c r="C28" s="415"/>
      <c r="D28" s="415"/>
      <c r="E28" s="415"/>
      <c r="F28" s="415"/>
      <c r="G28" s="415"/>
      <c r="H28" s="415"/>
      <c r="I28" s="415"/>
      <c r="J28" s="415"/>
      <c r="K28" s="415"/>
      <c r="L28" s="415"/>
      <c r="M28" s="415"/>
      <c r="N28" s="415"/>
    </row>
    <row r="29" spans="2:14" ht="13.25" x14ac:dyDescent="0.25">
      <c r="B29" s="55" t="s">
        <v>157</v>
      </c>
    </row>
    <row r="31" spans="2:14" ht="13.25" x14ac:dyDescent="0.25">
      <c r="B31" s="55" t="s">
        <v>159</v>
      </c>
    </row>
    <row r="32" spans="2:14" x14ac:dyDescent="0.25">
      <c r="B32" s="55" t="s">
        <v>96</v>
      </c>
    </row>
    <row r="34" spans="1:18" ht="15.65" x14ac:dyDescent="0.25">
      <c r="A34" s="3" t="s">
        <v>870</v>
      </c>
    </row>
    <row r="38" spans="1:18" x14ac:dyDescent="0.25">
      <c r="C38" s="101"/>
      <c r="D38" s="101" t="s">
        <v>64</v>
      </c>
      <c r="E38" s="101" t="s">
        <v>65</v>
      </c>
      <c r="F38" s="101" t="s">
        <v>66</v>
      </c>
      <c r="G38" s="101" t="s">
        <v>67</v>
      </c>
      <c r="H38" s="101" t="s">
        <v>68</v>
      </c>
      <c r="I38" s="101" t="s">
        <v>69</v>
      </c>
      <c r="J38" s="101" t="s">
        <v>70</v>
      </c>
      <c r="K38" s="101" t="s">
        <v>71</v>
      </c>
      <c r="L38" s="101" t="s">
        <v>72</v>
      </c>
      <c r="M38" s="101" t="s">
        <v>73</v>
      </c>
      <c r="N38" s="9" t="s">
        <v>74</v>
      </c>
    </row>
    <row r="39" spans="1:18" x14ac:dyDescent="0.25">
      <c r="C39" s="101" t="s">
        <v>125</v>
      </c>
      <c r="D39" s="101">
        <v>12</v>
      </c>
      <c r="E39" s="101">
        <v>25</v>
      </c>
      <c r="F39" s="101">
        <v>35</v>
      </c>
      <c r="G39" s="101">
        <v>43</v>
      </c>
      <c r="H39" s="101">
        <v>63</v>
      </c>
      <c r="I39" s="101">
        <v>66</v>
      </c>
      <c r="J39" s="101">
        <v>69</v>
      </c>
      <c r="K39" s="101">
        <v>81</v>
      </c>
      <c r="L39" s="101">
        <v>76</v>
      </c>
      <c r="M39" s="101">
        <v>87</v>
      </c>
      <c r="N39" s="9">
        <v>79</v>
      </c>
    </row>
    <row r="40" spans="1:18" x14ac:dyDescent="0.25">
      <c r="C40" s="101" t="s">
        <v>126</v>
      </c>
      <c r="D40" s="101">
        <v>2</v>
      </c>
      <c r="E40" s="101">
        <v>7</v>
      </c>
      <c r="F40" s="101">
        <v>15</v>
      </c>
      <c r="G40" s="101">
        <v>23</v>
      </c>
      <c r="H40" s="101">
        <v>30</v>
      </c>
      <c r="I40" s="101">
        <v>28</v>
      </c>
      <c r="J40" s="101">
        <v>30</v>
      </c>
      <c r="K40" s="101">
        <v>33</v>
      </c>
      <c r="L40" s="101">
        <v>14</v>
      </c>
      <c r="M40" s="101">
        <v>31</v>
      </c>
    </row>
    <row r="48" spans="1:18" x14ac:dyDescent="0.25">
      <c r="R48" s="104"/>
    </row>
    <row r="60" spans="2:2" x14ac:dyDescent="0.25">
      <c r="B60" s="55" t="s">
        <v>163</v>
      </c>
    </row>
    <row r="62" spans="2:2" x14ac:dyDescent="0.25">
      <c r="B62" s="55" t="s">
        <v>159</v>
      </c>
    </row>
    <row r="63" spans="2:2" x14ac:dyDescent="0.25">
      <c r="B63" s="55" t="s">
        <v>96</v>
      </c>
    </row>
  </sheetData>
  <mergeCells count="2">
    <mergeCell ref="A2:C2"/>
    <mergeCell ref="B28:N28"/>
  </mergeCells>
  <hyperlinks>
    <hyperlink ref="A2:C2" location="TOC!A1" display="Return to Table of Contents"/>
  </hyperlinks>
  <pageMargins left="0.25" right="0.25" top="0.75" bottom="0.75" header="0.3" footer="0.3"/>
  <pageSetup scale="68" orientation="portrait" r:id="rId1"/>
  <headerFooter>
    <oddHeader>&amp;L2018-19 &amp;"Arial,Italic"Survey of Advanced Dental Education</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
  <sheetViews>
    <sheetView zoomScaleNormal="100" workbookViewId="0"/>
  </sheetViews>
  <sheetFormatPr defaultColWidth="9.08984375" defaultRowHeight="12.5" x14ac:dyDescent="0.25"/>
  <cols>
    <col min="1" max="16384" width="9.08984375" style="9"/>
  </cols>
  <sheetData>
    <row r="1" spans="1:15" ht="15.65" x14ac:dyDescent="0.25">
      <c r="A1" s="3" t="s">
        <v>871</v>
      </c>
    </row>
    <row r="2" spans="1:15" ht="13.25" x14ac:dyDescent="0.25">
      <c r="A2" s="387" t="s">
        <v>20</v>
      </c>
      <c r="B2" s="387"/>
      <c r="C2" s="387"/>
    </row>
    <row r="7" spans="1:15" ht="13.75" x14ac:dyDescent="0.25">
      <c r="C7" s="199"/>
      <c r="D7" s="101" t="s">
        <v>153</v>
      </c>
      <c r="E7" s="101" t="s">
        <v>64</v>
      </c>
      <c r="F7" s="101" t="s">
        <v>65</v>
      </c>
      <c r="G7" s="101" t="s">
        <v>66</v>
      </c>
      <c r="H7" s="101" t="s">
        <v>67</v>
      </c>
      <c r="I7" s="101" t="s">
        <v>68</v>
      </c>
      <c r="J7" s="101" t="s">
        <v>69</v>
      </c>
      <c r="K7" s="101" t="s">
        <v>70</v>
      </c>
      <c r="L7" s="101" t="s">
        <v>71</v>
      </c>
      <c r="M7" s="101" t="s">
        <v>72</v>
      </c>
      <c r="N7" s="101" t="s">
        <v>73</v>
      </c>
      <c r="O7" s="101" t="s">
        <v>74</v>
      </c>
    </row>
    <row r="8" spans="1:15" ht="13.25" x14ac:dyDescent="0.25">
      <c r="C8" s="101" t="s">
        <v>154</v>
      </c>
      <c r="D8" s="200">
        <v>4</v>
      </c>
      <c r="E8" s="101">
        <v>5.7</v>
      </c>
      <c r="F8" s="101">
        <v>7.1</v>
      </c>
      <c r="G8" s="101">
        <v>8.6</v>
      </c>
      <c r="H8" s="101">
        <v>9.6999999999999993</v>
      </c>
      <c r="I8" s="101">
        <v>10.6</v>
      </c>
      <c r="J8" s="101">
        <v>10.7</v>
      </c>
      <c r="K8" s="101">
        <v>11.2</v>
      </c>
      <c r="L8" s="200">
        <f>146/14</f>
        <v>10.428571428571429</v>
      </c>
      <c r="M8" s="200">
        <f>166/15</f>
        <v>11.066666666666666</v>
      </c>
      <c r="N8" s="200">
        <v>10.866666666666667</v>
      </c>
      <c r="O8" s="200">
        <f>195/15</f>
        <v>13</v>
      </c>
    </row>
    <row r="9" spans="1:15" ht="13.25" x14ac:dyDescent="0.25">
      <c r="C9" s="101" t="s">
        <v>155</v>
      </c>
      <c r="D9" s="101">
        <v>17</v>
      </c>
      <c r="E9" s="101">
        <v>22</v>
      </c>
      <c r="F9" s="101">
        <v>16</v>
      </c>
      <c r="G9" s="101">
        <v>14</v>
      </c>
      <c r="H9" s="101">
        <v>25</v>
      </c>
      <c r="I9" s="101">
        <v>22</v>
      </c>
      <c r="J9" s="101">
        <v>24</v>
      </c>
      <c r="K9" s="101">
        <v>37</v>
      </c>
      <c r="L9" s="101">
        <v>36</v>
      </c>
      <c r="M9" s="101">
        <v>36</v>
      </c>
      <c r="N9" s="101">
        <v>34</v>
      </c>
      <c r="O9" s="101">
        <v>38</v>
      </c>
    </row>
    <row r="27" spans="2:17" ht="12.75" customHeight="1" x14ac:dyDescent="0.25">
      <c r="B27" s="417" t="s">
        <v>156</v>
      </c>
      <c r="C27" s="417"/>
      <c r="D27" s="417"/>
      <c r="E27" s="417"/>
      <c r="F27" s="417"/>
      <c r="G27" s="417"/>
      <c r="H27" s="417"/>
      <c r="I27" s="417"/>
      <c r="J27" s="417"/>
      <c r="K27" s="417"/>
      <c r="L27" s="417"/>
      <c r="M27" s="417"/>
      <c r="N27" s="417"/>
      <c r="O27" s="417"/>
      <c r="P27" s="201"/>
      <c r="Q27" s="201"/>
    </row>
    <row r="28" spans="2:17" ht="22.5" customHeight="1" x14ac:dyDescent="0.25">
      <c r="B28" s="417"/>
      <c r="C28" s="417"/>
      <c r="D28" s="417"/>
      <c r="E28" s="417"/>
      <c r="F28" s="417"/>
      <c r="G28" s="417"/>
      <c r="H28" s="417"/>
      <c r="I28" s="417"/>
      <c r="J28" s="417"/>
      <c r="K28" s="417"/>
      <c r="L28" s="417"/>
      <c r="M28" s="417"/>
      <c r="N28" s="417"/>
      <c r="O28" s="417"/>
      <c r="P28" s="201"/>
      <c r="Q28" s="201"/>
    </row>
    <row r="29" spans="2:17" ht="13.25" x14ac:dyDescent="0.25">
      <c r="B29" s="55" t="s">
        <v>157</v>
      </c>
      <c r="C29" s="55"/>
      <c r="D29" s="55"/>
      <c r="E29" s="55"/>
      <c r="F29" s="55"/>
      <c r="G29" s="55"/>
      <c r="H29" s="55"/>
      <c r="I29" s="55"/>
      <c r="J29" s="55"/>
      <c r="K29" s="55"/>
      <c r="L29" s="55"/>
      <c r="M29" s="55"/>
      <c r="N29" s="55"/>
      <c r="O29" s="55"/>
    </row>
    <row r="30" spans="2:17" ht="13.25" x14ac:dyDescent="0.25">
      <c r="B30" s="55"/>
      <c r="C30" s="55"/>
      <c r="D30" s="55"/>
      <c r="E30" s="55"/>
      <c r="F30" s="55"/>
      <c r="G30" s="55"/>
      <c r="H30" s="55"/>
      <c r="I30" s="55"/>
      <c r="J30" s="55"/>
      <c r="K30" s="55"/>
      <c r="L30" s="55"/>
      <c r="M30" s="55"/>
      <c r="N30" s="55"/>
      <c r="O30" s="55"/>
    </row>
    <row r="31" spans="2:17" ht="13.25" x14ac:dyDescent="0.25">
      <c r="B31" s="55" t="s">
        <v>151</v>
      </c>
      <c r="C31" s="55"/>
      <c r="D31" s="55"/>
      <c r="E31" s="55"/>
      <c r="F31" s="55"/>
      <c r="G31" s="55"/>
      <c r="H31" s="55"/>
      <c r="I31" s="55"/>
      <c r="J31" s="55"/>
      <c r="K31" s="55"/>
      <c r="L31" s="55"/>
      <c r="M31" s="55"/>
      <c r="N31" s="55"/>
      <c r="O31" s="55"/>
    </row>
    <row r="32" spans="2:17" x14ac:dyDescent="0.25">
      <c r="B32" s="55" t="s">
        <v>96</v>
      </c>
      <c r="C32" s="55"/>
      <c r="D32" s="55"/>
      <c r="E32" s="55"/>
      <c r="F32" s="55"/>
      <c r="G32" s="55"/>
      <c r="H32" s="55"/>
      <c r="I32" s="55"/>
      <c r="J32" s="55"/>
      <c r="K32" s="55"/>
      <c r="L32" s="55"/>
      <c r="M32" s="55"/>
      <c r="N32" s="55"/>
      <c r="O32" s="55"/>
    </row>
    <row r="34" spans="1:16" ht="13.25" x14ac:dyDescent="0.25">
      <c r="A34" s="3" t="s">
        <v>872</v>
      </c>
    </row>
    <row r="38" spans="1:16" x14ac:dyDescent="0.25">
      <c r="C38" s="101"/>
      <c r="D38" s="101" t="s">
        <v>153</v>
      </c>
      <c r="E38" s="101" t="s">
        <v>64</v>
      </c>
      <c r="F38" s="101" t="s">
        <v>65</v>
      </c>
      <c r="G38" s="101" t="s">
        <v>66</v>
      </c>
      <c r="H38" s="101" t="s">
        <v>67</v>
      </c>
      <c r="I38" s="101" t="s">
        <v>68</v>
      </c>
      <c r="J38" s="101" t="s">
        <v>69</v>
      </c>
      <c r="K38" s="101" t="s">
        <v>70</v>
      </c>
      <c r="L38" s="101" t="s">
        <v>71</v>
      </c>
      <c r="M38" s="101" t="s">
        <v>72</v>
      </c>
      <c r="N38" s="101" t="s">
        <v>73</v>
      </c>
      <c r="O38" s="101" t="s">
        <v>74</v>
      </c>
    </row>
    <row r="39" spans="1:16" x14ac:dyDescent="0.25">
      <c r="C39" s="101" t="s">
        <v>125</v>
      </c>
      <c r="D39" s="101">
        <v>38</v>
      </c>
      <c r="E39" s="101">
        <v>43</v>
      </c>
      <c r="F39" s="101">
        <v>44</v>
      </c>
      <c r="G39" s="101">
        <v>32</v>
      </c>
      <c r="H39" s="101">
        <v>42</v>
      </c>
      <c r="I39" s="101">
        <v>46</v>
      </c>
      <c r="J39" s="101">
        <v>48</v>
      </c>
      <c r="K39" s="101">
        <v>63</v>
      </c>
      <c r="L39" s="101">
        <v>64</v>
      </c>
      <c r="M39" s="101">
        <v>62</v>
      </c>
      <c r="N39" s="101">
        <v>65</v>
      </c>
      <c r="O39" s="101">
        <v>62</v>
      </c>
      <c r="P39" s="104"/>
    </row>
    <row r="40" spans="1:16" x14ac:dyDescent="0.25">
      <c r="C40" s="101" t="s">
        <v>126</v>
      </c>
      <c r="D40" s="101">
        <v>13</v>
      </c>
      <c r="E40" s="101">
        <v>13</v>
      </c>
      <c r="F40" s="101">
        <v>19</v>
      </c>
      <c r="G40" s="101">
        <v>13</v>
      </c>
      <c r="H40" s="101">
        <v>20</v>
      </c>
      <c r="I40" s="101">
        <v>20</v>
      </c>
      <c r="J40" s="101">
        <v>22</v>
      </c>
      <c r="K40" s="101">
        <v>23</v>
      </c>
      <c r="L40" s="101">
        <v>30</v>
      </c>
      <c r="M40" s="101">
        <v>28</v>
      </c>
      <c r="N40" s="101">
        <v>36</v>
      </c>
      <c r="O40" s="101"/>
    </row>
    <row r="61" spans="2:2" x14ac:dyDescent="0.25">
      <c r="B61" s="55" t="s">
        <v>151</v>
      </c>
    </row>
    <row r="62" spans="2:2" x14ac:dyDescent="0.25">
      <c r="B62" s="55" t="s">
        <v>96</v>
      </c>
    </row>
  </sheetData>
  <mergeCells count="2">
    <mergeCell ref="A2:C2"/>
    <mergeCell ref="B27:O28"/>
  </mergeCells>
  <hyperlinks>
    <hyperlink ref="A2:C2" location="TOC!A1" display="Return to Table of Contents"/>
  </hyperlinks>
  <pageMargins left="0.25" right="0.25" top="0.75" bottom="0.75" header="0.3" footer="0.3"/>
  <pageSetup scale="71" orientation="portrait" r:id="rId1"/>
  <headerFooter>
    <oddHeader>&amp;L2018-19 &amp;"Arial,Italic"Survey of Advanced Dental Education</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1"/>
  <sheetViews>
    <sheetView zoomScaleNormal="100" workbookViewId="0"/>
  </sheetViews>
  <sheetFormatPr defaultColWidth="9.08984375" defaultRowHeight="12.5" x14ac:dyDescent="0.25"/>
  <cols>
    <col min="1" max="15" width="9.08984375" style="9"/>
    <col min="16" max="16" width="4.453125" style="9" customWidth="1"/>
    <col min="17" max="16384" width="9.08984375" style="9"/>
  </cols>
  <sheetData>
    <row r="1" spans="1:23" ht="15.65" x14ac:dyDescent="0.25">
      <c r="A1" s="3" t="s">
        <v>873</v>
      </c>
    </row>
    <row r="2" spans="1:23" ht="13.25" x14ac:dyDescent="0.25">
      <c r="A2" s="418" t="s">
        <v>20</v>
      </c>
      <c r="B2" s="418"/>
      <c r="C2" s="418"/>
    </row>
    <row r="4" spans="1:23" ht="13.25" x14ac:dyDescent="0.25">
      <c r="Q4" s="104"/>
    </row>
    <row r="9" spans="1:23" ht="13.75" x14ac:dyDescent="0.25">
      <c r="C9" s="199"/>
      <c r="D9" s="101" t="s">
        <v>64</v>
      </c>
      <c r="E9" s="101" t="s">
        <v>65</v>
      </c>
      <c r="F9" s="101" t="s">
        <v>66</v>
      </c>
      <c r="G9" s="101" t="s">
        <v>67</v>
      </c>
      <c r="H9" s="101" t="s">
        <v>68</v>
      </c>
      <c r="I9" s="101" t="s">
        <v>69</v>
      </c>
      <c r="J9" s="101" t="s">
        <v>70</v>
      </c>
      <c r="K9" s="101" t="s">
        <v>71</v>
      </c>
      <c r="L9" s="101" t="s">
        <v>72</v>
      </c>
      <c r="M9" s="101" t="s">
        <v>73</v>
      </c>
      <c r="N9" s="101" t="s">
        <v>74</v>
      </c>
    </row>
    <row r="10" spans="1:23" ht="13.25" x14ac:dyDescent="0.25">
      <c r="C10" s="101" t="s">
        <v>154</v>
      </c>
      <c r="D10" s="202">
        <v>71.2</v>
      </c>
      <c r="E10" s="203">
        <v>69</v>
      </c>
      <c r="F10" s="202">
        <v>62.9</v>
      </c>
      <c r="G10" s="202">
        <v>57.8</v>
      </c>
      <c r="H10" s="202">
        <v>57.8</v>
      </c>
      <c r="I10" s="202">
        <v>62.2</v>
      </c>
      <c r="J10" s="203">
        <v>59.964285699999998</v>
      </c>
      <c r="K10" s="200">
        <f>3570/55</f>
        <v>64.909090909090907</v>
      </c>
      <c r="L10" s="200">
        <f>4327/56</f>
        <v>77.267857142857139</v>
      </c>
      <c r="M10" s="200">
        <v>80.545454545454547</v>
      </c>
      <c r="N10" s="200">
        <v>78.963636363636368</v>
      </c>
      <c r="S10" s="204"/>
      <c r="T10" s="205"/>
      <c r="U10" s="205"/>
    </row>
    <row r="11" spans="1:23" ht="13.25" x14ac:dyDescent="0.25">
      <c r="C11" s="101" t="s">
        <v>155</v>
      </c>
      <c r="D11" s="202">
        <v>202</v>
      </c>
      <c r="E11" s="202">
        <v>205</v>
      </c>
      <c r="F11" s="202">
        <v>211</v>
      </c>
      <c r="G11" s="202">
        <v>207</v>
      </c>
      <c r="H11" s="202">
        <v>211</v>
      </c>
      <c r="I11" s="202">
        <v>209</v>
      </c>
      <c r="J11" s="202">
        <v>221</v>
      </c>
      <c r="K11" s="101">
        <v>218</v>
      </c>
      <c r="L11" s="101">
        <v>220</v>
      </c>
      <c r="M11" s="101">
        <v>216</v>
      </c>
      <c r="N11" s="101">
        <v>218</v>
      </c>
      <c r="S11" s="204"/>
      <c r="T11" s="205"/>
      <c r="U11" s="205"/>
    </row>
    <row r="12" spans="1:23" ht="13.25" x14ac:dyDescent="0.25">
      <c r="U12" s="204"/>
      <c r="V12" s="205"/>
      <c r="W12" s="205"/>
    </row>
    <row r="13" spans="1:23" ht="13.75" thickBot="1" x14ac:dyDescent="0.3">
      <c r="U13" s="204"/>
      <c r="V13" s="205"/>
      <c r="W13" s="205"/>
    </row>
    <row r="14" spans="1:23" ht="13.25" x14ac:dyDescent="0.25">
      <c r="F14" s="206"/>
      <c r="G14" s="207"/>
    </row>
    <row r="15" spans="1:23" ht="13.25" x14ac:dyDescent="0.25">
      <c r="F15" s="208"/>
      <c r="G15" s="205"/>
    </row>
    <row r="16" spans="1:23" ht="13.25" x14ac:dyDescent="0.25">
      <c r="F16" s="208"/>
      <c r="G16" s="205"/>
    </row>
    <row r="17" spans="2:15" ht="13.25" x14ac:dyDescent="0.25">
      <c r="F17" s="208"/>
      <c r="G17" s="205"/>
    </row>
    <row r="28" spans="2:15" ht="28.5" customHeight="1" x14ac:dyDescent="0.25">
      <c r="B28" s="414" t="s">
        <v>156</v>
      </c>
      <c r="C28" s="415"/>
      <c r="D28" s="415"/>
      <c r="E28" s="415"/>
      <c r="F28" s="415"/>
      <c r="G28" s="415"/>
      <c r="H28" s="415"/>
      <c r="I28" s="415"/>
      <c r="J28" s="415"/>
      <c r="K28" s="415"/>
      <c r="L28" s="415"/>
      <c r="M28" s="415"/>
      <c r="N28" s="415"/>
      <c r="O28" s="415"/>
    </row>
    <row r="29" spans="2:15" ht="13.25" x14ac:dyDescent="0.25">
      <c r="B29" s="55" t="s">
        <v>157</v>
      </c>
      <c r="C29" s="55"/>
      <c r="D29" s="55"/>
      <c r="E29" s="55"/>
      <c r="F29" s="55"/>
      <c r="G29" s="55"/>
      <c r="H29" s="55"/>
      <c r="I29" s="55"/>
      <c r="J29" s="55"/>
      <c r="K29" s="55"/>
      <c r="L29" s="55"/>
      <c r="M29" s="55"/>
      <c r="N29" s="55"/>
      <c r="O29" s="55"/>
    </row>
    <row r="31" spans="2:15" ht="13.25" x14ac:dyDescent="0.25">
      <c r="B31" s="55" t="s">
        <v>158</v>
      </c>
    </row>
    <row r="32" spans="2:15" x14ac:dyDescent="0.25">
      <c r="B32" s="55" t="s">
        <v>96</v>
      </c>
    </row>
    <row r="34" spans="1:13" ht="13.25" x14ac:dyDescent="0.25">
      <c r="A34" s="3" t="s">
        <v>874</v>
      </c>
    </row>
    <row r="39" spans="1:13" x14ac:dyDescent="0.25">
      <c r="B39" s="101"/>
      <c r="C39" s="101" t="s">
        <v>64</v>
      </c>
      <c r="D39" s="101" t="s">
        <v>65</v>
      </c>
      <c r="E39" s="101" t="s">
        <v>66</v>
      </c>
      <c r="F39" s="101" t="s">
        <v>67</v>
      </c>
      <c r="G39" s="101" t="s">
        <v>68</v>
      </c>
      <c r="H39" s="101" t="s">
        <v>69</v>
      </c>
      <c r="I39" s="101" t="s">
        <v>70</v>
      </c>
      <c r="J39" s="101" t="s">
        <v>71</v>
      </c>
      <c r="K39" s="101" t="s">
        <v>72</v>
      </c>
      <c r="L39" s="101" t="s">
        <v>73</v>
      </c>
      <c r="M39" s="101" t="s">
        <v>74</v>
      </c>
    </row>
    <row r="40" spans="1:13" x14ac:dyDescent="0.25">
      <c r="B40" s="101" t="s">
        <v>125</v>
      </c>
      <c r="C40" s="202">
        <v>444</v>
      </c>
      <c r="D40" s="202">
        <v>433</v>
      </c>
      <c r="E40" s="202">
        <v>448</v>
      </c>
      <c r="F40" s="202">
        <v>446</v>
      </c>
      <c r="G40" s="202">
        <v>455</v>
      </c>
      <c r="H40" s="202">
        <v>454</v>
      </c>
      <c r="I40" s="202">
        <v>472</v>
      </c>
      <c r="J40" s="209">
        <v>464</v>
      </c>
      <c r="K40" s="209">
        <v>473</v>
      </c>
      <c r="L40" s="209">
        <v>472</v>
      </c>
      <c r="M40" s="101">
        <v>477</v>
      </c>
    </row>
    <row r="41" spans="1:13" x14ac:dyDescent="0.25">
      <c r="B41" s="101" t="s">
        <v>126</v>
      </c>
      <c r="C41" s="202">
        <v>199</v>
      </c>
      <c r="D41" s="202">
        <v>198</v>
      </c>
      <c r="E41" s="202">
        <v>206</v>
      </c>
      <c r="F41" s="202">
        <v>212</v>
      </c>
      <c r="G41" s="202">
        <v>201</v>
      </c>
      <c r="H41" s="202">
        <v>215</v>
      </c>
      <c r="I41" s="209">
        <v>214</v>
      </c>
      <c r="J41" s="101">
        <v>213</v>
      </c>
      <c r="K41" s="101">
        <v>211</v>
      </c>
      <c r="L41" s="101">
        <v>211</v>
      </c>
      <c r="M41" s="101"/>
    </row>
    <row r="60" spans="2:2" x14ac:dyDescent="0.25">
      <c r="B60" s="55" t="s">
        <v>158</v>
      </c>
    </row>
    <row r="61" spans="2:2" x14ac:dyDescent="0.25">
      <c r="B61" s="55" t="s">
        <v>96</v>
      </c>
    </row>
  </sheetData>
  <mergeCells count="2">
    <mergeCell ref="A2:C2"/>
    <mergeCell ref="B28:O28"/>
  </mergeCells>
  <conditionalFormatting sqref="J40 I41">
    <cfRule type="expression" dxfId="16" priority="3">
      <formula>MOD(ROW(),2)=0</formula>
    </cfRule>
  </conditionalFormatting>
  <conditionalFormatting sqref="K40">
    <cfRule type="expression" dxfId="15" priority="2">
      <formula>MOD(ROW(),2)=0</formula>
    </cfRule>
  </conditionalFormatting>
  <conditionalFormatting sqref="L40">
    <cfRule type="expression" dxfId="14" priority="1">
      <formula>MOD(ROW(),2)=0</formula>
    </cfRule>
  </conditionalFormatting>
  <hyperlinks>
    <hyperlink ref="A2" location="TOC!A1" display="Return to Table of Contents"/>
  </hyperlinks>
  <pageMargins left="0.25" right="0.25" top="0.75" bottom="0.75" header="0.3" footer="0.3"/>
  <pageSetup scale="73" orientation="portrait" r:id="rId1"/>
  <headerFooter>
    <oddHeader>&amp;L2018-19 &amp;"Arial,Italic"Survey of Advanced Dental Education</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zoomScaleNormal="100" workbookViewId="0"/>
  </sheetViews>
  <sheetFormatPr defaultColWidth="9.08984375" defaultRowHeight="12.5" x14ac:dyDescent="0.25"/>
  <cols>
    <col min="1" max="15" width="9.08984375" style="9"/>
    <col min="16" max="16" width="3" style="9" customWidth="1"/>
    <col min="17" max="16384" width="9.08984375" style="9"/>
  </cols>
  <sheetData>
    <row r="1" spans="1:14" ht="15.65" x14ac:dyDescent="0.25">
      <c r="A1" s="3" t="s">
        <v>875</v>
      </c>
    </row>
    <row r="2" spans="1:14" ht="13.25" x14ac:dyDescent="0.25">
      <c r="A2" s="413" t="s">
        <v>20</v>
      </c>
      <c r="B2" s="413"/>
      <c r="C2" s="413"/>
    </row>
    <row r="5" spans="1:14" ht="13.75" x14ac:dyDescent="0.25">
      <c r="B5" s="199"/>
      <c r="C5" s="101" t="s">
        <v>153</v>
      </c>
      <c r="D5" s="101" t="s">
        <v>64</v>
      </c>
      <c r="E5" s="101" t="s">
        <v>65</v>
      </c>
      <c r="F5" s="101" t="s">
        <v>66</v>
      </c>
      <c r="G5" s="101" t="s">
        <v>67</v>
      </c>
      <c r="H5" s="101" t="s">
        <v>68</v>
      </c>
      <c r="I5" s="101" t="s">
        <v>69</v>
      </c>
      <c r="J5" s="101" t="s">
        <v>70</v>
      </c>
      <c r="K5" s="101" t="s">
        <v>71</v>
      </c>
      <c r="L5" s="101" t="s">
        <v>72</v>
      </c>
      <c r="M5" s="101" t="s">
        <v>73</v>
      </c>
      <c r="N5" s="101" t="s">
        <v>74</v>
      </c>
    </row>
    <row r="6" spans="1:14" ht="13.25" x14ac:dyDescent="0.25">
      <c r="B6" s="101" t="s">
        <v>154</v>
      </c>
      <c r="C6" s="200">
        <v>37.1</v>
      </c>
      <c r="D6" s="101">
        <v>38.799999999999997</v>
      </c>
      <c r="E6" s="101">
        <v>43.1</v>
      </c>
      <c r="F6" s="101">
        <v>48.4</v>
      </c>
      <c r="G6" s="101">
        <v>52.2</v>
      </c>
      <c r="H6" s="101">
        <v>54.9</v>
      </c>
      <c r="I6" s="101">
        <v>54.3</v>
      </c>
      <c r="J6" s="200">
        <v>59.928961748633881</v>
      </c>
      <c r="K6" s="200">
        <f>10989/181</f>
        <v>60.712707182320443</v>
      </c>
      <c r="L6" s="200">
        <f>10746/182</f>
        <v>59.043956043956044</v>
      </c>
      <c r="M6" s="200">
        <f>11213/181</f>
        <v>61.950276243093924</v>
      </c>
      <c r="N6" s="200">
        <f>11536/180</f>
        <v>64.088888888888889</v>
      </c>
    </row>
    <row r="7" spans="1:14" ht="13.25" x14ac:dyDescent="0.25">
      <c r="B7" s="101" t="s">
        <v>155</v>
      </c>
      <c r="C7" s="101">
        <v>951</v>
      </c>
      <c r="D7" s="101">
        <v>944</v>
      </c>
      <c r="E7" s="101">
        <v>1002</v>
      </c>
      <c r="F7" s="101">
        <v>1002</v>
      </c>
      <c r="G7" s="101">
        <v>1048</v>
      </c>
      <c r="H7" s="101">
        <v>1075</v>
      </c>
      <c r="I7" s="101">
        <v>1070</v>
      </c>
      <c r="J7" s="101">
        <v>1099</v>
      </c>
      <c r="K7" s="101">
        <v>1097</v>
      </c>
      <c r="L7" s="101">
        <v>1111</v>
      </c>
      <c r="M7" s="101">
        <v>1123</v>
      </c>
      <c r="N7" s="101">
        <v>1112</v>
      </c>
    </row>
    <row r="9" spans="1:14" ht="13.75" thickBot="1" x14ac:dyDescent="0.3"/>
    <row r="10" spans="1:14" ht="13.25" x14ac:dyDescent="0.25">
      <c r="F10" s="214"/>
      <c r="G10" s="215"/>
      <c r="H10" s="215"/>
    </row>
    <row r="11" spans="1:14" ht="13.25" x14ac:dyDescent="0.25">
      <c r="F11" s="208"/>
      <c r="G11" s="205"/>
      <c r="H11" s="205"/>
    </row>
    <row r="12" spans="1:14" ht="13.25" x14ac:dyDescent="0.25">
      <c r="F12" s="208"/>
      <c r="G12" s="205"/>
      <c r="H12" s="205"/>
    </row>
    <row r="13" spans="1:14" ht="13.25" x14ac:dyDescent="0.25">
      <c r="F13" s="208"/>
      <c r="G13" s="205"/>
      <c r="H13" s="205"/>
    </row>
    <row r="14" spans="1:14" ht="13.25" x14ac:dyDescent="0.25">
      <c r="F14" s="208"/>
      <c r="G14" s="205"/>
      <c r="H14" s="205"/>
    </row>
    <row r="28" spans="2:14" ht="24.75" customHeight="1" x14ac:dyDescent="0.25">
      <c r="B28" s="414" t="s">
        <v>156</v>
      </c>
      <c r="C28" s="415"/>
      <c r="D28" s="415"/>
      <c r="E28" s="415"/>
      <c r="F28" s="415"/>
      <c r="G28" s="415"/>
      <c r="H28" s="415"/>
      <c r="I28" s="415"/>
      <c r="J28" s="415"/>
      <c r="K28" s="415"/>
      <c r="L28" s="415"/>
      <c r="M28" s="415"/>
      <c r="N28" s="415"/>
    </row>
    <row r="29" spans="2:14" ht="13.25" x14ac:dyDescent="0.25">
      <c r="B29" s="55" t="s">
        <v>157</v>
      </c>
    </row>
    <row r="31" spans="2:14" ht="13.25" x14ac:dyDescent="0.25">
      <c r="B31" s="55" t="s">
        <v>151</v>
      </c>
    </row>
    <row r="32" spans="2:14" x14ac:dyDescent="0.25">
      <c r="B32" s="55" t="s">
        <v>96</v>
      </c>
    </row>
    <row r="33" spans="1:15" ht="13.25" x14ac:dyDescent="0.25">
      <c r="B33" s="55"/>
    </row>
    <row r="34" spans="1:15" ht="13.25" x14ac:dyDescent="0.25">
      <c r="A34" s="3" t="s">
        <v>876</v>
      </c>
    </row>
    <row r="37" spans="1:15" x14ac:dyDescent="0.25">
      <c r="B37" s="101"/>
      <c r="C37" s="101" t="s">
        <v>153</v>
      </c>
      <c r="D37" s="101" t="s">
        <v>64</v>
      </c>
      <c r="E37" s="101" t="s">
        <v>65</v>
      </c>
      <c r="F37" s="101" t="s">
        <v>66</v>
      </c>
      <c r="G37" s="101" t="s">
        <v>67</v>
      </c>
      <c r="H37" s="101" t="s">
        <v>68</v>
      </c>
      <c r="I37" s="101" t="s">
        <v>69</v>
      </c>
      <c r="J37" s="101" t="s">
        <v>70</v>
      </c>
      <c r="K37" s="101" t="s">
        <v>71</v>
      </c>
      <c r="L37" s="101" t="s">
        <v>72</v>
      </c>
      <c r="M37" s="101" t="s">
        <v>73</v>
      </c>
      <c r="N37" s="101" t="s">
        <v>74</v>
      </c>
    </row>
    <row r="38" spans="1:15" x14ac:dyDescent="0.25">
      <c r="B38" s="101" t="s">
        <v>125</v>
      </c>
      <c r="C38" s="101">
        <v>1045</v>
      </c>
      <c r="D38" s="101">
        <v>1038</v>
      </c>
      <c r="E38" s="101">
        <v>1105</v>
      </c>
      <c r="F38" s="101">
        <v>1114</v>
      </c>
      <c r="G38" s="101">
        <v>1150</v>
      </c>
      <c r="H38" s="101">
        <v>1179</v>
      </c>
      <c r="I38" s="101">
        <v>1171</v>
      </c>
      <c r="J38" s="101">
        <v>1218</v>
      </c>
      <c r="K38" s="101">
        <v>1230</v>
      </c>
      <c r="L38" s="101">
        <v>1239</v>
      </c>
      <c r="M38" s="101">
        <v>1273</v>
      </c>
      <c r="N38" s="101">
        <v>1244</v>
      </c>
    </row>
    <row r="39" spans="1:15" x14ac:dyDescent="0.25">
      <c r="B39" s="101" t="s">
        <v>126</v>
      </c>
      <c r="C39" s="101">
        <v>988</v>
      </c>
      <c r="D39" s="101">
        <v>983</v>
      </c>
      <c r="E39" s="101">
        <v>1040</v>
      </c>
      <c r="F39" s="101">
        <v>1075</v>
      </c>
      <c r="G39" s="101">
        <v>1081</v>
      </c>
      <c r="H39" s="101">
        <v>1114</v>
      </c>
      <c r="I39" s="101">
        <v>1137</v>
      </c>
      <c r="J39" s="101">
        <v>1155</v>
      </c>
      <c r="K39" s="101">
        <v>1157</v>
      </c>
      <c r="L39" s="101">
        <v>1177</v>
      </c>
      <c r="M39" s="101">
        <v>1191</v>
      </c>
      <c r="N39" s="101"/>
    </row>
    <row r="40" spans="1:15" x14ac:dyDescent="0.25">
      <c r="O40" s="104"/>
    </row>
    <row r="60" spans="2:2" x14ac:dyDescent="0.25">
      <c r="B60" s="55" t="s">
        <v>151</v>
      </c>
    </row>
    <row r="61" spans="2:2" x14ac:dyDescent="0.25">
      <c r="B61" s="55" t="s">
        <v>96</v>
      </c>
    </row>
  </sheetData>
  <mergeCells count="2">
    <mergeCell ref="A2:C2"/>
    <mergeCell ref="B28:N28"/>
  </mergeCells>
  <hyperlinks>
    <hyperlink ref="A2:C2" location="TOC!A1" display="Return to Table of Contents"/>
  </hyperlinks>
  <pageMargins left="0.25" right="0.25" top="0.75" bottom="0.75" header="0.3" footer="0.3"/>
  <pageSetup scale="74" orientation="portrait" r:id="rId1"/>
  <headerFooter>
    <oddHeader>&amp;L2018-19 &amp;"Arial,Italic"Survey of Advanced Dental Education</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1"/>
  <sheetViews>
    <sheetView workbookViewId="0"/>
  </sheetViews>
  <sheetFormatPr defaultColWidth="9.08984375" defaultRowHeight="12.5" x14ac:dyDescent="0.25"/>
  <cols>
    <col min="1" max="14" width="9.08984375" style="9"/>
    <col min="15" max="15" width="8.36328125" style="9" customWidth="1"/>
    <col min="16" max="16384" width="9.08984375" style="9"/>
  </cols>
  <sheetData>
    <row r="1" spans="1:15" ht="15.65" x14ac:dyDescent="0.25">
      <c r="A1" s="3" t="s">
        <v>877</v>
      </c>
    </row>
    <row r="2" spans="1:15" ht="13.25" x14ac:dyDescent="0.25">
      <c r="A2" s="387" t="s">
        <v>20</v>
      </c>
      <c r="B2" s="387"/>
      <c r="C2" s="387"/>
    </row>
    <row r="6" spans="1:15" ht="13.75" x14ac:dyDescent="0.25">
      <c r="C6" s="199"/>
      <c r="D6" s="101" t="s">
        <v>153</v>
      </c>
      <c r="E6" s="101" t="s">
        <v>64</v>
      </c>
      <c r="F6" s="101" t="s">
        <v>65</v>
      </c>
      <c r="G6" s="101" t="s">
        <v>66</v>
      </c>
      <c r="H6" s="101" t="s">
        <v>67</v>
      </c>
      <c r="I6" s="101" t="s">
        <v>68</v>
      </c>
      <c r="J6" s="101" t="s">
        <v>69</v>
      </c>
      <c r="K6" s="101" t="s">
        <v>70</v>
      </c>
      <c r="L6" s="101" t="s">
        <v>71</v>
      </c>
      <c r="M6" s="200" t="s">
        <v>72</v>
      </c>
      <c r="N6" s="101" t="s">
        <v>73</v>
      </c>
      <c r="O6" s="101" t="s">
        <v>74</v>
      </c>
    </row>
    <row r="7" spans="1:15" ht="13.25" x14ac:dyDescent="0.25">
      <c r="C7" s="101" t="s">
        <v>154</v>
      </c>
      <c r="D7" s="203">
        <v>4.8</v>
      </c>
      <c r="E7" s="202">
        <v>4.5</v>
      </c>
      <c r="F7" s="202">
        <v>4.0999999999999996</v>
      </c>
      <c r="G7" s="202">
        <v>5.8</v>
      </c>
      <c r="H7" s="203">
        <v>6</v>
      </c>
      <c r="I7" s="202">
        <v>6.4</v>
      </c>
      <c r="J7" s="202">
        <v>7.2</v>
      </c>
      <c r="K7" s="200">
        <v>4.875</v>
      </c>
      <c r="L7" s="200">
        <f>96/14</f>
        <v>6.8571428571428568</v>
      </c>
      <c r="M7" s="101">
        <f>91/14</f>
        <v>6.5</v>
      </c>
      <c r="N7" s="200">
        <f>96/14</f>
        <v>6.8571428571428568</v>
      </c>
      <c r="O7" s="200">
        <f>97/14</f>
        <v>6.9285714285714288</v>
      </c>
    </row>
    <row r="8" spans="1:15" ht="13.25" x14ac:dyDescent="0.25">
      <c r="C8" s="101" t="s">
        <v>155</v>
      </c>
      <c r="D8" s="202">
        <v>16</v>
      </c>
      <c r="E8" s="202">
        <v>12</v>
      </c>
      <c r="F8" s="202">
        <v>12</v>
      </c>
      <c r="G8" s="202">
        <v>16</v>
      </c>
      <c r="H8" s="202">
        <v>18</v>
      </c>
      <c r="I8" s="202">
        <v>17</v>
      </c>
      <c r="J8" s="202">
        <v>18</v>
      </c>
      <c r="K8" s="101">
        <v>14</v>
      </c>
      <c r="L8" s="101">
        <v>17</v>
      </c>
      <c r="M8" s="101">
        <v>16</v>
      </c>
      <c r="N8" s="101">
        <v>21</v>
      </c>
      <c r="O8" s="101">
        <v>20</v>
      </c>
    </row>
    <row r="10" spans="1:15" ht="13.75" thickBot="1" x14ac:dyDescent="0.3"/>
    <row r="11" spans="1:15" ht="13.25" x14ac:dyDescent="0.25">
      <c r="E11" s="206"/>
      <c r="F11" s="207"/>
      <c r="G11" s="210"/>
    </row>
    <row r="12" spans="1:15" ht="13.25" x14ac:dyDescent="0.25">
      <c r="E12" s="208"/>
      <c r="F12" s="205"/>
      <c r="G12" s="211"/>
    </row>
    <row r="13" spans="1:15" ht="13.25" x14ac:dyDescent="0.25">
      <c r="E13" s="208"/>
      <c r="F13" s="205"/>
      <c r="G13" s="211"/>
    </row>
    <row r="14" spans="1:15" ht="13.25" x14ac:dyDescent="0.25">
      <c r="E14" s="208"/>
      <c r="F14" s="205"/>
      <c r="G14" s="211"/>
    </row>
    <row r="28" spans="2:15" ht="25.5" customHeight="1" x14ac:dyDescent="0.25">
      <c r="B28" s="414" t="s">
        <v>156</v>
      </c>
      <c r="C28" s="415"/>
      <c r="D28" s="415"/>
      <c r="E28" s="415"/>
      <c r="F28" s="415"/>
      <c r="G28" s="415"/>
      <c r="H28" s="415"/>
      <c r="I28" s="415"/>
      <c r="J28" s="415"/>
      <c r="K28" s="415"/>
      <c r="L28" s="415"/>
      <c r="M28" s="415"/>
      <c r="N28" s="415"/>
      <c r="O28" s="415"/>
    </row>
    <row r="29" spans="2:15" ht="13.25" x14ac:dyDescent="0.25">
      <c r="B29" s="55" t="s">
        <v>157</v>
      </c>
    </row>
    <row r="31" spans="2:15" ht="13.25" x14ac:dyDescent="0.25">
      <c r="B31" s="55" t="s">
        <v>158</v>
      </c>
    </row>
    <row r="32" spans="2:15" x14ac:dyDescent="0.25">
      <c r="B32" s="55" t="s">
        <v>96</v>
      </c>
    </row>
    <row r="33" spans="1:15" ht="13.25" x14ac:dyDescent="0.25">
      <c r="B33" s="55"/>
    </row>
    <row r="34" spans="1:15" ht="13.25" x14ac:dyDescent="0.25">
      <c r="A34" s="3" t="s">
        <v>878</v>
      </c>
    </row>
    <row r="38" spans="1:15" x14ac:dyDescent="0.25">
      <c r="C38" s="101"/>
      <c r="D38" s="101" t="s">
        <v>153</v>
      </c>
      <c r="E38" s="101" t="s">
        <v>64</v>
      </c>
      <c r="F38" s="101" t="s">
        <v>65</v>
      </c>
      <c r="G38" s="101" t="s">
        <v>66</v>
      </c>
      <c r="H38" s="101" t="s">
        <v>67</v>
      </c>
      <c r="I38" s="101" t="s">
        <v>68</v>
      </c>
      <c r="J38" s="101" t="s">
        <v>69</v>
      </c>
      <c r="K38" s="101" t="s">
        <v>70</v>
      </c>
      <c r="L38" s="101" t="s">
        <v>71</v>
      </c>
      <c r="M38" s="101" t="s">
        <v>72</v>
      </c>
      <c r="N38" s="101" t="s">
        <v>73</v>
      </c>
      <c r="O38" s="101" t="s">
        <v>74</v>
      </c>
    </row>
    <row r="39" spans="1:15" x14ac:dyDescent="0.25">
      <c r="C39" s="101" t="s">
        <v>125</v>
      </c>
      <c r="D39" s="202">
        <v>34</v>
      </c>
      <c r="E39" s="202">
        <v>37</v>
      </c>
      <c r="F39" s="202">
        <v>40</v>
      </c>
      <c r="G39" s="202">
        <v>42</v>
      </c>
      <c r="H39" s="202">
        <v>47</v>
      </c>
      <c r="I39" s="202">
        <v>52</v>
      </c>
      <c r="J39" s="202">
        <v>53</v>
      </c>
      <c r="K39" s="101">
        <v>48</v>
      </c>
      <c r="L39" s="101">
        <v>48</v>
      </c>
      <c r="M39" s="101">
        <v>44</v>
      </c>
      <c r="N39" s="101">
        <v>52</v>
      </c>
      <c r="O39" s="101">
        <v>56</v>
      </c>
    </row>
    <row r="40" spans="1:15" x14ac:dyDescent="0.25">
      <c r="C40" s="101" t="s">
        <v>126</v>
      </c>
      <c r="D40" s="202">
        <v>6</v>
      </c>
      <c r="E40" s="202">
        <v>8</v>
      </c>
      <c r="F40" s="202">
        <v>13</v>
      </c>
      <c r="G40" s="202">
        <v>13</v>
      </c>
      <c r="H40" s="202">
        <v>9</v>
      </c>
      <c r="I40" s="202">
        <v>15</v>
      </c>
      <c r="J40" s="202">
        <v>16</v>
      </c>
      <c r="K40" s="101">
        <v>16</v>
      </c>
      <c r="L40" s="101">
        <v>20</v>
      </c>
      <c r="M40" s="101">
        <v>12</v>
      </c>
      <c r="N40" s="101">
        <v>14</v>
      </c>
      <c r="O40" s="101"/>
    </row>
    <row r="58" spans="2:17" x14ac:dyDescent="0.25">
      <c r="Q58" s="104"/>
    </row>
    <row r="60" spans="2:17" x14ac:dyDescent="0.25">
      <c r="B60" s="55" t="s">
        <v>158</v>
      </c>
    </row>
    <row r="61" spans="2:17" x14ac:dyDescent="0.25">
      <c r="B61" s="55" t="s">
        <v>96</v>
      </c>
    </row>
  </sheetData>
  <mergeCells count="2">
    <mergeCell ref="A2:C2"/>
    <mergeCell ref="B28:O28"/>
  </mergeCells>
  <hyperlinks>
    <hyperlink ref="A2:C2" location="TOC!A1" display="Return to Table of Contents"/>
  </hyperlinks>
  <pageMargins left="0.25" right="0.25" top="0.75" bottom="0.75" header="0.3" footer="0.3"/>
  <pageSetup scale="71" orientation="portrait" r:id="rId1"/>
  <headerFooter>
    <oddHeader>&amp;L2018-19 &amp;"Arial,Italic"Survey of Advanced Dental Education</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workbookViewId="0"/>
  </sheetViews>
  <sheetFormatPr defaultColWidth="9.08984375" defaultRowHeight="12.5" x14ac:dyDescent="0.25"/>
  <cols>
    <col min="1" max="15" width="9.08984375" style="9"/>
    <col min="16" max="16" width="5" style="9" customWidth="1"/>
    <col min="17" max="16384" width="9.08984375" style="9"/>
  </cols>
  <sheetData>
    <row r="1" spans="1:14" ht="15.65" x14ac:dyDescent="0.25">
      <c r="A1" s="3" t="s">
        <v>879</v>
      </c>
    </row>
    <row r="2" spans="1:14" ht="13.25" x14ac:dyDescent="0.25">
      <c r="A2" s="387" t="s">
        <v>20</v>
      </c>
      <c r="B2" s="387"/>
      <c r="C2" s="387"/>
    </row>
    <row r="6" spans="1:14" ht="13.75" x14ac:dyDescent="0.25">
      <c r="C6" s="199"/>
      <c r="D6" s="101" t="s">
        <v>64</v>
      </c>
      <c r="E6" s="101" t="s">
        <v>65</v>
      </c>
      <c r="F6" s="101" t="s">
        <v>66</v>
      </c>
      <c r="G6" s="101" t="s">
        <v>67</v>
      </c>
      <c r="H6" s="101" t="s">
        <v>68</v>
      </c>
      <c r="I6" s="101" t="s">
        <v>69</v>
      </c>
      <c r="J6" s="101" t="s">
        <v>70</v>
      </c>
      <c r="K6" s="101" t="s">
        <v>71</v>
      </c>
      <c r="L6" s="101" t="s">
        <v>72</v>
      </c>
      <c r="M6" s="101" t="s">
        <v>73</v>
      </c>
      <c r="N6" s="101" t="s">
        <v>74</v>
      </c>
    </row>
    <row r="7" spans="1:14" ht="13.25" x14ac:dyDescent="0.25">
      <c r="C7" s="101" t="s">
        <v>154</v>
      </c>
      <c r="D7" s="202">
        <v>19.5</v>
      </c>
      <c r="E7" s="202">
        <v>15.2</v>
      </c>
      <c r="F7" s="203">
        <v>20</v>
      </c>
      <c r="G7" s="202">
        <v>13.2</v>
      </c>
      <c r="H7" s="202">
        <v>16.5</v>
      </c>
      <c r="I7" s="203">
        <v>25.714285714285715</v>
      </c>
      <c r="J7" s="203">
        <v>19.399999999999999</v>
      </c>
      <c r="K7" s="101">
        <f>132/8</f>
        <v>16.5</v>
      </c>
      <c r="L7" s="200">
        <f>150/8</f>
        <v>18.75</v>
      </c>
      <c r="M7" s="212">
        <f>168/9</f>
        <v>18.666666666666668</v>
      </c>
      <c r="N7" s="55">
        <v>19.111111111111111</v>
      </c>
    </row>
    <row r="8" spans="1:14" ht="13.25" x14ac:dyDescent="0.25">
      <c r="C8" s="101" t="s">
        <v>155</v>
      </c>
      <c r="D8" s="202">
        <v>10</v>
      </c>
      <c r="E8" s="202">
        <v>10</v>
      </c>
      <c r="F8" s="202">
        <v>12</v>
      </c>
      <c r="G8" s="202">
        <v>11</v>
      </c>
      <c r="H8" s="202">
        <v>13</v>
      </c>
      <c r="I8" s="202">
        <v>18</v>
      </c>
      <c r="J8" s="202">
        <v>17</v>
      </c>
      <c r="K8" s="101">
        <v>17</v>
      </c>
      <c r="L8" s="101">
        <v>18</v>
      </c>
      <c r="M8" s="213">
        <v>22</v>
      </c>
      <c r="N8" s="55">
        <v>21</v>
      </c>
    </row>
    <row r="11" spans="1:14" ht="13.75" thickBot="1" x14ac:dyDescent="0.3"/>
    <row r="12" spans="1:14" ht="13.75" thickBot="1" x14ac:dyDescent="0.3">
      <c r="F12" s="214"/>
      <c r="G12" s="215"/>
    </row>
    <row r="13" spans="1:14" ht="13.25" x14ac:dyDescent="0.25">
      <c r="F13" s="208"/>
      <c r="G13" s="205"/>
      <c r="H13" s="210"/>
    </row>
    <row r="14" spans="1:14" ht="13.25" x14ac:dyDescent="0.25">
      <c r="F14" s="208"/>
      <c r="G14" s="205"/>
      <c r="H14" s="211"/>
    </row>
    <row r="15" spans="1:14" ht="13.25" x14ac:dyDescent="0.25">
      <c r="F15" s="208"/>
      <c r="G15" s="205"/>
      <c r="H15" s="211"/>
    </row>
    <row r="16" spans="1:14" ht="13.25" x14ac:dyDescent="0.25">
      <c r="H16" s="211"/>
    </row>
    <row r="28" spans="2:14" ht="23.25" customHeight="1" x14ac:dyDescent="0.25">
      <c r="B28" s="414" t="s">
        <v>156</v>
      </c>
      <c r="C28" s="415"/>
      <c r="D28" s="415"/>
      <c r="E28" s="415"/>
      <c r="F28" s="415"/>
      <c r="G28" s="415"/>
      <c r="H28" s="415"/>
      <c r="I28" s="415"/>
      <c r="J28" s="415"/>
      <c r="K28" s="415"/>
      <c r="L28" s="415"/>
      <c r="M28" s="415"/>
      <c r="N28" s="201"/>
    </row>
    <row r="29" spans="2:14" ht="13.25" x14ac:dyDescent="0.25">
      <c r="B29" s="55" t="s">
        <v>157</v>
      </c>
    </row>
    <row r="31" spans="2:14" ht="13.25" x14ac:dyDescent="0.25">
      <c r="B31" s="55" t="s">
        <v>151</v>
      </c>
    </row>
    <row r="32" spans="2:14" x14ac:dyDescent="0.25">
      <c r="B32" s="55" t="s">
        <v>96</v>
      </c>
    </row>
    <row r="34" spans="1:15" ht="13.25" x14ac:dyDescent="0.25">
      <c r="A34" s="3" t="s">
        <v>880</v>
      </c>
    </row>
    <row r="41" spans="1:15" x14ac:dyDescent="0.25">
      <c r="C41" s="101"/>
      <c r="D41" s="101" t="s">
        <v>153</v>
      </c>
      <c r="E41" s="101" t="s">
        <v>64</v>
      </c>
      <c r="F41" s="101" t="s">
        <v>65</v>
      </c>
      <c r="G41" s="101" t="s">
        <v>66</v>
      </c>
      <c r="H41" s="101" t="s">
        <v>67</v>
      </c>
      <c r="I41" s="101" t="s">
        <v>68</v>
      </c>
      <c r="J41" s="101" t="s">
        <v>69</v>
      </c>
      <c r="K41" s="101" t="s">
        <v>70</v>
      </c>
      <c r="L41" s="101" t="s">
        <v>71</v>
      </c>
      <c r="M41" s="101" t="s">
        <v>72</v>
      </c>
      <c r="N41" s="101" t="s">
        <v>73</v>
      </c>
      <c r="O41" s="101" t="s">
        <v>74</v>
      </c>
    </row>
    <row r="42" spans="1:15" x14ac:dyDescent="0.25">
      <c r="C42" s="101" t="s">
        <v>125</v>
      </c>
      <c r="D42" s="202">
        <v>24</v>
      </c>
      <c r="E42" s="202">
        <v>27</v>
      </c>
      <c r="F42" s="202">
        <v>31</v>
      </c>
      <c r="G42" s="202">
        <v>31</v>
      </c>
      <c r="H42" s="202">
        <v>32</v>
      </c>
      <c r="I42" s="202">
        <v>41</v>
      </c>
      <c r="J42" s="202">
        <v>42</v>
      </c>
      <c r="K42" s="202">
        <v>43</v>
      </c>
      <c r="L42" s="101">
        <v>47</v>
      </c>
      <c r="M42" s="101">
        <v>48</v>
      </c>
      <c r="N42" s="101">
        <v>50</v>
      </c>
      <c r="O42" s="101">
        <v>55</v>
      </c>
    </row>
    <row r="43" spans="1:15" x14ac:dyDescent="0.25">
      <c r="C43" s="101" t="s">
        <v>126</v>
      </c>
      <c r="D43" s="202">
        <v>9</v>
      </c>
      <c r="E43" s="202">
        <v>6</v>
      </c>
      <c r="F43" s="202">
        <v>11</v>
      </c>
      <c r="G43" s="202">
        <v>9</v>
      </c>
      <c r="H43" s="202">
        <v>11</v>
      </c>
      <c r="I43" s="202">
        <v>13</v>
      </c>
      <c r="J43" s="202">
        <v>14</v>
      </c>
      <c r="K43" s="202">
        <v>14</v>
      </c>
      <c r="L43" s="101">
        <v>13</v>
      </c>
      <c r="M43" s="101">
        <v>20</v>
      </c>
      <c r="N43" s="101">
        <v>15</v>
      </c>
      <c r="O43" s="101"/>
    </row>
    <row r="60" spans="2:2" x14ac:dyDescent="0.25">
      <c r="B60" s="55" t="s">
        <v>151</v>
      </c>
    </row>
    <row r="61" spans="2:2" x14ac:dyDescent="0.25">
      <c r="B61" s="55" t="s">
        <v>96</v>
      </c>
    </row>
  </sheetData>
  <mergeCells count="2">
    <mergeCell ref="A2:C2"/>
    <mergeCell ref="B28:M28"/>
  </mergeCells>
  <hyperlinks>
    <hyperlink ref="A2:C2" location="TOC!A1" display="Return to Table of Contents"/>
  </hyperlinks>
  <pageMargins left="0.25" right="0.25" top="0.75" bottom="0.75" header="0.3" footer="0.3"/>
  <pageSetup scale="73" orientation="portrait" r:id="rId1"/>
  <headerFooter>
    <oddHeader>&amp;L2018-19 &amp;"Arial,Italic"Survey of Advanced Dental Education</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topLeftCell="A22" workbookViewId="0"/>
  </sheetViews>
  <sheetFormatPr defaultColWidth="9.08984375" defaultRowHeight="12.5" x14ac:dyDescent="0.25"/>
  <cols>
    <col min="1" max="15" width="9.08984375" style="9"/>
    <col min="16" max="16" width="5.08984375" style="9" customWidth="1"/>
    <col min="17" max="16384" width="9.08984375" style="9"/>
  </cols>
  <sheetData>
    <row r="1" spans="1:13" ht="15.65" x14ac:dyDescent="0.25">
      <c r="A1" s="3" t="s">
        <v>881</v>
      </c>
    </row>
    <row r="2" spans="1:13" ht="13.25" x14ac:dyDescent="0.25">
      <c r="A2" s="387" t="s">
        <v>20</v>
      </c>
      <c r="B2" s="387"/>
      <c r="C2" s="387"/>
    </row>
    <row r="6" spans="1:13" ht="13.75" x14ac:dyDescent="0.25">
      <c r="B6" s="199"/>
      <c r="C6" s="101" t="s">
        <v>64</v>
      </c>
      <c r="D6" s="101" t="s">
        <v>65</v>
      </c>
      <c r="E6" s="101" t="s">
        <v>66</v>
      </c>
      <c r="F6" s="101" t="s">
        <v>67</v>
      </c>
      <c r="G6" s="101" t="s">
        <v>68</v>
      </c>
      <c r="H6" s="101" t="s">
        <v>69</v>
      </c>
      <c r="I6" s="101" t="s">
        <v>70</v>
      </c>
      <c r="J6" s="101" t="s">
        <v>71</v>
      </c>
      <c r="K6" s="101" t="s">
        <v>72</v>
      </c>
      <c r="L6" s="101" t="s">
        <v>73</v>
      </c>
      <c r="M6" s="101" t="s">
        <v>74</v>
      </c>
    </row>
    <row r="7" spans="1:13" ht="13.25" x14ac:dyDescent="0.25">
      <c r="B7" s="101" t="s">
        <v>154</v>
      </c>
      <c r="C7" s="202">
        <v>86.5</v>
      </c>
      <c r="D7" s="202">
        <v>92.6</v>
      </c>
      <c r="E7" s="202">
        <v>94.4</v>
      </c>
      <c r="F7" s="202">
        <v>97.8</v>
      </c>
      <c r="G7" s="202">
        <v>102.3</v>
      </c>
      <c r="H7" s="202">
        <v>100.6</v>
      </c>
      <c r="I7" s="220">
        <v>105.5049504950495</v>
      </c>
      <c r="J7" s="200">
        <f>10246/101</f>
        <v>101.44554455445545</v>
      </c>
      <c r="K7" s="200">
        <f>10448/102</f>
        <v>102.43137254901961</v>
      </c>
      <c r="L7" s="200">
        <f>11340/102</f>
        <v>111.17647058823529</v>
      </c>
      <c r="M7" s="200">
        <f>11441/101</f>
        <v>113.27722772277228</v>
      </c>
    </row>
    <row r="8" spans="1:13" ht="13.25" x14ac:dyDescent="0.25">
      <c r="B8" s="101" t="s">
        <v>155</v>
      </c>
      <c r="C8" s="202">
        <v>228</v>
      </c>
      <c r="D8" s="202">
        <v>239</v>
      </c>
      <c r="E8" s="202">
        <v>243</v>
      </c>
      <c r="F8" s="202">
        <v>241</v>
      </c>
      <c r="G8" s="202">
        <v>249</v>
      </c>
      <c r="H8" s="202">
        <v>251</v>
      </c>
      <c r="I8" s="9">
        <v>254</v>
      </c>
      <c r="J8" s="101">
        <v>257</v>
      </c>
      <c r="K8" s="101">
        <v>262</v>
      </c>
      <c r="L8" s="101">
        <v>259</v>
      </c>
      <c r="M8" s="101">
        <v>260</v>
      </c>
    </row>
    <row r="10" spans="1:13" ht="13.75" thickBot="1" x14ac:dyDescent="0.3"/>
    <row r="11" spans="1:13" ht="13.25" x14ac:dyDescent="0.25">
      <c r="E11" s="214"/>
      <c r="F11" s="215"/>
      <c r="G11" s="215"/>
    </row>
    <row r="12" spans="1:13" ht="13.25" x14ac:dyDescent="0.25">
      <c r="E12" s="208"/>
      <c r="F12" s="205"/>
      <c r="G12" s="205"/>
    </row>
    <row r="13" spans="1:13" ht="13.25" x14ac:dyDescent="0.25">
      <c r="E13" s="208"/>
      <c r="F13" s="205"/>
      <c r="G13" s="205"/>
    </row>
    <row r="14" spans="1:13" ht="13.25" x14ac:dyDescent="0.25">
      <c r="E14" s="208"/>
      <c r="F14" s="205"/>
      <c r="G14" s="205"/>
    </row>
    <row r="15" spans="1:13" ht="13.25" x14ac:dyDescent="0.25">
      <c r="E15" s="208"/>
      <c r="F15" s="205"/>
      <c r="G15" s="205"/>
    </row>
    <row r="27" spans="2:15" ht="27.75" customHeight="1" x14ac:dyDescent="0.25">
      <c r="B27" s="414" t="s">
        <v>156</v>
      </c>
      <c r="C27" s="415"/>
      <c r="D27" s="415"/>
      <c r="E27" s="415"/>
      <c r="F27" s="415"/>
      <c r="G27" s="415"/>
      <c r="H27" s="415"/>
      <c r="I27" s="415"/>
      <c r="J27" s="415"/>
      <c r="K27" s="415"/>
      <c r="L27" s="415"/>
      <c r="M27" s="415"/>
      <c r="N27" s="415"/>
      <c r="O27" s="415"/>
    </row>
    <row r="28" spans="2:15" ht="13.25" x14ac:dyDescent="0.25">
      <c r="B28" s="55" t="s">
        <v>157</v>
      </c>
    </row>
    <row r="30" spans="2:15" ht="13.25" x14ac:dyDescent="0.25">
      <c r="B30" s="55" t="s">
        <v>159</v>
      </c>
    </row>
    <row r="31" spans="2:15" x14ac:dyDescent="0.25">
      <c r="B31" s="55" t="s">
        <v>96</v>
      </c>
    </row>
    <row r="33" spans="1:14" ht="13.25" x14ac:dyDescent="0.25">
      <c r="A33" s="3" t="s">
        <v>882</v>
      </c>
    </row>
    <row r="37" spans="1:14" ht="13.25" x14ac:dyDescent="0.25">
      <c r="C37" s="101"/>
      <c r="D37" s="101" t="s">
        <v>64</v>
      </c>
      <c r="E37" s="101" t="s">
        <v>65</v>
      </c>
      <c r="F37" s="101" t="s">
        <v>66</v>
      </c>
      <c r="G37" s="101" t="s">
        <v>67</v>
      </c>
      <c r="H37" s="101" t="s">
        <v>68</v>
      </c>
      <c r="I37" s="101" t="s">
        <v>69</v>
      </c>
      <c r="J37" s="101" t="s">
        <v>70</v>
      </c>
      <c r="K37" s="101" t="s">
        <v>71</v>
      </c>
      <c r="L37" s="101" t="s">
        <v>72</v>
      </c>
      <c r="M37" s="101" t="s">
        <v>73</v>
      </c>
      <c r="N37" s="101" t="s">
        <v>74</v>
      </c>
    </row>
    <row r="38" spans="1:14" ht="13.25" x14ac:dyDescent="0.25">
      <c r="C38" s="101" t="s">
        <v>125</v>
      </c>
      <c r="D38" s="221">
        <v>1008</v>
      </c>
      <c r="E38" s="221">
        <v>1040</v>
      </c>
      <c r="F38" s="221">
        <v>1080</v>
      </c>
      <c r="G38" s="221">
        <v>1081</v>
      </c>
      <c r="H38" s="221">
        <v>1118</v>
      </c>
      <c r="I38" s="221">
        <v>1131</v>
      </c>
      <c r="J38" s="221">
        <v>1150</v>
      </c>
      <c r="K38" s="102">
        <v>1170</v>
      </c>
      <c r="L38" s="102">
        <v>1195</v>
      </c>
      <c r="M38" s="101">
        <v>1199</v>
      </c>
      <c r="N38" s="101">
        <v>1208</v>
      </c>
    </row>
    <row r="39" spans="1:14" ht="13.25" x14ac:dyDescent="0.25">
      <c r="C39" s="101" t="s">
        <v>126</v>
      </c>
      <c r="D39" s="202">
        <v>198</v>
      </c>
      <c r="E39" s="202">
        <v>197</v>
      </c>
      <c r="F39" s="202">
        <v>212</v>
      </c>
      <c r="G39" s="202">
        <v>206</v>
      </c>
      <c r="H39" s="202">
        <v>230</v>
      </c>
      <c r="I39" s="9">
        <v>226</v>
      </c>
      <c r="J39" s="101">
        <v>226</v>
      </c>
      <c r="K39" s="9">
        <v>234</v>
      </c>
      <c r="L39" s="9">
        <v>252</v>
      </c>
      <c r="M39" s="101">
        <v>241</v>
      </c>
      <c r="N39" s="101"/>
    </row>
    <row r="60" spans="2:2" x14ac:dyDescent="0.25">
      <c r="B60" s="55" t="s">
        <v>159</v>
      </c>
    </row>
    <row r="61" spans="2:2" x14ac:dyDescent="0.25">
      <c r="B61" s="55" t="s">
        <v>96</v>
      </c>
    </row>
  </sheetData>
  <mergeCells count="2">
    <mergeCell ref="A2:C2"/>
    <mergeCell ref="B27:O27"/>
  </mergeCells>
  <hyperlinks>
    <hyperlink ref="A2:C2" location="TOC!A1" display="Return to Table of Contents"/>
  </hyperlinks>
  <pageMargins left="0.25" right="0.25" top="0.75" bottom="0.75" header="0.3" footer="0.3"/>
  <pageSetup scale="73" orientation="portrait" r:id="rId1"/>
  <headerFooter>
    <oddHeader>&amp;L2018-19 &amp;"Arial,Italic"Survey of Advanced Dental Education</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workbookViewId="0"/>
  </sheetViews>
  <sheetFormatPr defaultColWidth="9.08984375" defaultRowHeight="12.5" x14ac:dyDescent="0.25"/>
  <cols>
    <col min="1" max="15" width="9.08984375" style="9"/>
    <col min="16" max="16" width="3.453125" style="9" customWidth="1"/>
    <col min="17" max="16384" width="9.08984375" style="9"/>
  </cols>
  <sheetData>
    <row r="1" spans="1:13" ht="15.65" x14ac:dyDescent="0.25">
      <c r="A1" s="3" t="s">
        <v>883</v>
      </c>
    </row>
    <row r="2" spans="1:13" ht="13.25" x14ac:dyDescent="0.25">
      <c r="A2" s="418" t="s">
        <v>20</v>
      </c>
      <c r="B2" s="418"/>
      <c r="C2" s="418"/>
    </row>
    <row r="7" spans="1:13" ht="13.75" x14ac:dyDescent="0.25">
      <c r="B7" s="199"/>
      <c r="C7" s="101" t="s">
        <v>64</v>
      </c>
      <c r="D7" s="101" t="s">
        <v>65</v>
      </c>
      <c r="E7" s="101" t="s">
        <v>66</v>
      </c>
      <c r="F7" s="101" t="s">
        <v>67</v>
      </c>
      <c r="G7" s="101" t="s">
        <v>68</v>
      </c>
      <c r="H7" s="101" t="s">
        <v>69</v>
      </c>
      <c r="I7" s="101" t="s">
        <v>70</v>
      </c>
      <c r="J7" s="101" t="s">
        <v>71</v>
      </c>
      <c r="K7" s="101" t="s">
        <v>72</v>
      </c>
      <c r="L7" s="101" t="s">
        <v>73</v>
      </c>
      <c r="M7" s="101" t="s">
        <v>74</v>
      </c>
    </row>
    <row r="8" spans="1:13" ht="13.25" x14ac:dyDescent="0.25">
      <c r="B8" s="101" t="s">
        <v>154</v>
      </c>
      <c r="C8" s="202">
        <v>11.3</v>
      </c>
      <c r="D8" s="202">
        <v>13.5</v>
      </c>
      <c r="E8" s="202">
        <v>12.4</v>
      </c>
      <c r="F8" s="202">
        <v>11.1</v>
      </c>
      <c r="G8" s="202">
        <v>11.6</v>
      </c>
      <c r="H8" s="202">
        <v>10.7</v>
      </c>
      <c r="I8" s="203">
        <v>9.7777777777777786</v>
      </c>
      <c r="J8" s="101">
        <f>103/10</f>
        <v>10.3</v>
      </c>
      <c r="K8" s="101">
        <f>108/10</f>
        <v>10.8</v>
      </c>
      <c r="L8" s="200">
        <f>96/11</f>
        <v>8.7272727272727266</v>
      </c>
      <c r="M8" s="200">
        <f>87/11</f>
        <v>7.9090909090909092</v>
      </c>
    </row>
    <row r="9" spans="1:13" ht="13.25" x14ac:dyDescent="0.25">
      <c r="B9" s="101" t="s">
        <v>155</v>
      </c>
      <c r="C9" s="202">
        <v>7</v>
      </c>
      <c r="D9" s="202">
        <v>6</v>
      </c>
      <c r="E9" s="202">
        <v>7</v>
      </c>
      <c r="F9" s="202">
        <v>8</v>
      </c>
      <c r="G9" s="202">
        <v>9</v>
      </c>
      <c r="H9" s="202">
        <v>8</v>
      </c>
      <c r="I9" s="202">
        <v>9</v>
      </c>
      <c r="J9" s="101">
        <v>10</v>
      </c>
      <c r="K9" s="101">
        <v>12</v>
      </c>
      <c r="L9" s="101">
        <v>11</v>
      </c>
      <c r="M9" s="101">
        <v>12</v>
      </c>
    </row>
    <row r="10" spans="1:13" ht="13.75" thickBot="1" x14ac:dyDescent="0.3"/>
    <row r="11" spans="1:13" ht="13.25" x14ac:dyDescent="0.25">
      <c r="F11" s="214"/>
      <c r="G11" s="215"/>
      <c r="H11" s="215"/>
    </row>
    <row r="12" spans="1:13" ht="13.25" x14ac:dyDescent="0.25">
      <c r="F12" s="208"/>
      <c r="G12" s="205"/>
      <c r="H12" s="205"/>
    </row>
    <row r="13" spans="1:13" ht="13.25" x14ac:dyDescent="0.25">
      <c r="F13" s="208"/>
      <c r="G13" s="205"/>
      <c r="H13" s="205"/>
    </row>
    <row r="14" spans="1:13" ht="13.25" x14ac:dyDescent="0.25">
      <c r="F14" s="208"/>
      <c r="G14" s="205"/>
      <c r="H14" s="205"/>
    </row>
    <row r="15" spans="1:13" ht="13.25" x14ac:dyDescent="0.25">
      <c r="F15" s="208"/>
      <c r="G15" s="205"/>
      <c r="H15" s="205"/>
    </row>
    <row r="28" spans="2:14" ht="25.5" customHeight="1" x14ac:dyDescent="0.25">
      <c r="B28" s="414" t="s">
        <v>156</v>
      </c>
      <c r="C28" s="415"/>
      <c r="D28" s="415"/>
      <c r="E28" s="415"/>
      <c r="F28" s="415"/>
      <c r="G28" s="415"/>
      <c r="H28" s="415"/>
      <c r="I28" s="415"/>
      <c r="J28" s="415"/>
      <c r="K28" s="415"/>
      <c r="L28" s="415"/>
      <c r="M28" s="415"/>
      <c r="N28" s="415"/>
    </row>
    <row r="29" spans="2:14" ht="13.25" x14ac:dyDescent="0.25">
      <c r="B29" s="55" t="s">
        <v>157</v>
      </c>
    </row>
    <row r="31" spans="2:14" ht="13.25" x14ac:dyDescent="0.25">
      <c r="B31" s="55" t="s">
        <v>151</v>
      </c>
    </row>
    <row r="32" spans="2:14" x14ac:dyDescent="0.25">
      <c r="B32" s="55" t="s">
        <v>96</v>
      </c>
    </row>
    <row r="34" spans="1:13" ht="13.25" x14ac:dyDescent="0.25">
      <c r="A34" s="3" t="s">
        <v>884</v>
      </c>
    </row>
    <row r="39" spans="1:13" x14ac:dyDescent="0.25">
      <c r="B39" s="101"/>
      <c r="C39" s="101" t="s">
        <v>64</v>
      </c>
      <c r="D39" s="101" t="s">
        <v>65</v>
      </c>
      <c r="E39" s="101" t="s">
        <v>66</v>
      </c>
      <c r="F39" s="101" t="s">
        <v>67</v>
      </c>
      <c r="G39" s="101" t="s">
        <v>68</v>
      </c>
      <c r="H39" s="101" t="s">
        <v>69</v>
      </c>
      <c r="I39" s="101" t="s">
        <v>70</v>
      </c>
      <c r="J39" s="101" t="s">
        <v>71</v>
      </c>
      <c r="K39" s="101" t="s">
        <v>72</v>
      </c>
      <c r="L39" s="101" t="s">
        <v>73</v>
      </c>
      <c r="M39" s="101" t="s">
        <v>74</v>
      </c>
    </row>
    <row r="40" spans="1:13" x14ac:dyDescent="0.25">
      <c r="B40" s="101" t="s">
        <v>125</v>
      </c>
      <c r="C40" s="202">
        <v>8</v>
      </c>
      <c r="D40" s="202">
        <v>7</v>
      </c>
      <c r="E40" s="202">
        <v>7</v>
      </c>
      <c r="F40" s="202">
        <v>9</v>
      </c>
      <c r="G40" s="202">
        <v>12</v>
      </c>
      <c r="H40" s="202">
        <v>11</v>
      </c>
      <c r="I40" s="202">
        <v>10</v>
      </c>
      <c r="J40" s="101">
        <v>13</v>
      </c>
      <c r="K40" s="101">
        <v>15</v>
      </c>
      <c r="L40" s="101">
        <v>15</v>
      </c>
      <c r="M40" s="101">
        <v>16</v>
      </c>
    </row>
    <row r="41" spans="1:13" x14ac:dyDescent="0.25">
      <c r="B41" s="101" t="s">
        <v>126</v>
      </c>
      <c r="C41" s="202">
        <v>6</v>
      </c>
      <c r="D41" s="202">
        <v>7</v>
      </c>
      <c r="E41" s="202">
        <v>4</v>
      </c>
      <c r="F41" s="202">
        <v>4</v>
      </c>
      <c r="G41" s="202">
        <v>10</v>
      </c>
      <c r="H41" s="202">
        <v>9</v>
      </c>
      <c r="I41" s="202">
        <v>8</v>
      </c>
      <c r="J41" s="101">
        <v>8</v>
      </c>
      <c r="K41" s="101">
        <v>10</v>
      </c>
      <c r="L41" s="101">
        <v>12</v>
      </c>
      <c r="M41" s="101"/>
    </row>
    <row r="62" spans="2:2" x14ac:dyDescent="0.25">
      <c r="B62" s="55" t="s">
        <v>151</v>
      </c>
    </row>
    <row r="63" spans="2:2" x14ac:dyDescent="0.25">
      <c r="B63" s="55" t="s">
        <v>96</v>
      </c>
    </row>
  </sheetData>
  <mergeCells count="2">
    <mergeCell ref="A2:C2"/>
    <mergeCell ref="B28:N28"/>
  </mergeCells>
  <hyperlinks>
    <hyperlink ref="A2" location="TOC!A1" display="Return to Table of Contents"/>
  </hyperlinks>
  <pageMargins left="0.25" right="0.25" top="0.75" bottom="0.75" header="0.3" footer="0.3"/>
  <pageSetup scale="74" orientation="portrait" r:id="rId1"/>
  <headerFooter>
    <oddHeader>&amp;L2018-19 &amp;"Arial,Italic"Survey of Advanced Dental Education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1"/>
  <sheetViews>
    <sheetView workbookViewId="0"/>
  </sheetViews>
  <sheetFormatPr defaultColWidth="9.08984375" defaultRowHeight="12.5" x14ac:dyDescent="0.25"/>
  <cols>
    <col min="1" max="1" width="90.08984375" style="9" customWidth="1"/>
    <col min="2" max="16384" width="9.08984375" style="9"/>
  </cols>
  <sheetData>
    <row r="1" spans="1:1" ht="18.75" customHeight="1" x14ac:dyDescent="0.25">
      <c r="A1" s="8" t="s">
        <v>1</v>
      </c>
    </row>
    <row r="2" spans="1:1" ht="13.25" x14ac:dyDescent="0.25">
      <c r="A2" s="5" t="s">
        <v>20</v>
      </c>
    </row>
    <row r="3" spans="1:1" ht="52.75" x14ac:dyDescent="0.25">
      <c r="A3" s="10" t="s">
        <v>845</v>
      </c>
    </row>
    <row r="4" spans="1:1" ht="13.25" x14ac:dyDescent="0.25">
      <c r="A4" s="11"/>
    </row>
    <row r="5" spans="1:1" ht="79.25" x14ac:dyDescent="0.25">
      <c r="A5" s="10" t="s">
        <v>846</v>
      </c>
    </row>
    <row r="6" spans="1:1" ht="13.25" x14ac:dyDescent="0.25">
      <c r="A6" s="11"/>
    </row>
    <row r="7" spans="1:1" ht="66" x14ac:dyDescent="0.25">
      <c r="A7" s="12" t="s">
        <v>23</v>
      </c>
    </row>
    <row r="8" spans="1:1" ht="13.25" x14ac:dyDescent="0.25">
      <c r="A8" s="11"/>
    </row>
    <row r="9" spans="1:1" ht="66" x14ac:dyDescent="0.25">
      <c r="A9" s="10" t="s">
        <v>21</v>
      </c>
    </row>
    <row r="10" spans="1:1" ht="13.25" x14ac:dyDescent="0.25">
      <c r="A10" s="13"/>
    </row>
    <row r="11" spans="1:1" ht="52.75" x14ac:dyDescent="0.25">
      <c r="A11" s="10" t="s">
        <v>22</v>
      </c>
    </row>
  </sheetData>
  <hyperlinks>
    <hyperlink ref="A2" location="TOC!A1" display="Return to Table of Contents"/>
  </hyperlinks>
  <pageMargins left="0.25" right="0.25" top="0.75" bottom="0.75" header="0.3" footer="0.3"/>
  <pageSetup fitToHeight="0" orientation="portrait" r:id="rId1"/>
  <headerFooter>
    <oddHeader>&amp;L2018-19 &amp;"Arial,Italic"Survey of Advanced Dental Education</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workbookViewId="0"/>
  </sheetViews>
  <sheetFormatPr defaultColWidth="9.08984375" defaultRowHeight="12.5" x14ac:dyDescent="0.25"/>
  <cols>
    <col min="1" max="15" width="9.08984375" style="9"/>
    <col min="16" max="16" width="5.453125" style="9" customWidth="1"/>
    <col min="17" max="16384" width="9.08984375" style="9"/>
  </cols>
  <sheetData>
    <row r="1" spans="1:13" ht="15.65" x14ac:dyDescent="0.25">
      <c r="A1" s="3" t="s">
        <v>885</v>
      </c>
    </row>
    <row r="2" spans="1:13" ht="13.25" x14ac:dyDescent="0.25">
      <c r="A2" s="419" t="s">
        <v>20</v>
      </c>
      <c r="B2" s="419"/>
      <c r="C2" s="419"/>
    </row>
    <row r="5" spans="1:13" ht="13.75" x14ac:dyDescent="0.25">
      <c r="B5" s="199"/>
      <c r="C5" s="101" t="s">
        <v>64</v>
      </c>
      <c r="D5" s="101" t="s">
        <v>65</v>
      </c>
      <c r="E5" s="101" t="s">
        <v>66</v>
      </c>
      <c r="F5" s="101" t="s">
        <v>67</v>
      </c>
      <c r="G5" s="101" t="s">
        <v>68</v>
      </c>
      <c r="H5" s="101" t="s">
        <v>69</v>
      </c>
      <c r="I5" s="101" t="s">
        <v>70</v>
      </c>
      <c r="J5" s="101" t="s">
        <v>71</v>
      </c>
      <c r="K5" s="101" t="s">
        <v>72</v>
      </c>
      <c r="L5" s="101" t="s">
        <v>73</v>
      </c>
      <c r="M5" s="101" t="s">
        <v>74</v>
      </c>
    </row>
    <row r="6" spans="1:13" ht="13.25" x14ac:dyDescent="0.25">
      <c r="B6" s="101" t="s">
        <v>154</v>
      </c>
      <c r="C6" s="202">
        <v>167.1</v>
      </c>
      <c r="D6" s="202">
        <v>174.8</v>
      </c>
      <c r="E6" s="202">
        <v>169</v>
      </c>
      <c r="F6" s="202">
        <v>162.5</v>
      </c>
      <c r="G6" s="202">
        <v>147.1</v>
      </c>
      <c r="H6" s="203">
        <v>149</v>
      </c>
      <c r="I6" s="203">
        <v>155.68181818181819</v>
      </c>
      <c r="J6" s="200">
        <f>10748/66</f>
        <v>162.84848484848484</v>
      </c>
      <c r="K6" s="200">
        <f>11279/66</f>
        <v>170.89393939393941</v>
      </c>
      <c r="L6" s="200">
        <f>10958/67</f>
        <v>163.55223880597015</v>
      </c>
      <c r="M6" s="200">
        <f>9825/65</f>
        <v>151.15384615384616</v>
      </c>
    </row>
    <row r="7" spans="1:13" ht="13.25" x14ac:dyDescent="0.25">
      <c r="B7" s="101" t="s">
        <v>155</v>
      </c>
      <c r="C7" s="202">
        <v>341</v>
      </c>
      <c r="D7" s="202">
        <v>354</v>
      </c>
      <c r="E7" s="202">
        <v>355</v>
      </c>
      <c r="F7" s="202">
        <v>366</v>
      </c>
      <c r="G7" s="202">
        <v>364</v>
      </c>
      <c r="H7" s="202">
        <v>369</v>
      </c>
      <c r="I7" s="202">
        <v>363</v>
      </c>
      <c r="J7" s="101">
        <v>375</v>
      </c>
      <c r="K7" s="101">
        <v>393</v>
      </c>
      <c r="L7" s="101">
        <v>395</v>
      </c>
      <c r="M7" s="101">
        <v>392</v>
      </c>
    </row>
    <row r="9" spans="1:13" ht="13.75" thickBot="1" x14ac:dyDescent="0.3"/>
    <row r="10" spans="1:13" ht="13.25" x14ac:dyDescent="0.25">
      <c r="E10" s="214"/>
      <c r="F10" s="215"/>
      <c r="G10" s="215"/>
    </row>
    <row r="11" spans="1:13" ht="13.25" x14ac:dyDescent="0.25">
      <c r="E11" s="208"/>
      <c r="F11" s="205"/>
      <c r="G11" s="205"/>
    </row>
    <row r="12" spans="1:13" ht="13.25" x14ac:dyDescent="0.25">
      <c r="E12" s="208"/>
      <c r="F12" s="205"/>
      <c r="G12" s="205"/>
    </row>
    <row r="13" spans="1:13" ht="13.25" x14ac:dyDescent="0.25">
      <c r="E13" s="208"/>
      <c r="F13" s="205"/>
      <c r="G13" s="205"/>
    </row>
    <row r="14" spans="1:13" ht="13.25" x14ac:dyDescent="0.25">
      <c r="E14" s="208"/>
      <c r="F14" s="205"/>
      <c r="G14" s="205"/>
    </row>
    <row r="28" spans="2:14" ht="24" customHeight="1" x14ac:dyDescent="0.25">
      <c r="B28" s="414" t="s">
        <v>156</v>
      </c>
      <c r="C28" s="415"/>
      <c r="D28" s="415"/>
      <c r="E28" s="415"/>
      <c r="F28" s="415"/>
      <c r="G28" s="415"/>
      <c r="H28" s="415"/>
      <c r="I28" s="415"/>
      <c r="J28" s="415"/>
      <c r="K28" s="415"/>
      <c r="L28" s="415"/>
      <c r="M28" s="415"/>
      <c r="N28" s="415"/>
    </row>
    <row r="29" spans="2:14" ht="13.25" x14ac:dyDescent="0.25">
      <c r="B29" s="55" t="s">
        <v>157</v>
      </c>
    </row>
    <row r="31" spans="2:14" ht="13.25" x14ac:dyDescent="0.25">
      <c r="B31" s="55" t="s">
        <v>160</v>
      </c>
    </row>
    <row r="32" spans="2:14" x14ac:dyDescent="0.25">
      <c r="B32" s="55" t="s">
        <v>96</v>
      </c>
    </row>
    <row r="34" spans="1:14" ht="13.25" x14ac:dyDescent="0.25">
      <c r="A34" s="3" t="s">
        <v>886</v>
      </c>
    </row>
    <row r="38" spans="1:14" x14ac:dyDescent="0.25">
      <c r="B38" s="101"/>
      <c r="C38" s="101" t="s">
        <v>64</v>
      </c>
      <c r="D38" s="101" t="s">
        <v>65</v>
      </c>
      <c r="E38" s="101" t="s">
        <v>66</v>
      </c>
      <c r="F38" s="101" t="s">
        <v>67</v>
      </c>
      <c r="G38" s="101" t="s">
        <v>68</v>
      </c>
      <c r="H38" s="101" t="s">
        <v>69</v>
      </c>
      <c r="I38" s="101" t="s">
        <v>70</v>
      </c>
      <c r="J38" s="101" t="s">
        <v>71</v>
      </c>
      <c r="K38" s="101" t="s">
        <v>72</v>
      </c>
      <c r="L38" s="101" t="s">
        <v>73</v>
      </c>
      <c r="M38" s="101" t="s">
        <v>74</v>
      </c>
    </row>
    <row r="39" spans="1:14" x14ac:dyDescent="0.25">
      <c r="B39" s="101" t="s">
        <v>125</v>
      </c>
      <c r="C39" s="202">
        <v>903</v>
      </c>
      <c r="D39" s="202">
        <v>931</v>
      </c>
      <c r="E39" s="202">
        <v>949</v>
      </c>
      <c r="F39" s="202">
        <v>974</v>
      </c>
      <c r="G39" s="202">
        <v>991</v>
      </c>
      <c r="H39" s="221">
        <v>1010</v>
      </c>
      <c r="I39" s="221">
        <v>1008</v>
      </c>
      <c r="J39" s="101">
        <v>1023</v>
      </c>
      <c r="K39" s="101">
        <v>1043</v>
      </c>
      <c r="L39" s="101">
        <v>1064</v>
      </c>
      <c r="M39" s="101">
        <v>1080</v>
      </c>
    </row>
    <row r="40" spans="1:14" x14ac:dyDescent="0.25">
      <c r="B40" s="101" t="s">
        <v>126</v>
      </c>
      <c r="C40" s="202">
        <v>348</v>
      </c>
      <c r="D40" s="202">
        <v>334</v>
      </c>
      <c r="E40" s="202">
        <v>323</v>
      </c>
      <c r="F40" s="202">
        <v>345</v>
      </c>
      <c r="G40" s="202">
        <v>358</v>
      </c>
      <c r="H40" s="202">
        <v>371</v>
      </c>
      <c r="I40" s="101">
        <v>354</v>
      </c>
      <c r="J40" s="101">
        <v>370</v>
      </c>
      <c r="K40" s="101">
        <v>366</v>
      </c>
      <c r="L40" s="101">
        <v>372</v>
      </c>
      <c r="M40" s="101"/>
    </row>
    <row r="41" spans="1:14" x14ac:dyDescent="0.25">
      <c r="M41" s="101"/>
      <c r="N41" s="101"/>
    </row>
    <row r="61" spans="2:2" x14ac:dyDescent="0.25">
      <c r="B61" s="55" t="s">
        <v>160</v>
      </c>
    </row>
    <row r="62" spans="2:2" x14ac:dyDescent="0.25">
      <c r="B62" s="55" t="s">
        <v>96</v>
      </c>
    </row>
  </sheetData>
  <mergeCells count="2">
    <mergeCell ref="A2:C2"/>
    <mergeCell ref="B28:N28"/>
  </mergeCells>
  <hyperlinks>
    <hyperlink ref="A2:C2" location="TOC!A1" display="Return to Table of Contents"/>
  </hyperlinks>
  <pageMargins left="0.25" right="0.25" top="0.75" bottom="0.75" header="0.3" footer="0.3"/>
  <pageSetup scale="73" orientation="portrait" r:id="rId1"/>
  <headerFooter>
    <oddHeader>&amp;L2018-19 &amp;"Arial,Italic"Survey of Advanced Dental Education</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1"/>
  <sheetViews>
    <sheetView workbookViewId="0"/>
  </sheetViews>
  <sheetFormatPr defaultColWidth="9.36328125" defaultRowHeight="12.5" x14ac:dyDescent="0.25"/>
  <cols>
    <col min="1" max="16384" width="9.36328125" style="9"/>
  </cols>
  <sheetData>
    <row r="1" spans="1:12" ht="15.65" x14ac:dyDescent="0.25">
      <c r="A1" s="3" t="s">
        <v>887</v>
      </c>
    </row>
    <row r="2" spans="1:12" ht="13.25" x14ac:dyDescent="0.25">
      <c r="A2" s="416" t="s">
        <v>20</v>
      </c>
      <c r="B2" s="416"/>
      <c r="C2" s="416"/>
    </row>
    <row r="7" spans="1:12" ht="13.75" x14ac:dyDescent="0.25">
      <c r="C7" s="199"/>
      <c r="D7" s="101" t="s">
        <v>66</v>
      </c>
      <c r="E7" s="101" t="s">
        <v>67</v>
      </c>
      <c r="F7" s="101" t="s">
        <v>68</v>
      </c>
      <c r="G7" s="101" t="s">
        <v>69</v>
      </c>
      <c r="H7" s="101" t="s">
        <v>70</v>
      </c>
      <c r="I7" s="101" t="s">
        <v>71</v>
      </c>
      <c r="J7" s="101" t="s">
        <v>72</v>
      </c>
      <c r="K7" s="101" t="s">
        <v>73</v>
      </c>
      <c r="L7" s="101" t="s">
        <v>74</v>
      </c>
    </row>
    <row r="8" spans="1:12" ht="13.25" x14ac:dyDescent="0.25">
      <c r="C8" s="101" t="s">
        <v>154</v>
      </c>
      <c r="D8" s="200">
        <v>2</v>
      </c>
      <c r="E8" s="101">
        <v>4</v>
      </c>
      <c r="F8" s="101">
        <f>54/4</f>
        <v>13.5</v>
      </c>
      <c r="G8" s="200">
        <f>64/4</f>
        <v>16</v>
      </c>
      <c r="H8" s="200">
        <f>70/4</f>
        <v>17.5</v>
      </c>
      <c r="I8" s="200">
        <f>54/5</f>
        <v>10.8</v>
      </c>
      <c r="J8" s="101">
        <f>48/5</f>
        <v>9.6</v>
      </c>
      <c r="K8" s="101">
        <f>47/5</f>
        <v>9.4</v>
      </c>
      <c r="L8" s="101">
        <f>28/5</f>
        <v>5.6</v>
      </c>
    </row>
    <row r="9" spans="1:12" ht="13.25" x14ac:dyDescent="0.25">
      <c r="C9" s="101" t="s">
        <v>155</v>
      </c>
      <c r="D9" s="101">
        <v>2</v>
      </c>
      <c r="E9" s="101">
        <v>2</v>
      </c>
      <c r="F9" s="101">
        <v>5</v>
      </c>
      <c r="G9" s="101">
        <v>4</v>
      </c>
      <c r="H9" s="101">
        <v>4</v>
      </c>
      <c r="I9" s="101">
        <v>6</v>
      </c>
      <c r="J9" s="101">
        <v>6</v>
      </c>
      <c r="K9" s="101">
        <v>5</v>
      </c>
      <c r="L9" s="101">
        <v>6</v>
      </c>
    </row>
    <row r="10" spans="1:12" ht="13.75" thickBot="1" x14ac:dyDescent="0.3"/>
    <row r="11" spans="1:12" ht="13.75" thickBot="1" x14ac:dyDescent="0.3">
      <c r="D11" s="214"/>
      <c r="E11" s="222"/>
      <c r="F11" s="223"/>
      <c r="G11" s="223"/>
      <c r="H11" s="198"/>
    </row>
    <row r="12" spans="1:12" ht="13.25" x14ac:dyDescent="0.25">
      <c r="D12" s="214"/>
      <c r="E12" s="224"/>
      <c r="F12" s="225"/>
      <c r="G12" s="225"/>
      <c r="H12" s="198"/>
    </row>
    <row r="13" spans="1:12" ht="13.25" x14ac:dyDescent="0.25">
      <c r="E13" s="224"/>
      <c r="F13" s="225"/>
      <c r="G13" s="225"/>
    </row>
    <row r="14" spans="1:12" ht="13.25" x14ac:dyDescent="0.25">
      <c r="E14" s="224"/>
      <c r="F14" s="225"/>
      <c r="G14" s="225"/>
    </row>
    <row r="15" spans="1:12" ht="13.25" x14ac:dyDescent="0.25">
      <c r="E15" s="224"/>
      <c r="F15" s="225"/>
      <c r="G15" s="225"/>
    </row>
    <row r="16" spans="1:12" ht="13.25" x14ac:dyDescent="0.25">
      <c r="E16" s="224"/>
      <c r="F16" s="225"/>
      <c r="G16" s="225"/>
    </row>
    <row r="17" spans="2:14" ht="13.25" x14ac:dyDescent="0.25">
      <c r="E17" s="224"/>
      <c r="F17" s="225"/>
      <c r="G17" s="225"/>
    </row>
    <row r="28" spans="2:14" ht="27" customHeight="1" x14ac:dyDescent="0.25">
      <c r="B28" s="414" t="s">
        <v>156</v>
      </c>
      <c r="C28" s="415"/>
      <c r="D28" s="415"/>
      <c r="E28" s="415"/>
      <c r="F28" s="415"/>
      <c r="G28" s="415"/>
      <c r="H28" s="415"/>
      <c r="I28" s="415"/>
      <c r="J28" s="415"/>
      <c r="K28" s="415"/>
      <c r="L28" s="415"/>
      <c r="M28" s="415"/>
      <c r="N28" s="415"/>
    </row>
    <row r="29" spans="2:14" ht="13.25" x14ac:dyDescent="0.25">
      <c r="B29" s="55" t="s">
        <v>157</v>
      </c>
    </row>
    <row r="31" spans="2:14" ht="13.25" x14ac:dyDescent="0.25">
      <c r="B31" s="55" t="s">
        <v>158</v>
      </c>
    </row>
    <row r="32" spans="2:14" x14ac:dyDescent="0.25">
      <c r="B32" s="55" t="s">
        <v>96</v>
      </c>
    </row>
    <row r="34" spans="1:12" ht="13.25" x14ac:dyDescent="0.25">
      <c r="A34" s="3" t="s">
        <v>888</v>
      </c>
    </row>
    <row r="38" spans="1:12" x14ac:dyDescent="0.25">
      <c r="C38" s="101"/>
      <c r="D38" s="101" t="s">
        <v>66</v>
      </c>
      <c r="E38" s="101" t="s">
        <v>67</v>
      </c>
      <c r="F38" s="101" t="s">
        <v>68</v>
      </c>
      <c r="G38" s="101" t="s">
        <v>69</v>
      </c>
      <c r="H38" s="101" t="s">
        <v>70</v>
      </c>
      <c r="I38" s="101" t="s">
        <v>71</v>
      </c>
      <c r="J38" s="101" t="s">
        <v>72</v>
      </c>
      <c r="K38" s="101" t="s">
        <v>73</v>
      </c>
      <c r="L38" s="101" t="s">
        <v>74</v>
      </c>
    </row>
    <row r="39" spans="1:12" x14ac:dyDescent="0.25">
      <c r="C39" s="101" t="s">
        <v>125</v>
      </c>
      <c r="D39" s="101">
        <v>2</v>
      </c>
      <c r="E39" s="101">
        <v>2</v>
      </c>
      <c r="F39" s="101">
        <v>5</v>
      </c>
      <c r="G39" s="101">
        <v>6</v>
      </c>
      <c r="H39" s="101">
        <v>5</v>
      </c>
      <c r="I39" s="101">
        <v>6</v>
      </c>
      <c r="J39" s="101">
        <v>6</v>
      </c>
      <c r="K39" s="101">
        <v>5</v>
      </c>
      <c r="L39" s="101">
        <v>6</v>
      </c>
    </row>
    <row r="40" spans="1:12" x14ac:dyDescent="0.25">
      <c r="C40" s="101" t="s">
        <v>126</v>
      </c>
      <c r="D40" s="101">
        <v>1</v>
      </c>
      <c r="E40" s="101">
        <v>3</v>
      </c>
      <c r="F40" s="101">
        <v>4</v>
      </c>
      <c r="G40" s="101">
        <v>4</v>
      </c>
      <c r="H40" s="101">
        <v>4</v>
      </c>
      <c r="I40" s="101">
        <v>5</v>
      </c>
      <c r="J40" s="101">
        <v>6</v>
      </c>
      <c r="K40" s="101">
        <v>5</v>
      </c>
      <c r="L40" s="101"/>
    </row>
    <row r="41" spans="1:12" x14ac:dyDescent="0.25">
      <c r="L41" s="101"/>
    </row>
    <row r="60" spans="2:2" x14ac:dyDescent="0.25">
      <c r="B60" s="55" t="s">
        <v>158</v>
      </c>
    </row>
    <row r="61" spans="2:2" x14ac:dyDescent="0.25">
      <c r="B61" s="55" t="s">
        <v>96</v>
      </c>
    </row>
  </sheetData>
  <mergeCells count="2">
    <mergeCell ref="A2:C2"/>
    <mergeCell ref="B28:N28"/>
  </mergeCells>
  <hyperlinks>
    <hyperlink ref="A2:C2" location="TOC!A1" display="Return to Table of Contents"/>
  </hyperlinks>
  <pageMargins left="0.25" right="0.25" top="0.75" bottom="0.75" header="0.3" footer="0.3"/>
  <pageSetup scale="74" orientation="portrait" r:id="rId1"/>
  <headerFooter>
    <oddHeader>&amp;L2018-19 &amp;"Arial,Italic"Survey of Advanced Dental Education</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workbookViewId="0"/>
  </sheetViews>
  <sheetFormatPr defaultColWidth="9.36328125" defaultRowHeight="12.5" x14ac:dyDescent="0.25"/>
  <cols>
    <col min="1" max="15" width="9.36328125" style="9"/>
    <col min="16" max="16" width="3.36328125" style="9" customWidth="1"/>
    <col min="17" max="16384" width="9.36328125" style="9"/>
  </cols>
  <sheetData>
    <row r="1" spans="1:18" ht="15.65" x14ac:dyDescent="0.25">
      <c r="A1" s="3" t="s">
        <v>890</v>
      </c>
    </row>
    <row r="2" spans="1:18" ht="13.25" x14ac:dyDescent="0.25">
      <c r="A2" s="413" t="s">
        <v>20</v>
      </c>
      <c r="B2" s="413"/>
      <c r="C2" s="413"/>
    </row>
    <row r="3" spans="1:18" ht="13.25" x14ac:dyDescent="0.25">
      <c r="R3" s="104"/>
    </row>
    <row r="6" spans="1:18" ht="13.75" x14ac:dyDescent="0.25">
      <c r="C6" s="199"/>
      <c r="D6" s="101" t="s">
        <v>65</v>
      </c>
      <c r="E6" s="101" t="s">
        <v>66</v>
      </c>
      <c r="F6" s="101" t="s">
        <v>67</v>
      </c>
      <c r="G6" s="101" t="s">
        <v>68</v>
      </c>
      <c r="H6" s="101" t="s">
        <v>69</v>
      </c>
      <c r="I6" s="101" t="s">
        <v>70</v>
      </c>
      <c r="J6" s="101" t="s">
        <v>71</v>
      </c>
      <c r="K6" s="101" t="s">
        <v>72</v>
      </c>
      <c r="L6" s="101" t="s">
        <v>73</v>
      </c>
      <c r="M6" s="101" t="s">
        <v>74</v>
      </c>
    </row>
    <row r="7" spans="1:18" ht="13.25" x14ac:dyDescent="0.25">
      <c r="C7" s="101" t="s">
        <v>154</v>
      </c>
      <c r="D7" s="101">
        <v>7</v>
      </c>
      <c r="E7" s="101">
        <v>20.399999999999999</v>
      </c>
      <c r="F7" s="101">
        <v>19.7</v>
      </c>
      <c r="G7" s="101">
        <v>18.2</v>
      </c>
      <c r="H7" s="200">
        <f>89/6</f>
        <v>14.833333333333334</v>
      </c>
      <c r="I7" s="200">
        <v>11.166666666666666</v>
      </c>
      <c r="J7" s="200">
        <f>66/7</f>
        <v>9.4285714285714288</v>
      </c>
      <c r="K7" s="200">
        <f>66/7</f>
        <v>9.4285714285714288</v>
      </c>
      <c r="L7" s="101">
        <f>54/5</f>
        <v>10.8</v>
      </c>
      <c r="M7" s="200">
        <f>76/6</f>
        <v>12.666666666666666</v>
      </c>
    </row>
    <row r="8" spans="1:18" ht="13.25" x14ac:dyDescent="0.25">
      <c r="C8" s="101" t="s">
        <v>155</v>
      </c>
      <c r="D8" s="101">
        <v>2</v>
      </c>
      <c r="E8" s="101">
        <v>6</v>
      </c>
      <c r="F8" s="101">
        <v>11</v>
      </c>
      <c r="G8" s="101">
        <v>12</v>
      </c>
      <c r="H8" s="101">
        <v>12</v>
      </c>
      <c r="I8" s="101">
        <v>10</v>
      </c>
      <c r="J8" s="101">
        <v>12</v>
      </c>
      <c r="K8" s="101">
        <v>12</v>
      </c>
      <c r="L8" s="101">
        <v>12</v>
      </c>
      <c r="M8" s="101">
        <v>13</v>
      </c>
    </row>
    <row r="9" spans="1:18" ht="13.75" thickBot="1" x14ac:dyDescent="0.3"/>
    <row r="10" spans="1:18" ht="13.25" x14ac:dyDescent="0.25">
      <c r="E10" s="222"/>
      <c r="F10" s="223"/>
      <c r="G10" s="223"/>
    </row>
    <row r="11" spans="1:18" ht="13.25" x14ac:dyDescent="0.25">
      <c r="E11" s="224"/>
      <c r="F11" s="225"/>
      <c r="G11" s="225"/>
    </row>
    <row r="12" spans="1:18" ht="13.25" x14ac:dyDescent="0.25">
      <c r="E12" s="224"/>
      <c r="F12" s="225"/>
      <c r="G12" s="225"/>
    </row>
    <row r="13" spans="1:18" ht="13.25" x14ac:dyDescent="0.25">
      <c r="E13" s="224"/>
      <c r="F13" s="225"/>
      <c r="G13" s="225"/>
    </row>
    <row r="14" spans="1:18" ht="13.25" x14ac:dyDescent="0.25">
      <c r="E14" s="224"/>
      <c r="F14" s="225"/>
      <c r="G14" s="225"/>
    </row>
    <row r="15" spans="1:18" ht="13.25" x14ac:dyDescent="0.25">
      <c r="E15" s="224"/>
      <c r="F15" s="225"/>
      <c r="G15" s="225"/>
      <c r="N15" s="104"/>
    </row>
    <row r="16" spans="1:18" ht="13.25" x14ac:dyDescent="0.25">
      <c r="E16" s="224"/>
      <c r="F16" s="225"/>
      <c r="G16" s="225"/>
    </row>
    <row r="28" spans="2:13" ht="24" customHeight="1" x14ac:dyDescent="0.25">
      <c r="B28" s="414" t="s">
        <v>156</v>
      </c>
      <c r="C28" s="415"/>
      <c r="D28" s="415"/>
      <c r="E28" s="415"/>
      <c r="F28" s="415"/>
      <c r="G28" s="415"/>
      <c r="H28" s="415"/>
      <c r="I28" s="415"/>
      <c r="J28" s="415"/>
      <c r="K28" s="415"/>
      <c r="L28" s="415"/>
      <c r="M28" s="415"/>
    </row>
    <row r="29" spans="2:13" ht="13.25" x14ac:dyDescent="0.25">
      <c r="B29" s="55" t="s">
        <v>157</v>
      </c>
    </row>
    <row r="31" spans="2:13" ht="13.25" x14ac:dyDescent="0.25">
      <c r="B31" s="55" t="s">
        <v>151</v>
      </c>
    </row>
    <row r="32" spans="2:13" x14ac:dyDescent="0.25">
      <c r="B32" s="55" t="s">
        <v>96</v>
      </c>
    </row>
    <row r="34" spans="1:14" ht="13.25" x14ac:dyDescent="0.25">
      <c r="A34" s="3" t="s">
        <v>889</v>
      </c>
    </row>
    <row r="37" spans="1:14" x14ac:dyDescent="0.25">
      <c r="C37" s="101"/>
      <c r="D37" s="101" t="s">
        <v>64</v>
      </c>
      <c r="E37" s="101" t="s">
        <v>65</v>
      </c>
      <c r="F37" s="101" t="s">
        <v>66</v>
      </c>
      <c r="G37" s="101" t="s">
        <v>67</v>
      </c>
      <c r="H37" s="101" t="s">
        <v>68</v>
      </c>
      <c r="I37" s="101" t="s">
        <v>69</v>
      </c>
      <c r="J37" s="101" t="s">
        <v>70</v>
      </c>
      <c r="K37" s="101" t="s">
        <v>71</v>
      </c>
      <c r="L37" s="101" t="s">
        <v>72</v>
      </c>
      <c r="M37" s="101" t="s">
        <v>73</v>
      </c>
      <c r="N37" s="101" t="s">
        <v>74</v>
      </c>
    </row>
    <row r="38" spans="1:14" x14ac:dyDescent="0.25">
      <c r="C38" s="101" t="s">
        <v>125</v>
      </c>
      <c r="D38" s="101">
        <v>5</v>
      </c>
      <c r="E38" s="101">
        <v>6</v>
      </c>
      <c r="F38" s="101">
        <v>12</v>
      </c>
      <c r="G38" s="101">
        <v>18</v>
      </c>
      <c r="H38" s="101">
        <v>24</v>
      </c>
      <c r="I38" s="101">
        <v>26</v>
      </c>
      <c r="J38" s="101">
        <v>24</v>
      </c>
      <c r="K38" s="101">
        <v>24</v>
      </c>
      <c r="L38" s="101">
        <v>26</v>
      </c>
      <c r="M38" s="101">
        <v>29</v>
      </c>
      <c r="N38" s="101">
        <v>30</v>
      </c>
    </row>
    <row r="39" spans="1:14" x14ac:dyDescent="0.25">
      <c r="C39" s="101" t="s">
        <v>126</v>
      </c>
      <c r="D39" s="101">
        <v>0</v>
      </c>
      <c r="E39" s="101">
        <v>5</v>
      </c>
      <c r="F39" s="101">
        <v>8</v>
      </c>
      <c r="G39" s="101">
        <v>7</v>
      </c>
      <c r="H39" s="101">
        <v>11</v>
      </c>
      <c r="I39" s="101">
        <v>9</v>
      </c>
      <c r="J39" s="101">
        <v>10</v>
      </c>
      <c r="K39" s="101">
        <v>10</v>
      </c>
      <c r="L39" s="101">
        <v>11</v>
      </c>
      <c r="M39" s="101">
        <v>10</v>
      </c>
      <c r="N39" s="101"/>
    </row>
    <row r="60" spans="2:2" x14ac:dyDescent="0.25">
      <c r="B60" s="55" t="s">
        <v>151</v>
      </c>
    </row>
    <row r="61" spans="2:2" x14ac:dyDescent="0.25">
      <c r="B61" s="55" t="s">
        <v>96</v>
      </c>
    </row>
  </sheetData>
  <mergeCells count="2">
    <mergeCell ref="A2:C2"/>
    <mergeCell ref="B28:M28"/>
  </mergeCells>
  <hyperlinks>
    <hyperlink ref="A2:C2" location="TOC!A1" display="Return to Table of Contents"/>
  </hyperlinks>
  <pageMargins left="0.25" right="0.25" top="0.75" bottom="0.75" header="0.3" footer="0.3"/>
  <pageSetup scale="72" orientation="portrait" r:id="rId1"/>
  <headerFooter>
    <oddHeader>&amp;L2018-19 &amp;"Arial,Italic"Survey of Advanced Dental Education</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0"/>
  <sheetViews>
    <sheetView workbookViewId="0"/>
  </sheetViews>
  <sheetFormatPr defaultColWidth="9.08984375" defaultRowHeight="12.5" x14ac:dyDescent="0.25"/>
  <cols>
    <col min="1" max="14" width="9.08984375" style="9"/>
    <col min="15" max="15" width="4.08984375" style="9" customWidth="1"/>
    <col min="16" max="16384" width="9.08984375" style="9"/>
  </cols>
  <sheetData>
    <row r="1" spans="1:10" ht="15.65" x14ac:dyDescent="0.25">
      <c r="A1" s="3" t="s">
        <v>892</v>
      </c>
    </row>
    <row r="2" spans="1:10" ht="13.25" x14ac:dyDescent="0.25">
      <c r="A2" s="413" t="s">
        <v>20</v>
      </c>
      <c r="B2" s="413"/>
      <c r="C2" s="413"/>
    </row>
    <row r="5" spans="1:10" ht="13.75" x14ac:dyDescent="0.25">
      <c r="C5" s="199"/>
      <c r="D5" s="101" t="s">
        <v>68</v>
      </c>
      <c r="E5" s="101" t="s">
        <v>69</v>
      </c>
      <c r="F5" s="101" t="s">
        <v>70</v>
      </c>
      <c r="G5" s="101" t="s">
        <v>71</v>
      </c>
      <c r="H5" s="101" t="s">
        <v>72</v>
      </c>
      <c r="I5" s="101" t="s">
        <v>73</v>
      </c>
      <c r="J5" s="101" t="s">
        <v>74</v>
      </c>
    </row>
    <row r="6" spans="1:10" ht="13.25" x14ac:dyDescent="0.25">
      <c r="C6" s="101" t="s">
        <v>154</v>
      </c>
      <c r="D6" s="101">
        <v>4.4000000000000004</v>
      </c>
      <c r="E6" s="200">
        <v>9.5555555555555554</v>
      </c>
      <c r="F6" s="200">
        <v>12.777777777777779</v>
      </c>
      <c r="G6" s="200">
        <f>119/10</f>
        <v>11.9</v>
      </c>
      <c r="H6" s="200">
        <f>123/9</f>
        <v>13.666666666666666</v>
      </c>
      <c r="I6" s="200">
        <f>130/11</f>
        <v>11.818181818181818</v>
      </c>
      <c r="J6" s="200">
        <f>153/12</f>
        <v>12.75</v>
      </c>
    </row>
    <row r="7" spans="1:10" ht="13.25" x14ac:dyDescent="0.25">
      <c r="C7" s="101" t="s">
        <v>155</v>
      </c>
      <c r="D7" s="101">
        <v>8</v>
      </c>
      <c r="E7" s="101">
        <v>20</v>
      </c>
      <c r="F7" s="101">
        <v>22</v>
      </c>
      <c r="G7" s="101">
        <v>19</v>
      </c>
      <c r="H7" s="101">
        <v>18</v>
      </c>
      <c r="I7" s="101">
        <v>19</v>
      </c>
      <c r="J7" s="101">
        <v>26</v>
      </c>
    </row>
    <row r="27" spans="2:13" ht="9" customHeight="1" x14ac:dyDescent="0.25"/>
    <row r="28" spans="2:13" ht="27" customHeight="1" x14ac:dyDescent="0.25">
      <c r="B28" s="414" t="s">
        <v>156</v>
      </c>
      <c r="C28" s="415"/>
      <c r="D28" s="415"/>
      <c r="E28" s="415"/>
      <c r="F28" s="415"/>
      <c r="G28" s="415"/>
      <c r="H28" s="415"/>
      <c r="I28" s="415"/>
      <c r="J28" s="415"/>
      <c r="K28" s="415"/>
      <c r="L28" s="415"/>
      <c r="M28" s="415"/>
    </row>
    <row r="30" spans="2:13" ht="13.25" x14ac:dyDescent="0.25">
      <c r="B30" s="55" t="s">
        <v>151</v>
      </c>
    </row>
    <row r="31" spans="2:13" x14ac:dyDescent="0.25">
      <c r="B31" s="55" t="s">
        <v>96</v>
      </c>
    </row>
    <row r="33" spans="1:10" ht="13.25" x14ac:dyDescent="0.25">
      <c r="A33" s="3" t="s">
        <v>891</v>
      </c>
    </row>
    <row r="34" spans="1:10" ht="13.25" x14ac:dyDescent="0.25">
      <c r="A34" s="3"/>
    </row>
    <row r="36" spans="1:10" ht="13.25" x14ac:dyDescent="0.25">
      <c r="C36" s="101"/>
      <c r="D36" s="101" t="s">
        <v>68</v>
      </c>
      <c r="E36" s="101" t="s">
        <v>69</v>
      </c>
      <c r="F36" s="101" t="s">
        <v>70</v>
      </c>
      <c r="G36" s="101" t="s">
        <v>71</v>
      </c>
      <c r="H36" s="101" t="s">
        <v>72</v>
      </c>
      <c r="I36" s="101" t="s">
        <v>73</v>
      </c>
      <c r="J36" s="101" t="s">
        <v>74</v>
      </c>
    </row>
    <row r="37" spans="1:10" ht="13.25" x14ac:dyDescent="0.25">
      <c r="C37" s="101" t="s">
        <v>125</v>
      </c>
      <c r="D37" s="101">
        <v>11</v>
      </c>
      <c r="E37" s="101">
        <v>37</v>
      </c>
      <c r="F37" s="101">
        <v>42</v>
      </c>
      <c r="G37" s="101">
        <v>40</v>
      </c>
      <c r="H37" s="101">
        <v>37</v>
      </c>
      <c r="I37" s="101">
        <v>41</v>
      </c>
      <c r="J37" s="101">
        <v>49</v>
      </c>
    </row>
    <row r="38" spans="1:10" x14ac:dyDescent="0.25">
      <c r="C38" s="101" t="s">
        <v>126</v>
      </c>
      <c r="D38" s="101">
        <v>12</v>
      </c>
      <c r="E38" s="101">
        <v>9</v>
      </c>
      <c r="F38" s="101">
        <v>19</v>
      </c>
      <c r="G38" s="101">
        <v>16</v>
      </c>
      <c r="H38" s="101">
        <v>21</v>
      </c>
      <c r="I38" s="101">
        <v>18</v>
      </c>
      <c r="J38" s="101"/>
    </row>
    <row r="59" spans="2:2" x14ac:dyDescent="0.25">
      <c r="B59" s="55" t="s">
        <v>151</v>
      </c>
    </row>
    <row r="60" spans="2:2" x14ac:dyDescent="0.25">
      <c r="B60" s="55" t="s">
        <v>96</v>
      </c>
    </row>
  </sheetData>
  <mergeCells count="2">
    <mergeCell ref="A2:C2"/>
    <mergeCell ref="B28:M28"/>
  </mergeCells>
  <hyperlinks>
    <hyperlink ref="A2:C2" location="TOC!A1" display="Return to Table of Contents"/>
  </hyperlinks>
  <pageMargins left="0.25" right="0.25" top="0.75" bottom="0.75" header="0.3" footer="0.3"/>
  <pageSetup scale="79" orientation="portrait" r:id="rId1"/>
  <headerFooter>
    <oddHeader>&amp;L2018-19 &amp;"Arial,Italic"Survey of Advanced Dental Education</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1"/>
  <sheetViews>
    <sheetView workbookViewId="0"/>
  </sheetViews>
  <sheetFormatPr defaultColWidth="9.08984375" defaultRowHeight="12.5" x14ac:dyDescent="0.25"/>
  <cols>
    <col min="1" max="15" width="9.08984375" style="9"/>
    <col min="16" max="16" width="5.36328125" style="9" customWidth="1"/>
    <col min="17" max="16384" width="9.08984375" style="9"/>
  </cols>
  <sheetData>
    <row r="1" spans="1:17" ht="15.65" x14ac:dyDescent="0.25">
      <c r="A1" s="3" t="s">
        <v>893</v>
      </c>
    </row>
    <row r="2" spans="1:17" ht="13.25" x14ac:dyDescent="0.25">
      <c r="A2" s="420" t="s">
        <v>20</v>
      </c>
      <c r="B2" s="420"/>
      <c r="C2" s="420"/>
      <c r="Q2" s="104"/>
    </row>
    <row r="5" spans="1:17" ht="13.75" x14ac:dyDescent="0.25">
      <c r="B5" s="199"/>
      <c r="C5" s="101" t="s">
        <v>64</v>
      </c>
      <c r="D5" s="101" t="s">
        <v>65</v>
      </c>
      <c r="E5" s="101" t="s">
        <v>66</v>
      </c>
      <c r="F5" s="101" t="s">
        <v>67</v>
      </c>
      <c r="G5" s="101" t="s">
        <v>68</v>
      </c>
      <c r="H5" s="101" t="s">
        <v>69</v>
      </c>
      <c r="I5" s="101" t="s">
        <v>70</v>
      </c>
      <c r="J5" s="101" t="s">
        <v>71</v>
      </c>
      <c r="K5" s="101" t="s">
        <v>72</v>
      </c>
      <c r="L5" s="101" t="s">
        <v>73</v>
      </c>
      <c r="M5" s="101" t="s">
        <v>74</v>
      </c>
    </row>
    <row r="6" spans="1:17" ht="13.25" x14ac:dyDescent="0.25">
      <c r="B6" s="101" t="s">
        <v>154</v>
      </c>
      <c r="C6" s="202">
        <v>105.7</v>
      </c>
      <c r="D6" s="202">
        <v>108.5</v>
      </c>
      <c r="E6" s="202">
        <v>125.5</v>
      </c>
      <c r="F6" s="202">
        <v>134.80000000000001</v>
      </c>
      <c r="G6" s="202">
        <v>130.80000000000001</v>
      </c>
      <c r="H6" s="203">
        <v>134.80000000000001</v>
      </c>
      <c r="I6" s="203">
        <v>138.48051948051949</v>
      </c>
      <c r="J6" s="200">
        <f>10716/77</f>
        <v>139.16883116883116</v>
      </c>
      <c r="K6" s="200">
        <f>11118/78</f>
        <v>142.53846153846155</v>
      </c>
      <c r="L6" s="200">
        <f>9597/79</f>
        <v>121.48101265822785</v>
      </c>
      <c r="M6" s="200">
        <f>9766/82</f>
        <v>119.09756097560975</v>
      </c>
    </row>
    <row r="7" spans="1:17" ht="13.25" x14ac:dyDescent="0.25">
      <c r="B7" s="101" t="s">
        <v>155</v>
      </c>
      <c r="C7" s="202">
        <v>349</v>
      </c>
      <c r="D7" s="202">
        <v>366</v>
      </c>
      <c r="E7" s="202">
        <v>382</v>
      </c>
      <c r="F7" s="202">
        <v>403</v>
      </c>
      <c r="G7" s="202">
        <v>405</v>
      </c>
      <c r="H7" s="202">
        <v>429</v>
      </c>
      <c r="I7" s="202">
        <v>436</v>
      </c>
      <c r="J7" s="101">
        <v>448</v>
      </c>
      <c r="K7" s="101">
        <v>457</v>
      </c>
      <c r="L7" s="101">
        <v>463</v>
      </c>
      <c r="M7" s="101">
        <v>471</v>
      </c>
    </row>
    <row r="8" spans="1:17" ht="13.75" thickBot="1" x14ac:dyDescent="0.3"/>
    <row r="9" spans="1:17" ht="13.25" x14ac:dyDescent="0.25">
      <c r="E9" s="214"/>
      <c r="F9" s="215"/>
      <c r="G9" s="215"/>
    </row>
    <row r="10" spans="1:17" ht="13.25" x14ac:dyDescent="0.25">
      <c r="E10" s="208"/>
      <c r="F10" s="205"/>
      <c r="G10" s="205"/>
    </row>
    <row r="11" spans="1:17" ht="13.25" x14ac:dyDescent="0.25">
      <c r="E11" s="208"/>
      <c r="F11" s="205"/>
      <c r="G11" s="205"/>
    </row>
    <row r="12" spans="1:17" ht="13.25" x14ac:dyDescent="0.25">
      <c r="E12" s="208"/>
      <c r="F12" s="205"/>
      <c r="G12" s="205"/>
    </row>
    <row r="13" spans="1:17" ht="13.25" x14ac:dyDescent="0.25">
      <c r="E13" s="208"/>
      <c r="F13" s="205"/>
      <c r="G13" s="205"/>
    </row>
    <row r="28" spans="2:15" ht="24" customHeight="1" x14ac:dyDescent="0.25">
      <c r="B28" s="414" t="s">
        <v>156</v>
      </c>
      <c r="C28" s="415"/>
      <c r="D28" s="415"/>
      <c r="E28" s="415"/>
      <c r="F28" s="415"/>
      <c r="G28" s="415"/>
      <c r="H28" s="415"/>
      <c r="I28" s="415"/>
      <c r="J28" s="415"/>
      <c r="K28" s="415"/>
      <c r="L28" s="415"/>
      <c r="M28" s="415"/>
      <c r="N28" s="415"/>
      <c r="O28" s="415"/>
    </row>
    <row r="29" spans="2:15" ht="13.25" x14ac:dyDescent="0.25">
      <c r="B29" s="55" t="s">
        <v>157</v>
      </c>
    </row>
    <row r="31" spans="2:15" ht="13.25" x14ac:dyDescent="0.25">
      <c r="B31" s="55" t="s">
        <v>151</v>
      </c>
    </row>
    <row r="32" spans="2:15" x14ac:dyDescent="0.25">
      <c r="B32" s="55" t="s">
        <v>96</v>
      </c>
    </row>
    <row r="34" spans="1:16" ht="13.25" x14ac:dyDescent="0.25">
      <c r="A34" s="3" t="s">
        <v>894</v>
      </c>
    </row>
    <row r="37" spans="1:16" ht="13.25" x14ac:dyDescent="0.25">
      <c r="P37" s="104"/>
    </row>
    <row r="39" spans="1:16" x14ac:dyDescent="0.25">
      <c r="B39" s="101"/>
      <c r="C39" s="101" t="s">
        <v>64</v>
      </c>
      <c r="D39" s="101" t="s">
        <v>65</v>
      </c>
      <c r="E39" s="101" t="s">
        <v>66</v>
      </c>
      <c r="F39" s="101" t="s">
        <v>67</v>
      </c>
      <c r="G39" s="101" t="s">
        <v>68</v>
      </c>
      <c r="H39" s="101" t="s">
        <v>69</v>
      </c>
      <c r="I39" s="101" t="s">
        <v>70</v>
      </c>
      <c r="J39" s="101" t="s">
        <v>71</v>
      </c>
      <c r="K39" s="101" t="s">
        <v>72</v>
      </c>
      <c r="L39" s="101" t="s">
        <v>73</v>
      </c>
      <c r="M39" s="101" t="s">
        <v>74</v>
      </c>
    </row>
    <row r="40" spans="1:16" x14ac:dyDescent="0.25">
      <c r="B40" s="101" t="s">
        <v>125</v>
      </c>
      <c r="C40" s="101">
        <v>710</v>
      </c>
      <c r="D40" s="101">
        <v>733</v>
      </c>
      <c r="E40" s="101">
        <v>763</v>
      </c>
      <c r="F40" s="101">
        <v>803</v>
      </c>
      <c r="G40" s="101">
        <v>823</v>
      </c>
      <c r="H40" s="101">
        <v>844</v>
      </c>
      <c r="I40" s="101">
        <v>879</v>
      </c>
      <c r="J40" s="101">
        <v>900</v>
      </c>
      <c r="K40" s="101">
        <v>921</v>
      </c>
      <c r="L40" s="101">
        <v>940</v>
      </c>
      <c r="M40" s="101">
        <v>955</v>
      </c>
    </row>
    <row r="41" spans="1:16" x14ac:dyDescent="0.25">
      <c r="B41" s="101" t="s">
        <v>126</v>
      </c>
      <c r="C41" s="101">
        <v>340</v>
      </c>
      <c r="D41" s="101">
        <v>349</v>
      </c>
      <c r="E41" s="101">
        <v>364</v>
      </c>
      <c r="F41" s="101">
        <v>387</v>
      </c>
      <c r="G41" s="101">
        <v>398</v>
      </c>
      <c r="H41" s="101">
        <v>408</v>
      </c>
      <c r="I41" s="101">
        <v>421</v>
      </c>
      <c r="J41" s="101">
        <v>433</v>
      </c>
      <c r="K41" s="101">
        <v>438</v>
      </c>
      <c r="L41" s="101">
        <v>453</v>
      </c>
      <c r="M41" s="101"/>
    </row>
    <row r="60" spans="2:2" x14ac:dyDescent="0.25">
      <c r="B60" s="55" t="s">
        <v>151</v>
      </c>
    </row>
    <row r="61" spans="2:2" x14ac:dyDescent="0.25">
      <c r="B61" s="55" t="s">
        <v>96</v>
      </c>
    </row>
  </sheetData>
  <mergeCells count="2">
    <mergeCell ref="A2:C2"/>
    <mergeCell ref="B28:O28"/>
  </mergeCells>
  <hyperlinks>
    <hyperlink ref="A2" location="TOC!A1" display="Return to Table of Contents"/>
  </hyperlinks>
  <pageMargins left="0.25" right="0.25" top="0.75" bottom="0.75" header="0.3" footer="0.3"/>
  <pageSetup scale="73" orientation="portrait" r:id="rId1"/>
  <headerFooter>
    <oddHeader>&amp;L2018-19 &amp;"Arial,Italic"Survey of Advanced Dental Education</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1"/>
  <sheetViews>
    <sheetView workbookViewId="0"/>
  </sheetViews>
  <sheetFormatPr defaultColWidth="9.08984375" defaultRowHeight="12.5" x14ac:dyDescent="0.25"/>
  <cols>
    <col min="1" max="15" width="9.08984375" style="9"/>
    <col min="16" max="16" width="4.6328125" style="9" customWidth="1"/>
    <col min="17" max="16384" width="9.08984375" style="9"/>
  </cols>
  <sheetData>
    <row r="1" spans="1:17" ht="15.65" x14ac:dyDescent="0.25">
      <c r="A1" s="3" t="s">
        <v>895</v>
      </c>
    </row>
    <row r="2" spans="1:17" ht="13.25" x14ac:dyDescent="0.25">
      <c r="A2" s="421" t="s">
        <v>20</v>
      </c>
      <c r="B2" s="421"/>
      <c r="C2" s="421"/>
      <c r="Q2" s="104"/>
    </row>
    <row r="5" spans="1:17" ht="13.25" x14ac:dyDescent="0.25">
      <c r="B5" s="101"/>
      <c r="C5" s="226" t="s">
        <v>64</v>
      </c>
      <c r="D5" s="226" t="s">
        <v>65</v>
      </c>
      <c r="E5" s="226" t="s">
        <v>66</v>
      </c>
      <c r="F5" s="226" t="s">
        <v>67</v>
      </c>
      <c r="G5" s="226" t="s">
        <v>68</v>
      </c>
      <c r="H5" s="226" t="s">
        <v>69</v>
      </c>
      <c r="I5" s="226" t="s">
        <v>70</v>
      </c>
      <c r="J5" s="101" t="s">
        <v>71</v>
      </c>
      <c r="K5" s="101" t="s">
        <v>72</v>
      </c>
      <c r="L5" s="101" t="s">
        <v>73</v>
      </c>
      <c r="M5" s="101" t="s">
        <v>74</v>
      </c>
    </row>
    <row r="6" spans="1:17" ht="13.75" thickBot="1" x14ac:dyDescent="0.3">
      <c r="B6" s="101" t="s">
        <v>155</v>
      </c>
      <c r="C6" s="226">
        <v>180</v>
      </c>
      <c r="D6" s="226">
        <v>170</v>
      </c>
      <c r="E6" s="226">
        <v>184</v>
      </c>
      <c r="F6" s="226">
        <v>182</v>
      </c>
      <c r="G6" s="226">
        <v>182</v>
      </c>
      <c r="H6" s="226">
        <v>184</v>
      </c>
      <c r="I6" s="226">
        <v>185</v>
      </c>
      <c r="J6" s="101">
        <v>181</v>
      </c>
      <c r="K6" s="101">
        <v>199</v>
      </c>
      <c r="L6" s="101">
        <v>188</v>
      </c>
      <c r="M6" s="101">
        <v>185</v>
      </c>
    </row>
    <row r="7" spans="1:17" ht="13.25" x14ac:dyDescent="0.25">
      <c r="B7" s="101" t="s">
        <v>154</v>
      </c>
      <c r="C7" s="200">
        <v>30.62962962962963</v>
      </c>
      <c r="D7" s="200">
        <v>34.24074074074074</v>
      </c>
      <c r="E7" s="200">
        <v>33.629629629629626</v>
      </c>
      <c r="F7" s="200">
        <v>36.851851851851855</v>
      </c>
      <c r="G7" s="200">
        <v>38.905660377358494</v>
      </c>
      <c r="H7" s="200">
        <v>39.700000000000003</v>
      </c>
      <c r="I7" s="200">
        <v>39.553571428571431</v>
      </c>
      <c r="J7" s="227">
        <f>2457/54</f>
        <v>45.5</v>
      </c>
      <c r="K7" s="101">
        <f>2562/56</f>
        <v>45.75</v>
      </c>
      <c r="L7" s="101">
        <f>2607/55</f>
        <v>47.4</v>
      </c>
      <c r="M7" s="200">
        <f>2718/54</f>
        <v>50.333333333333336</v>
      </c>
    </row>
    <row r="8" spans="1:17" ht="13.75" thickBot="1" x14ac:dyDescent="0.3"/>
    <row r="9" spans="1:17" ht="13.75" thickBot="1" x14ac:dyDescent="0.3">
      <c r="E9" s="214"/>
      <c r="F9" s="215"/>
      <c r="G9" s="215"/>
      <c r="H9" s="215"/>
    </row>
    <row r="10" spans="1:17" ht="13.25" x14ac:dyDescent="0.25">
      <c r="E10" s="208"/>
      <c r="F10" s="205"/>
      <c r="G10" s="205"/>
      <c r="H10" s="215"/>
    </row>
    <row r="11" spans="1:17" ht="13.25" x14ac:dyDescent="0.25">
      <c r="E11" s="208"/>
      <c r="F11" s="205"/>
      <c r="G11" s="205"/>
    </row>
    <row r="12" spans="1:17" ht="13.25" x14ac:dyDescent="0.25">
      <c r="E12" s="208"/>
      <c r="F12" s="205"/>
      <c r="G12" s="205"/>
    </row>
    <row r="13" spans="1:17" ht="13.25" x14ac:dyDescent="0.25">
      <c r="E13" s="208"/>
      <c r="F13" s="205"/>
      <c r="G13" s="205"/>
    </row>
    <row r="28" spans="2:15" ht="22.5" customHeight="1" x14ac:dyDescent="0.25">
      <c r="B28" s="414" t="s">
        <v>156</v>
      </c>
      <c r="C28" s="415"/>
      <c r="D28" s="415"/>
      <c r="E28" s="415"/>
      <c r="F28" s="415"/>
      <c r="G28" s="415"/>
      <c r="H28" s="415"/>
      <c r="I28" s="415"/>
      <c r="J28" s="415"/>
      <c r="K28" s="415"/>
      <c r="L28" s="415"/>
      <c r="M28" s="415"/>
      <c r="N28" s="415"/>
      <c r="O28" s="415"/>
    </row>
    <row r="29" spans="2:15" ht="13.25" x14ac:dyDescent="0.25">
      <c r="B29" s="55" t="s">
        <v>157</v>
      </c>
    </row>
    <row r="31" spans="2:15" ht="13.25" x14ac:dyDescent="0.25">
      <c r="B31" s="55" t="s">
        <v>159</v>
      </c>
    </row>
    <row r="32" spans="2:15" x14ac:dyDescent="0.25">
      <c r="B32" s="55" t="s">
        <v>96</v>
      </c>
    </row>
    <row r="34" spans="1:13" ht="13.25" x14ac:dyDescent="0.25">
      <c r="A34" s="3" t="s">
        <v>896</v>
      </c>
    </row>
    <row r="37" spans="1:13" ht="13.25" x14ac:dyDescent="0.25">
      <c r="B37" s="101"/>
      <c r="C37" s="101" t="s">
        <v>64</v>
      </c>
      <c r="D37" s="101" t="s">
        <v>65</v>
      </c>
      <c r="E37" s="101" t="s">
        <v>66</v>
      </c>
      <c r="F37" s="101" t="s">
        <v>67</v>
      </c>
      <c r="G37" s="101" t="s">
        <v>68</v>
      </c>
      <c r="H37" s="101" t="s">
        <v>69</v>
      </c>
      <c r="I37" s="101" t="s">
        <v>70</v>
      </c>
      <c r="J37" s="101" t="s">
        <v>71</v>
      </c>
      <c r="K37" s="101" t="s">
        <v>72</v>
      </c>
      <c r="L37" s="101" t="s">
        <v>73</v>
      </c>
      <c r="M37" s="101" t="s">
        <v>74</v>
      </c>
    </row>
    <row r="38" spans="1:13" x14ac:dyDescent="0.25">
      <c r="B38" s="101" t="s">
        <v>125</v>
      </c>
      <c r="C38" s="202">
        <v>535</v>
      </c>
      <c r="D38" s="202">
        <v>541</v>
      </c>
      <c r="E38" s="202">
        <v>544</v>
      </c>
      <c r="F38" s="202">
        <v>541</v>
      </c>
      <c r="G38" s="202">
        <v>550</v>
      </c>
      <c r="H38" s="202">
        <v>556</v>
      </c>
      <c r="I38" s="202">
        <v>563</v>
      </c>
      <c r="J38" s="101">
        <v>551</v>
      </c>
      <c r="K38" s="101">
        <v>565</v>
      </c>
      <c r="L38" s="213">
        <v>568</v>
      </c>
      <c r="M38" s="101">
        <v>575</v>
      </c>
    </row>
    <row r="39" spans="1:13" x14ac:dyDescent="0.25">
      <c r="B39" s="101" t="s">
        <v>126</v>
      </c>
      <c r="C39" s="202">
        <v>166</v>
      </c>
      <c r="D39" s="202">
        <v>168</v>
      </c>
      <c r="E39" s="202">
        <v>187</v>
      </c>
      <c r="F39" s="202">
        <v>174</v>
      </c>
      <c r="G39" s="202">
        <v>181</v>
      </c>
      <c r="H39" s="202">
        <v>175</v>
      </c>
      <c r="I39" s="9">
        <v>183</v>
      </c>
      <c r="J39" s="101">
        <v>183</v>
      </c>
      <c r="K39" s="101">
        <v>172</v>
      </c>
      <c r="L39" s="101">
        <v>176</v>
      </c>
      <c r="M39" s="101"/>
    </row>
    <row r="60" spans="2:2" x14ac:dyDescent="0.25">
      <c r="B60" s="55" t="s">
        <v>159</v>
      </c>
    </row>
    <row r="61" spans="2:2" x14ac:dyDescent="0.25">
      <c r="B61" s="55" t="s">
        <v>96</v>
      </c>
    </row>
  </sheetData>
  <mergeCells count="2">
    <mergeCell ref="A2:C2"/>
    <mergeCell ref="B28:O28"/>
  </mergeCells>
  <hyperlinks>
    <hyperlink ref="A2:C2" location="TOC!A1" display="Return to Table of Contents"/>
  </hyperlinks>
  <pageMargins left="0.25" right="0.25" top="0.75" bottom="0.75" header="0.3" footer="0.3"/>
  <pageSetup scale="73" orientation="portrait" r:id="rId1"/>
  <headerFooter>
    <oddHeader>&amp;L2018-19 &amp;"Arial,Italic"Survey of Advanced Dental Education</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5"/>
  <sheetViews>
    <sheetView workbookViewId="0"/>
  </sheetViews>
  <sheetFormatPr defaultColWidth="9.08984375" defaultRowHeight="12.5" x14ac:dyDescent="0.25"/>
  <cols>
    <col min="1" max="15" width="9.08984375" style="9"/>
    <col min="16" max="16" width="5.6328125" style="9" customWidth="1"/>
    <col min="17" max="16384" width="9.08984375" style="9"/>
  </cols>
  <sheetData>
    <row r="1" spans="1:17" ht="15.65" x14ac:dyDescent="0.25">
      <c r="A1" s="3" t="s">
        <v>897</v>
      </c>
    </row>
    <row r="2" spans="1:17" ht="13.25" x14ac:dyDescent="0.25">
      <c r="A2" s="413" t="s">
        <v>20</v>
      </c>
      <c r="B2" s="413"/>
      <c r="C2" s="413"/>
    </row>
    <row r="4" spans="1:17" ht="13.25" x14ac:dyDescent="0.25">
      <c r="Q4" s="104"/>
    </row>
    <row r="6" spans="1:17" ht="13.75" x14ac:dyDescent="0.25">
      <c r="B6" s="199"/>
      <c r="C6" s="101" t="s">
        <v>64</v>
      </c>
      <c r="D6" s="101" t="s">
        <v>65</v>
      </c>
      <c r="E6" s="101" t="s">
        <v>66</v>
      </c>
      <c r="F6" s="101" t="s">
        <v>67</v>
      </c>
      <c r="G6" s="101" t="s">
        <v>68</v>
      </c>
      <c r="H6" s="101" t="s">
        <v>69</v>
      </c>
      <c r="I6" s="101" t="s">
        <v>70</v>
      </c>
      <c r="J6" s="101" t="s">
        <v>71</v>
      </c>
      <c r="K6" s="101" t="s">
        <v>72</v>
      </c>
      <c r="L6" s="101" t="s">
        <v>73</v>
      </c>
      <c r="M6" s="101" t="s">
        <v>74</v>
      </c>
    </row>
    <row r="7" spans="1:17" ht="13.25" x14ac:dyDescent="0.25">
      <c r="B7" s="101" t="s">
        <v>154</v>
      </c>
      <c r="C7" s="101">
        <v>24.8</v>
      </c>
      <c r="D7" s="200">
        <v>29</v>
      </c>
      <c r="E7" s="101">
        <v>34.700000000000003</v>
      </c>
      <c r="F7" s="101">
        <v>35.4</v>
      </c>
      <c r="G7" s="101">
        <v>37.700000000000003</v>
      </c>
      <c r="H7" s="101">
        <v>37.200000000000003</v>
      </c>
      <c r="I7" s="200">
        <v>39.690909090909088</v>
      </c>
      <c r="J7" s="200">
        <f>2245/52</f>
        <v>43.17307692307692</v>
      </c>
      <c r="K7" s="200">
        <f>2306/54</f>
        <v>42.703703703703702</v>
      </c>
      <c r="L7" s="200">
        <f>2294/54</f>
        <v>42.481481481481481</v>
      </c>
      <c r="M7" s="200">
        <f>2350/57</f>
        <v>41.228070175438596</v>
      </c>
    </row>
    <row r="8" spans="1:17" ht="13.25" x14ac:dyDescent="0.25">
      <c r="B8" s="101" t="s">
        <v>155</v>
      </c>
      <c r="C8" s="101">
        <v>159</v>
      </c>
      <c r="D8" s="101">
        <v>164</v>
      </c>
      <c r="E8" s="101">
        <v>162</v>
      </c>
      <c r="F8" s="101">
        <v>163</v>
      </c>
      <c r="G8" s="101">
        <v>161</v>
      </c>
      <c r="H8" s="101">
        <v>167</v>
      </c>
      <c r="I8" s="101">
        <v>164</v>
      </c>
      <c r="J8" s="101">
        <v>164</v>
      </c>
      <c r="K8" s="101">
        <v>172</v>
      </c>
      <c r="L8" s="101">
        <v>178</v>
      </c>
      <c r="M8" s="101">
        <v>183</v>
      </c>
    </row>
    <row r="9" spans="1:17" ht="13.75" thickBot="1" x14ac:dyDescent="0.3"/>
    <row r="10" spans="1:17" ht="13.25" x14ac:dyDescent="0.25">
      <c r="F10" s="222"/>
      <c r="G10" s="223"/>
      <c r="H10" s="223"/>
    </row>
    <row r="11" spans="1:17" ht="13.25" x14ac:dyDescent="0.25">
      <c r="F11" s="224"/>
      <c r="G11" s="225"/>
      <c r="H11" s="225"/>
    </row>
    <row r="12" spans="1:17" ht="13.25" x14ac:dyDescent="0.25">
      <c r="F12" s="224"/>
      <c r="G12" s="225"/>
      <c r="H12" s="225"/>
    </row>
    <row r="13" spans="1:17" ht="13.25" x14ac:dyDescent="0.25">
      <c r="F13" s="224"/>
      <c r="G13" s="225"/>
      <c r="H13" s="225"/>
    </row>
    <row r="14" spans="1:17" ht="13.25" x14ac:dyDescent="0.25">
      <c r="F14" s="208"/>
      <c r="G14" s="205"/>
      <c r="H14" s="205"/>
    </row>
    <row r="28" spans="2:15" ht="23.25" customHeight="1" x14ac:dyDescent="0.25">
      <c r="B28" s="414" t="s">
        <v>156</v>
      </c>
      <c r="C28" s="415"/>
      <c r="D28" s="415"/>
      <c r="E28" s="415"/>
      <c r="F28" s="415"/>
      <c r="G28" s="415"/>
      <c r="H28" s="415"/>
      <c r="I28" s="415"/>
      <c r="J28" s="415"/>
      <c r="K28" s="415"/>
      <c r="L28" s="415"/>
      <c r="M28" s="415"/>
      <c r="N28" s="415"/>
      <c r="O28" s="415"/>
    </row>
    <row r="29" spans="2:15" ht="13.25" x14ac:dyDescent="0.25">
      <c r="B29" s="55" t="s">
        <v>157</v>
      </c>
    </row>
    <row r="30" spans="2:15" ht="13.25" x14ac:dyDescent="0.25">
      <c r="B30" s="55" t="s">
        <v>161</v>
      </c>
    </row>
    <row r="32" spans="2:15" ht="13.25" x14ac:dyDescent="0.25">
      <c r="B32" s="55" t="s">
        <v>158</v>
      </c>
    </row>
    <row r="33" spans="1:13" x14ac:dyDescent="0.25">
      <c r="B33" s="55" t="s">
        <v>96</v>
      </c>
    </row>
    <row r="35" spans="1:13" ht="15.65" x14ac:dyDescent="0.25">
      <c r="A35" s="3" t="s">
        <v>898</v>
      </c>
    </row>
    <row r="39" spans="1:13" x14ac:dyDescent="0.25">
      <c r="B39" s="101"/>
      <c r="C39" s="101" t="s">
        <v>64</v>
      </c>
      <c r="D39" s="101" t="s">
        <v>65</v>
      </c>
      <c r="E39" s="101" t="s">
        <v>66</v>
      </c>
      <c r="F39" s="101" t="s">
        <v>67</v>
      </c>
      <c r="G39" s="101" t="s">
        <v>68</v>
      </c>
      <c r="H39" s="101" t="s">
        <v>69</v>
      </c>
      <c r="I39" s="101" t="s">
        <v>70</v>
      </c>
      <c r="J39" s="101" t="s">
        <v>71</v>
      </c>
      <c r="K39" s="101" t="s">
        <v>72</v>
      </c>
      <c r="L39" s="101" t="s">
        <v>73</v>
      </c>
      <c r="M39" s="101" t="s">
        <v>74</v>
      </c>
    </row>
    <row r="40" spans="1:13" x14ac:dyDescent="0.25">
      <c r="B40" s="101" t="s">
        <v>125</v>
      </c>
      <c r="C40" s="101">
        <v>460</v>
      </c>
      <c r="D40" s="101">
        <v>466</v>
      </c>
      <c r="E40" s="101">
        <v>464</v>
      </c>
      <c r="F40" s="101">
        <v>464</v>
      </c>
      <c r="G40" s="101">
        <v>480</v>
      </c>
      <c r="H40" s="101">
        <v>469</v>
      </c>
      <c r="I40" s="101">
        <v>471</v>
      </c>
      <c r="J40" s="228">
        <f>459+4+10</f>
        <v>473</v>
      </c>
      <c r="K40" s="101">
        <v>480</v>
      </c>
      <c r="L40" s="101">
        <v>492</v>
      </c>
      <c r="M40" s="101">
        <v>511</v>
      </c>
    </row>
    <row r="41" spans="1:13" x14ac:dyDescent="0.25">
      <c r="B41" s="101" t="s">
        <v>126</v>
      </c>
      <c r="C41" s="101">
        <v>145</v>
      </c>
      <c r="D41" s="101">
        <v>149</v>
      </c>
      <c r="E41" s="101">
        <v>150</v>
      </c>
      <c r="F41" s="101">
        <v>145</v>
      </c>
      <c r="G41" s="101">
        <v>152</v>
      </c>
      <c r="H41" s="101">
        <v>150</v>
      </c>
      <c r="I41" s="229">
        <v>154</v>
      </c>
      <c r="J41" s="101">
        <v>150</v>
      </c>
      <c r="K41" s="101">
        <v>156</v>
      </c>
      <c r="L41" s="230">
        <v>158</v>
      </c>
      <c r="M41" s="101"/>
    </row>
    <row r="62" spans="2:2" x14ac:dyDescent="0.25">
      <c r="B62" s="55" t="s">
        <v>162</v>
      </c>
    </row>
    <row r="63" spans="2:2" x14ac:dyDescent="0.25">
      <c r="B63" s="55"/>
    </row>
    <row r="64" spans="2:2" x14ac:dyDescent="0.25">
      <c r="B64" s="55" t="s">
        <v>151</v>
      </c>
    </row>
    <row r="65" spans="2:2" x14ac:dyDescent="0.25">
      <c r="B65" s="55" t="s">
        <v>96</v>
      </c>
    </row>
  </sheetData>
  <mergeCells count="2">
    <mergeCell ref="A2:C2"/>
    <mergeCell ref="B28:O28"/>
  </mergeCells>
  <hyperlinks>
    <hyperlink ref="A2:C2" location="TOC!A1" display="Return to Table of Contents"/>
  </hyperlinks>
  <pageMargins left="0.25" right="0.25" top="0.75" bottom="0.75" header="0.3" footer="0.3"/>
  <pageSetup scale="68" orientation="portrait" r:id="rId1"/>
  <headerFooter>
    <oddHeader>&amp;L2018-19 &amp;"Arial,Italic"Survey of Advanced Dental Education</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2"/>
  <sheetViews>
    <sheetView zoomScaleNormal="100" workbookViewId="0">
      <pane xSplit="3" ySplit="4" topLeftCell="D5" activePane="bottomRight" state="frozen"/>
      <selection pane="topRight" activeCell="D1" sqref="D1"/>
      <selection pane="bottomLeft" activeCell="A5" sqref="A5"/>
      <selection pane="bottomRight"/>
    </sheetView>
  </sheetViews>
  <sheetFormatPr defaultColWidth="9.08984375" defaultRowHeight="12.5" x14ac:dyDescent="0.25"/>
  <cols>
    <col min="1" max="1" width="6" style="233" customWidth="1"/>
    <col min="2" max="2" width="81" style="233" customWidth="1"/>
    <col min="3" max="3" width="16.90625" style="233" customWidth="1"/>
    <col min="4" max="4" width="23.54296875" style="233" customWidth="1"/>
    <col min="5" max="5" width="12.36328125" style="233" customWidth="1"/>
    <col min="6" max="6" width="9.6328125" style="233" customWidth="1"/>
    <col min="7" max="12" width="7.6328125" style="233" customWidth="1"/>
    <col min="13" max="13" width="10.453125" style="233" customWidth="1"/>
    <col min="14" max="14" width="8" style="233" customWidth="1"/>
    <col min="15" max="16384" width="9.08984375" style="233"/>
  </cols>
  <sheetData>
    <row r="1" spans="1:14" ht="13.25" x14ac:dyDescent="0.25">
      <c r="A1" s="232" t="s">
        <v>164</v>
      </c>
    </row>
    <row r="2" spans="1:14" ht="13.75" thickBot="1" x14ac:dyDescent="0.3">
      <c r="A2" s="429" t="s">
        <v>20</v>
      </c>
      <c r="B2" s="429"/>
    </row>
    <row r="3" spans="1:14" ht="13.25" x14ac:dyDescent="0.25">
      <c r="A3" s="422"/>
      <c r="B3" s="423"/>
      <c r="C3" s="423"/>
      <c r="D3" s="423"/>
      <c r="E3" s="423"/>
      <c r="F3" s="424"/>
      <c r="G3" s="425" t="s">
        <v>165</v>
      </c>
      <c r="H3" s="426"/>
      <c r="I3" s="426"/>
      <c r="J3" s="426"/>
      <c r="K3" s="426"/>
      <c r="L3" s="427"/>
      <c r="M3" s="425" t="s">
        <v>166</v>
      </c>
      <c r="N3" s="428"/>
    </row>
    <row r="4" spans="1:14" ht="26.4" x14ac:dyDescent="0.25">
      <c r="A4" s="234" t="s">
        <v>167</v>
      </c>
      <c r="B4" s="235" t="s">
        <v>168</v>
      </c>
      <c r="C4" s="235" t="s">
        <v>575</v>
      </c>
      <c r="D4" s="235" t="s">
        <v>169</v>
      </c>
      <c r="E4" s="236" t="s">
        <v>170</v>
      </c>
      <c r="F4" s="237" t="s">
        <v>576</v>
      </c>
      <c r="G4" s="351" t="s">
        <v>116</v>
      </c>
      <c r="H4" s="235" t="s">
        <v>171</v>
      </c>
      <c r="I4" s="235" t="s">
        <v>172</v>
      </c>
      <c r="J4" s="235" t="s">
        <v>173</v>
      </c>
      <c r="K4" s="235" t="s">
        <v>174</v>
      </c>
      <c r="L4" s="352" t="s">
        <v>175</v>
      </c>
      <c r="M4" s="238" t="s">
        <v>176</v>
      </c>
      <c r="N4" s="353" t="s">
        <v>177</v>
      </c>
    </row>
    <row r="5" spans="1:14" ht="13.25" x14ac:dyDescent="0.25">
      <c r="A5" s="239" t="s">
        <v>178</v>
      </c>
      <c r="B5" s="240" t="s">
        <v>179</v>
      </c>
      <c r="C5" s="240" t="s">
        <v>25</v>
      </c>
      <c r="D5" s="240" t="s">
        <v>180</v>
      </c>
      <c r="E5" s="241">
        <v>12</v>
      </c>
      <c r="F5" s="242">
        <v>24</v>
      </c>
      <c r="G5" s="243">
        <v>2</v>
      </c>
      <c r="H5" s="241">
        <v>0</v>
      </c>
      <c r="I5" s="241">
        <v>0</v>
      </c>
      <c r="J5" s="241">
        <v>0</v>
      </c>
      <c r="K5" s="241">
        <v>0</v>
      </c>
      <c r="L5" s="242">
        <v>0</v>
      </c>
      <c r="M5" s="243">
        <v>0</v>
      </c>
      <c r="N5" s="244">
        <v>2</v>
      </c>
    </row>
    <row r="6" spans="1:14" ht="13.25" x14ac:dyDescent="0.25">
      <c r="A6" s="245" t="s">
        <v>178</v>
      </c>
      <c r="B6" s="246" t="s">
        <v>179</v>
      </c>
      <c r="C6" s="246" t="s">
        <v>40</v>
      </c>
      <c r="D6" s="246" t="s">
        <v>180</v>
      </c>
      <c r="E6" s="247">
        <v>24</v>
      </c>
      <c r="F6" s="248">
        <v>18</v>
      </c>
      <c r="G6" s="249">
        <v>3</v>
      </c>
      <c r="H6" s="247">
        <v>4</v>
      </c>
      <c r="I6" s="247">
        <v>0</v>
      </c>
      <c r="J6" s="247">
        <v>0</v>
      </c>
      <c r="K6" s="247">
        <v>0</v>
      </c>
      <c r="L6" s="248">
        <v>0</v>
      </c>
      <c r="M6" s="249">
        <v>0</v>
      </c>
      <c r="N6" s="250">
        <v>4</v>
      </c>
    </row>
    <row r="7" spans="1:14" ht="13.25" x14ac:dyDescent="0.25">
      <c r="A7" s="239" t="s">
        <v>178</v>
      </c>
      <c r="B7" s="240" t="s">
        <v>179</v>
      </c>
      <c r="C7" s="240" t="s">
        <v>41</v>
      </c>
      <c r="D7" s="240" t="s">
        <v>180</v>
      </c>
      <c r="E7" s="241">
        <v>12</v>
      </c>
      <c r="F7" s="242">
        <v>38</v>
      </c>
      <c r="G7" s="243">
        <v>4</v>
      </c>
      <c r="H7" s="241">
        <v>0</v>
      </c>
      <c r="I7" s="241">
        <v>0</v>
      </c>
      <c r="J7" s="241">
        <v>0</v>
      </c>
      <c r="K7" s="241">
        <v>0</v>
      </c>
      <c r="L7" s="242">
        <v>0</v>
      </c>
      <c r="M7" s="243">
        <v>0</v>
      </c>
      <c r="N7" s="244">
        <v>4</v>
      </c>
    </row>
    <row r="8" spans="1:14" ht="13.25" x14ac:dyDescent="0.25">
      <c r="A8" s="245" t="s">
        <v>178</v>
      </c>
      <c r="B8" s="246" t="s">
        <v>179</v>
      </c>
      <c r="C8" s="246" t="s">
        <v>42</v>
      </c>
      <c r="D8" s="246" t="s">
        <v>180</v>
      </c>
      <c r="E8" s="247">
        <v>12</v>
      </c>
      <c r="F8" s="248">
        <v>3</v>
      </c>
      <c r="G8" s="249">
        <v>1</v>
      </c>
      <c r="H8" s="247">
        <v>0</v>
      </c>
      <c r="I8" s="247">
        <v>0</v>
      </c>
      <c r="J8" s="247">
        <v>0</v>
      </c>
      <c r="K8" s="247">
        <v>0</v>
      </c>
      <c r="L8" s="248">
        <v>0</v>
      </c>
      <c r="M8" s="249">
        <v>1</v>
      </c>
      <c r="N8" s="250">
        <v>0</v>
      </c>
    </row>
    <row r="9" spans="1:14" ht="13.25" x14ac:dyDescent="0.25">
      <c r="A9" s="239" t="s">
        <v>178</v>
      </c>
      <c r="B9" s="240" t="s">
        <v>179</v>
      </c>
      <c r="C9" s="240" t="s">
        <v>47</v>
      </c>
      <c r="D9" s="240" t="s">
        <v>180</v>
      </c>
      <c r="E9" s="241">
        <v>72</v>
      </c>
      <c r="F9" s="242">
        <v>98</v>
      </c>
      <c r="G9" s="243">
        <v>4</v>
      </c>
      <c r="H9" s="241">
        <v>4</v>
      </c>
      <c r="I9" s="241">
        <v>4</v>
      </c>
      <c r="J9" s="241">
        <v>3</v>
      </c>
      <c r="K9" s="241">
        <v>4</v>
      </c>
      <c r="L9" s="242">
        <v>4</v>
      </c>
      <c r="M9" s="243">
        <v>4</v>
      </c>
      <c r="N9" s="244">
        <v>0</v>
      </c>
    </row>
    <row r="10" spans="1:14" ht="13.25" x14ac:dyDescent="0.25">
      <c r="A10" s="245" t="s">
        <v>178</v>
      </c>
      <c r="B10" s="246" t="s">
        <v>179</v>
      </c>
      <c r="C10" s="246" t="s">
        <v>48</v>
      </c>
      <c r="D10" s="246" t="s">
        <v>180</v>
      </c>
      <c r="E10" s="247">
        <v>30</v>
      </c>
      <c r="F10" s="248">
        <v>180</v>
      </c>
      <c r="G10" s="249">
        <v>6</v>
      </c>
      <c r="H10" s="247">
        <v>6</v>
      </c>
      <c r="I10" s="247">
        <v>6</v>
      </c>
      <c r="J10" s="247">
        <v>0</v>
      </c>
      <c r="K10" s="247">
        <v>0</v>
      </c>
      <c r="L10" s="248">
        <v>0</v>
      </c>
      <c r="M10" s="249">
        <v>5</v>
      </c>
      <c r="N10" s="250">
        <v>1</v>
      </c>
    </row>
    <row r="11" spans="1:14" ht="13.25" x14ac:dyDescent="0.25">
      <c r="A11" s="239" t="s">
        <v>178</v>
      </c>
      <c r="B11" s="240" t="s">
        <v>179</v>
      </c>
      <c r="C11" s="240" t="s">
        <v>49</v>
      </c>
      <c r="D11" s="240" t="s">
        <v>180</v>
      </c>
      <c r="E11" s="241">
        <v>24</v>
      </c>
      <c r="F11" s="242">
        <v>85</v>
      </c>
      <c r="G11" s="243">
        <v>5</v>
      </c>
      <c r="H11" s="241">
        <v>5</v>
      </c>
      <c r="I11" s="241">
        <v>0</v>
      </c>
      <c r="J11" s="241">
        <v>0</v>
      </c>
      <c r="K11" s="241">
        <v>0</v>
      </c>
      <c r="L11" s="242">
        <v>0</v>
      </c>
      <c r="M11" s="243">
        <v>0</v>
      </c>
      <c r="N11" s="244">
        <v>8</v>
      </c>
    </row>
    <row r="12" spans="1:14" ht="13.25" x14ac:dyDescent="0.25">
      <c r="A12" s="245" t="s">
        <v>178</v>
      </c>
      <c r="B12" s="246" t="s">
        <v>179</v>
      </c>
      <c r="C12" s="246" t="s">
        <v>50</v>
      </c>
      <c r="D12" s="246" t="s">
        <v>180</v>
      </c>
      <c r="E12" s="247">
        <v>36</v>
      </c>
      <c r="F12" s="248">
        <v>140</v>
      </c>
      <c r="G12" s="249">
        <v>4</v>
      </c>
      <c r="H12" s="247">
        <v>4</v>
      </c>
      <c r="I12" s="247">
        <v>4</v>
      </c>
      <c r="J12" s="247">
        <v>0</v>
      </c>
      <c r="K12" s="247">
        <v>0</v>
      </c>
      <c r="L12" s="248">
        <v>0</v>
      </c>
      <c r="M12" s="249">
        <v>2</v>
      </c>
      <c r="N12" s="250">
        <v>2</v>
      </c>
    </row>
    <row r="13" spans="1:14" ht="13.25" x14ac:dyDescent="0.25">
      <c r="A13" s="239" t="s">
        <v>178</v>
      </c>
      <c r="B13" s="240" t="s">
        <v>179</v>
      </c>
      <c r="C13" s="240" t="s">
        <v>51</v>
      </c>
      <c r="D13" s="240" t="s">
        <v>180</v>
      </c>
      <c r="E13" s="241">
        <v>33</v>
      </c>
      <c r="F13" s="242">
        <v>81</v>
      </c>
      <c r="G13" s="243">
        <v>5</v>
      </c>
      <c r="H13" s="241">
        <v>5</v>
      </c>
      <c r="I13" s="241">
        <v>5</v>
      </c>
      <c r="J13" s="241">
        <v>0</v>
      </c>
      <c r="K13" s="241">
        <v>0</v>
      </c>
      <c r="L13" s="242">
        <v>0</v>
      </c>
      <c r="M13" s="243">
        <v>1</v>
      </c>
      <c r="N13" s="244">
        <v>3</v>
      </c>
    </row>
    <row r="14" spans="1:14" ht="13.25" x14ac:dyDescent="0.25">
      <c r="A14" s="245" t="s">
        <v>178</v>
      </c>
      <c r="B14" s="246" t="s">
        <v>181</v>
      </c>
      <c r="C14" s="246" t="s">
        <v>25</v>
      </c>
      <c r="D14" s="246" t="s">
        <v>182</v>
      </c>
      <c r="E14" s="247">
        <v>12</v>
      </c>
      <c r="F14" s="248">
        <v>45</v>
      </c>
      <c r="G14" s="249">
        <v>4</v>
      </c>
      <c r="H14" s="247">
        <v>0</v>
      </c>
      <c r="I14" s="247">
        <v>0</v>
      </c>
      <c r="J14" s="247">
        <v>0</v>
      </c>
      <c r="K14" s="247">
        <v>0</v>
      </c>
      <c r="L14" s="248">
        <v>0</v>
      </c>
      <c r="M14" s="249">
        <v>0</v>
      </c>
      <c r="N14" s="250">
        <v>4</v>
      </c>
    </row>
    <row r="15" spans="1:14" ht="13.25" x14ac:dyDescent="0.25">
      <c r="A15" s="239" t="s">
        <v>183</v>
      </c>
      <c r="B15" s="240" t="s">
        <v>184</v>
      </c>
      <c r="C15" s="251" t="s">
        <v>185</v>
      </c>
      <c r="D15" s="240" t="s">
        <v>182</v>
      </c>
      <c r="E15" s="241">
        <v>24</v>
      </c>
      <c r="F15" s="242">
        <v>1</v>
      </c>
      <c r="G15" s="243">
        <v>1</v>
      </c>
      <c r="H15" s="241">
        <v>1</v>
      </c>
      <c r="I15" s="241">
        <v>0</v>
      </c>
      <c r="J15" s="241">
        <v>0</v>
      </c>
      <c r="K15" s="241">
        <v>0</v>
      </c>
      <c r="L15" s="242">
        <v>0</v>
      </c>
      <c r="M15" s="243">
        <v>0</v>
      </c>
      <c r="N15" s="244">
        <v>2</v>
      </c>
    </row>
    <row r="16" spans="1:14" ht="13.25" x14ac:dyDescent="0.25">
      <c r="A16" s="245" t="s">
        <v>186</v>
      </c>
      <c r="B16" s="246" t="s">
        <v>187</v>
      </c>
      <c r="C16" s="246" t="s">
        <v>48</v>
      </c>
      <c r="D16" s="246" t="s">
        <v>180</v>
      </c>
      <c r="E16" s="247">
        <v>30</v>
      </c>
      <c r="F16" s="248">
        <v>112</v>
      </c>
      <c r="G16" s="249">
        <v>5</v>
      </c>
      <c r="H16" s="247">
        <v>5</v>
      </c>
      <c r="I16" s="247">
        <v>5</v>
      </c>
      <c r="J16" s="247">
        <v>0</v>
      </c>
      <c r="K16" s="247">
        <v>0</v>
      </c>
      <c r="L16" s="248">
        <v>0</v>
      </c>
      <c r="M16" s="249">
        <v>1</v>
      </c>
      <c r="N16" s="250">
        <v>4</v>
      </c>
    </row>
    <row r="17" spans="1:14" ht="13.25" x14ac:dyDescent="0.25">
      <c r="A17" s="239" t="s">
        <v>186</v>
      </c>
      <c r="B17" s="240" t="s">
        <v>188</v>
      </c>
      <c r="C17" s="240" t="s">
        <v>47</v>
      </c>
      <c r="D17" s="240" t="s">
        <v>182</v>
      </c>
      <c r="E17" s="241">
        <v>48</v>
      </c>
      <c r="F17" s="242">
        <v>162</v>
      </c>
      <c r="G17" s="243">
        <v>2</v>
      </c>
      <c r="H17" s="241">
        <v>2</v>
      </c>
      <c r="I17" s="241">
        <v>2</v>
      </c>
      <c r="J17" s="241">
        <v>2</v>
      </c>
      <c r="K17" s="241">
        <v>0</v>
      </c>
      <c r="L17" s="242">
        <v>0</v>
      </c>
      <c r="M17" s="243">
        <v>0</v>
      </c>
      <c r="N17" s="244">
        <v>2</v>
      </c>
    </row>
    <row r="18" spans="1:14" ht="13.25" x14ac:dyDescent="0.25">
      <c r="A18" s="245" t="s">
        <v>189</v>
      </c>
      <c r="B18" s="246" t="s">
        <v>190</v>
      </c>
      <c r="C18" s="246" t="s">
        <v>41</v>
      </c>
      <c r="D18" s="246" t="s">
        <v>182</v>
      </c>
      <c r="E18" s="247">
        <v>12</v>
      </c>
      <c r="F18" s="248">
        <v>19</v>
      </c>
      <c r="G18" s="249">
        <v>5</v>
      </c>
      <c r="H18" s="247">
        <v>0</v>
      </c>
      <c r="I18" s="247">
        <v>0</v>
      </c>
      <c r="J18" s="247">
        <v>0</v>
      </c>
      <c r="K18" s="247">
        <v>0</v>
      </c>
      <c r="L18" s="248">
        <v>0</v>
      </c>
      <c r="M18" s="249">
        <v>0</v>
      </c>
      <c r="N18" s="250">
        <v>5</v>
      </c>
    </row>
    <row r="19" spans="1:14" ht="13.25" x14ac:dyDescent="0.25">
      <c r="A19" s="239" t="s">
        <v>189</v>
      </c>
      <c r="B19" s="240" t="s">
        <v>191</v>
      </c>
      <c r="C19" s="240" t="s">
        <v>25</v>
      </c>
      <c r="D19" s="240" t="s">
        <v>182</v>
      </c>
      <c r="E19" s="241">
        <v>12</v>
      </c>
      <c r="F19" s="242">
        <v>8</v>
      </c>
      <c r="G19" s="243">
        <v>1</v>
      </c>
      <c r="H19" s="241">
        <v>0</v>
      </c>
      <c r="I19" s="241">
        <v>0</v>
      </c>
      <c r="J19" s="241">
        <v>0</v>
      </c>
      <c r="K19" s="241">
        <v>0</v>
      </c>
      <c r="L19" s="242">
        <v>0</v>
      </c>
      <c r="M19" s="243">
        <v>0</v>
      </c>
      <c r="N19" s="244">
        <v>1</v>
      </c>
    </row>
    <row r="20" spans="1:14" ht="13.25" x14ac:dyDescent="0.25">
      <c r="A20" s="245" t="s">
        <v>192</v>
      </c>
      <c r="B20" s="246" t="s">
        <v>193</v>
      </c>
      <c r="C20" s="246" t="s">
        <v>25</v>
      </c>
      <c r="D20" s="246" t="s">
        <v>182</v>
      </c>
      <c r="E20" s="247">
        <v>12</v>
      </c>
      <c r="F20" s="248">
        <v>54</v>
      </c>
      <c r="G20" s="249">
        <v>4</v>
      </c>
      <c r="H20" s="247">
        <v>0</v>
      </c>
      <c r="I20" s="247">
        <v>0</v>
      </c>
      <c r="J20" s="247">
        <v>0</v>
      </c>
      <c r="K20" s="247">
        <v>0</v>
      </c>
      <c r="L20" s="248">
        <v>0</v>
      </c>
      <c r="M20" s="249">
        <v>0</v>
      </c>
      <c r="N20" s="250">
        <v>7</v>
      </c>
    </row>
    <row r="21" spans="1:14" ht="13.25" x14ac:dyDescent="0.25">
      <c r="A21" s="239" t="s">
        <v>192</v>
      </c>
      <c r="B21" s="240" t="s">
        <v>194</v>
      </c>
      <c r="C21" s="240" t="s">
        <v>25</v>
      </c>
      <c r="D21" s="240" t="s">
        <v>182</v>
      </c>
      <c r="E21" s="241">
        <v>12</v>
      </c>
      <c r="F21" s="242">
        <v>81</v>
      </c>
      <c r="G21" s="243">
        <v>8</v>
      </c>
      <c r="H21" s="241">
        <v>0</v>
      </c>
      <c r="I21" s="241">
        <v>0</v>
      </c>
      <c r="J21" s="241">
        <v>0</v>
      </c>
      <c r="K21" s="241">
        <v>0</v>
      </c>
      <c r="L21" s="242">
        <v>0</v>
      </c>
      <c r="M21" s="243">
        <v>0</v>
      </c>
      <c r="N21" s="244">
        <v>6</v>
      </c>
    </row>
    <row r="22" spans="1:14" ht="13.25" x14ac:dyDescent="0.25">
      <c r="A22" s="245" t="s">
        <v>192</v>
      </c>
      <c r="B22" s="246" t="s">
        <v>194</v>
      </c>
      <c r="C22" s="246" t="s">
        <v>47</v>
      </c>
      <c r="D22" s="246" t="s">
        <v>182</v>
      </c>
      <c r="E22" s="247">
        <v>48</v>
      </c>
      <c r="F22" s="248">
        <v>13</v>
      </c>
      <c r="G22" s="249">
        <v>2</v>
      </c>
      <c r="H22" s="247">
        <v>2</v>
      </c>
      <c r="I22" s="247">
        <v>3</v>
      </c>
      <c r="J22" s="247">
        <v>3</v>
      </c>
      <c r="K22" s="247">
        <v>0</v>
      </c>
      <c r="L22" s="248">
        <v>0</v>
      </c>
      <c r="M22" s="249">
        <v>0</v>
      </c>
      <c r="N22" s="250">
        <v>2</v>
      </c>
    </row>
    <row r="23" spans="1:14" ht="13.25" x14ac:dyDescent="0.25">
      <c r="A23" s="239" t="s">
        <v>192</v>
      </c>
      <c r="B23" s="240" t="s">
        <v>195</v>
      </c>
      <c r="C23" s="240" t="s">
        <v>25</v>
      </c>
      <c r="D23" s="240" t="s">
        <v>182</v>
      </c>
      <c r="E23" s="241">
        <v>12</v>
      </c>
      <c r="F23" s="242">
        <v>51</v>
      </c>
      <c r="G23" s="243">
        <v>5</v>
      </c>
      <c r="H23" s="241">
        <v>0</v>
      </c>
      <c r="I23" s="241">
        <v>0</v>
      </c>
      <c r="J23" s="241">
        <v>0</v>
      </c>
      <c r="K23" s="241">
        <v>0</v>
      </c>
      <c r="L23" s="242">
        <v>0</v>
      </c>
      <c r="M23" s="243">
        <v>0</v>
      </c>
      <c r="N23" s="244">
        <v>5</v>
      </c>
    </row>
    <row r="24" spans="1:14" ht="13.25" x14ac:dyDescent="0.25">
      <c r="A24" s="245" t="s">
        <v>192</v>
      </c>
      <c r="B24" s="246" t="s">
        <v>196</v>
      </c>
      <c r="C24" s="246" t="s">
        <v>197</v>
      </c>
      <c r="D24" s="246" t="s">
        <v>182</v>
      </c>
      <c r="E24" s="247">
        <v>12</v>
      </c>
      <c r="F24" s="248">
        <v>10</v>
      </c>
      <c r="G24" s="249">
        <v>1</v>
      </c>
      <c r="H24" s="247">
        <v>0</v>
      </c>
      <c r="I24" s="247">
        <v>0</v>
      </c>
      <c r="J24" s="247">
        <v>0</v>
      </c>
      <c r="K24" s="247">
        <v>0</v>
      </c>
      <c r="L24" s="248">
        <v>0</v>
      </c>
      <c r="M24" s="249">
        <v>0</v>
      </c>
      <c r="N24" s="250">
        <v>1</v>
      </c>
    </row>
    <row r="25" spans="1:14" ht="13.25" x14ac:dyDescent="0.25">
      <c r="A25" s="239" t="s">
        <v>192</v>
      </c>
      <c r="B25" s="240" t="s">
        <v>198</v>
      </c>
      <c r="C25" s="240" t="s">
        <v>49</v>
      </c>
      <c r="D25" s="240" t="s">
        <v>182</v>
      </c>
      <c r="E25" s="241">
        <v>25</v>
      </c>
      <c r="F25" s="242">
        <v>113</v>
      </c>
      <c r="G25" s="243">
        <v>2</v>
      </c>
      <c r="H25" s="241">
        <v>2</v>
      </c>
      <c r="I25" s="241">
        <v>0</v>
      </c>
      <c r="J25" s="241">
        <v>0</v>
      </c>
      <c r="K25" s="241">
        <v>0</v>
      </c>
      <c r="L25" s="242">
        <v>0</v>
      </c>
      <c r="M25" s="243">
        <v>0</v>
      </c>
      <c r="N25" s="244">
        <v>2</v>
      </c>
    </row>
    <row r="26" spans="1:14" ht="13.25" x14ac:dyDescent="0.25">
      <c r="A26" s="245" t="s">
        <v>192</v>
      </c>
      <c r="B26" s="246" t="s">
        <v>199</v>
      </c>
      <c r="C26" s="246" t="s">
        <v>41</v>
      </c>
      <c r="D26" s="246" t="s">
        <v>182</v>
      </c>
      <c r="E26" s="247">
        <v>12</v>
      </c>
      <c r="F26" s="248">
        <v>50</v>
      </c>
      <c r="G26" s="249">
        <v>10</v>
      </c>
      <c r="H26" s="247">
        <v>1</v>
      </c>
      <c r="I26" s="247">
        <v>0</v>
      </c>
      <c r="J26" s="247">
        <v>0</v>
      </c>
      <c r="K26" s="247">
        <v>0</v>
      </c>
      <c r="L26" s="248">
        <v>0</v>
      </c>
      <c r="M26" s="249">
        <v>0</v>
      </c>
      <c r="N26" s="250">
        <v>11</v>
      </c>
    </row>
    <row r="27" spans="1:14" ht="13.25" x14ac:dyDescent="0.25">
      <c r="A27" s="239" t="s">
        <v>192</v>
      </c>
      <c r="B27" s="240" t="s">
        <v>200</v>
      </c>
      <c r="C27" s="240" t="s">
        <v>41</v>
      </c>
      <c r="D27" s="240" t="s">
        <v>182</v>
      </c>
      <c r="E27" s="241">
        <v>12</v>
      </c>
      <c r="F27" s="242">
        <v>52</v>
      </c>
      <c r="G27" s="243">
        <v>4</v>
      </c>
      <c r="H27" s="241">
        <v>0</v>
      </c>
      <c r="I27" s="241">
        <v>0</v>
      </c>
      <c r="J27" s="241">
        <v>0</v>
      </c>
      <c r="K27" s="241">
        <v>0</v>
      </c>
      <c r="L27" s="242">
        <v>0</v>
      </c>
      <c r="M27" s="243">
        <v>0</v>
      </c>
      <c r="N27" s="244">
        <v>4</v>
      </c>
    </row>
    <row r="28" spans="1:14" ht="13.25" x14ac:dyDescent="0.25">
      <c r="A28" s="245" t="s">
        <v>192</v>
      </c>
      <c r="B28" s="246" t="s">
        <v>200</v>
      </c>
      <c r="C28" s="246" t="s">
        <v>47</v>
      </c>
      <c r="D28" s="246" t="s">
        <v>182</v>
      </c>
      <c r="E28" s="247">
        <v>48</v>
      </c>
      <c r="F28" s="248">
        <v>67</v>
      </c>
      <c r="G28" s="249">
        <v>2</v>
      </c>
      <c r="H28" s="247">
        <v>2</v>
      </c>
      <c r="I28" s="247">
        <v>2</v>
      </c>
      <c r="J28" s="247">
        <v>2</v>
      </c>
      <c r="K28" s="247">
        <v>0</v>
      </c>
      <c r="L28" s="248">
        <v>0</v>
      </c>
      <c r="M28" s="249">
        <v>0</v>
      </c>
      <c r="N28" s="250">
        <v>2</v>
      </c>
    </row>
    <row r="29" spans="1:14" ht="13.25" x14ac:dyDescent="0.25">
      <c r="A29" s="239" t="s">
        <v>192</v>
      </c>
      <c r="B29" s="240" t="s">
        <v>201</v>
      </c>
      <c r="C29" s="240" t="s">
        <v>848</v>
      </c>
      <c r="D29" s="240" t="s">
        <v>180</v>
      </c>
      <c r="E29" s="241">
        <v>24</v>
      </c>
      <c r="F29" s="242">
        <v>3</v>
      </c>
      <c r="G29" s="243">
        <v>1</v>
      </c>
      <c r="H29" s="241">
        <v>2</v>
      </c>
      <c r="I29" s="241">
        <v>0</v>
      </c>
      <c r="J29" s="241">
        <v>0</v>
      </c>
      <c r="K29" s="241">
        <v>0</v>
      </c>
      <c r="L29" s="242">
        <v>0</v>
      </c>
      <c r="M29" s="243">
        <v>0</v>
      </c>
      <c r="N29" s="244">
        <v>1</v>
      </c>
    </row>
    <row r="30" spans="1:14" ht="13.25" x14ac:dyDescent="0.25">
      <c r="A30" s="245" t="s">
        <v>192</v>
      </c>
      <c r="B30" s="246" t="s">
        <v>201</v>
      </c>
      <c r="C30" s="246" t="s">
        <v>40</v>
      </c>
      <c r="D30" s="246" t="s">
        <v>180</v>
      </c>
      <c r="E30" s="247">
        <v>24</v>
      </c>
      <c r="F30" s="248">
        <v>167</v>
      </c>
      <c r="G30" s="249">
        <v>10</v>
      </c>
      <c r="H30" s="247">
        <v>11</v>
      </c>
      <c r="I30" s="247">
        <v>0</v>
      </c>
      <c r="J30" s="247">
        <v>0</v>
      </c>
      <c r="K30" s="247">
        <v>0</v>
      </c>
      <c r="L30" s="248">
        <v>0</v>
      </c>
      <c r="M30" s="249">
        <v>0</v>
      </c>
      <c r="N30" s="250">
        <v>9</v>
      </c>
    </row>
    <row r="31" spans="1:14" ht="13.25" x14ac:dyDescent="0.25">
      <c r="A31" s="239" t="s">
        <v>192</v>
      </c>
      <c r="B31" s="240" t="s">
        <v>201</v>
      </c>
      <c r="C31" s="240" t="s">
        <v>47</v>
      </c>
      <c r="D31" s="240" t="s">
        <v>180</v>
      </c>
      <c r="E31" s="241">
        <v>48</v>
      </c>
      <c r="F31" s="242">
        <v>130</v>
      </c>
      <c r="G31" s="243">
        <v>3</v>
      </c>
      <c r="H31" s="241">
        <v>3</v>
      </c>
      <c r="I31" s="241">
        <v>3</v>
      </c>
      <c r="J31" s="241">
        <v>4</v>
      </c>
      <c r="K31" s="241">
        <v>2</v>
      </c>
      <c r="L31" s="242">
        <v>1</v>
      </c>
      <c r="M31" s="243">
        <v>2</v>
      </c>
      <c r="N31" s="244">
        <v>1</v>
      </c>
    </row>
    <row r="32" spans="1:14" ht="13.25" x14ac:dyDescent="0.25">
      <c r="A32" s="245" t="s">
        <v>192</v>
      </c>
      <c r="B32" s="246" t="s">
        <v>201</v>
      </c>
      <c r="C32" s="246" t="s">
        <v>48</v>
      </c>
      <c r="D32" s="246" t="s">
        <v>180</v>
      </c>
      <c r="E32" s="247">
        <v>34</v>
      </c>
      <c r="F32" s="248">
        <v>171</v>
      </c>
      <c r="G32" s="249">
        <v>6</v>
      </c>
      <c r="H32" s="247">
        <v>6</v>
      </c>
      <c r="I32" s="247">
        <v>6</v>
      </c>
      <c r="J32" s="247">
        <v>0</v>
      </c>
      <c r="K32" s="247">
        <v>0</v>
      </c>
      <c r="L32" s="248">
        <v>0</v>
      </c>
      <c r="M32" s="249">
        <v>6</v>
      </c>
      <c r="N32" s="250">
        <v>0</v>
      </c>
    </row>
    <row r="33" spans="1:14" ht="13.25" x14ac:dyDescent="0.25">
      <c r="A33" s="239" t="s">
        <v>192</v>
      </c>
      <c r="B33" s="240" t="s">
        <v>201</v>
      </c>
      <c r="C33" s="240" t="s">
        <v>49</v>
      </c>
      <c r="D33" s="240" t="s">
        <v>180</v>
      </c>
      <c r="E33" s="241">
        <v>24</v>
      </c>
      <c r="F33" s="242">
        <v>145</v>
      </c>
      <c r="G33" s="243">
        <v>8</v>
      </c>
      <c r="H33" s="241">
        <v>10</v>
      </c>
      <c r="I33" s="241">
        <v>0</v>
      </c>
      <c r="J33" s="241">
        <v>0</v>
      </c>
      <c r="K33" s="241">
        <v>0</v>
      </c>
      <c r="L33" s="242">
        <v>0</v>
      </c>
      <c r="M33" s="243">
        <v>0</v>
      </c>
      <c r="N33" s="244">
        <v>10</v>
      </c>
    </row>
    <row r="34" spans="1:14" ht="13.25" x14ac:dyDescent="0.25">
      <c r="A34" s="245" t="s">
        <v>192</v>
      </c>
      <c r="B34" s="246" t="s">
        <v>201</v>
      </c>
      <c r="C34" s="246" t="s">
        <v>50</v>
      </c>
      <c r="D34" s="246" t="s">
        <v>180</v>
      </c>
      <c r="E34" s="247">
        <v>36</v>
      </c>
      <c r="F34" s="248">
        <v>71</v>
      </c>
      <c r="G34" s="249">
        <v>4</v>
      </c>
      <c r="H34" s="247">
        <v>4</v>
      </c>
      <c r="I34" s="247">
        <v>4</v>
      </c>
      <c r="J34" s="247">
        <v>0</v>
      </c>
      <c r="K34" s="247">
        <v>0</v>
      </c>
      <c r="L34" s="248">
        <v>0</v>
      </c>
      <c r="M34" s="249">
        <v>5</v>
      </c>
      <c r="N34" s="250">
        <v>0</v>
      </c>
    </row>
    <row r="35" spans="1:14" ht="13.25" x14ac:dyDescent="0.25">
      <c r="A35" s="239" t="s">
        <v>192</v>
      </c>
      <c r="B35" s="240" t="s">
        <v>201</v>
      </c>
      <c r="C35" s="240" t="s">
        <v>51</v>
      </c>
      <c r="D35" s="240" t="s">
        <v>180</v>
      </c>
      <c r="E35" s="241">
        <v>36</v>
      </c>
      <c r="F35" s="242">
        <v>91</v>
      </c>
      <c r="G35" s="243">
        <v>6</v>
      </c>
      <c r="H35" s="241">
        <v>6</v>
      </c>
      <c r="I35" s="241">
        <v>6</v>
      </c>
      <c r="J35" s="241">
        <v>0</v>
      </c>
      <c r="K35" s="241">
        <v>0</v>
      </c>
      <c r="L35" s="242">
        <v>0</v>
      </c>
      <c r="M35" s="243">
        <v>0</v>
      </c>
      <c r="N35" s="244">
        <v>4</v>
      </c>
    </row>
    <row r="36" spans="1:14" ht="13.25" x14ac:dyDescent="0.25">
      <c r="A36" s="245" t="s">
        <v>192</v>
      </c>
      <c r="B36" s="246" t="s">
        <v>202</v>
      </c>
      <c r="C36" s="246" t="s">
        <v>41</v>
      </c>
      <c r="D36" s="246" t="s">
        <v>182</v>
      </c>
      <c r="E36" s="247">
        <v>12</v>
      </c>
      <c r="F36" s="248">
        <v>51</v>
      </c>
      <c r="G36" s="249">
        <v>4</v>
      </c>
      <c r="H36" s="247">
        <v>0</v>
      </c>
      <c r="I36" s="247">
        <v>0</v>
      </c>
      <c r="J36" s="247">
        <v>0</v>
      </c>
      <c r="K36" s="247">
        <v>0</v>
      </c>
      <c r="L36" s="248">
        <v>0</v>
      </c>
      <c r="M36" s="249">
        <v>0</v>
      </c>
      <c r="N36" s="250">
        <v>4</v>
      </c>
    </row>
    <row r="37" spans="1:14" ht="13.25" x14ac:dyDescent="0.25">
      <c r="A37" s="239" t="s">
        <v>192</v>
      </c>
      <c r="B37" s="240" t="s">
        <v>203</v>
      </c>
      <c r="C37" s="240" t="s">
        <v>581</v>
      </c>
      <c r="D37" s="240" t="s">
        <v>180</v>
      </c>
      <c r="E37" s="241">
        <v>36</v>
      </c>
      <c r="F37" s="242">
        <v>0</v>
      </c>
      <c r="G37" s="243">
        <v>0</v>
      </c>
      <c r="H37" s="241">
        <v>1</v>
      </c>
      <c r="I37" s="241">
        <v>5</v>
      </c>
      <c r="J37" s="241">
        <v>0</v>
      </c>
      <c r="K37" s="241">
        <v>0</v>
      </c>
      <c r="L37" s="242">
        <v>0</v>
      </c>
      <c r="M37" s="243">
        <v>0</v>
      </c>
      <c r="N37" s="244">
        <v>6</v>
      </c>
    </row>
    <row r="38" spans="1:14" ht="13.25" x14ac:dyDescent="0.25">
      <c r="A38" s="245" t="s">
        <v>192</v>
      </c>
      <c r="B38" s="246" t="s">
        <v>203</v>
      </c>
      <c r="C38" s="246" t="s">
        <v>40</v>
      </c>
      <c r="D38" s="246" t="s">
        <v>180</v>
      </c>
      <c r="E38" s="247">
        <v>27</v>
      </c>
      <c r="F38" s="248">
        <v>31</v>
      </c>
      <c r="G38" s="249">
        <v>3</v>
      </c>
      <c r="H38" s="247">
        <v>3</v>
      </c>
      <c r="I38" s="247">
        <v>2</v>
      </c>
      <c r="J38" s="247">
        <v>0</v>
      </c>
      <c r="K38" s="247">
        <v>0</v>
      </c>
      <c r="L38" s="248">
        <v>0</v>
      </c>
      <c r="M38" s="249">
        <v>3</v>
      </c>
      <c r="N38" s="250">
        <v>0</v>
      </c>
    </row>
    <row r="39" spans="1:14" ht="13.25" x14ac:dyDescent="0.25">
      <c r="A39" s="239" t="s">
        <v>192</v>
      </c>
      <c r="B39" s="240" t="s">
        <v>203</v>
      </c>
      <c r="C39" s="240" t="s">
        <v>47</v>
      </c>
      <c r="D39" s="240" t="s">
        <v>180</v>
      </c>
      <c r="E39" s="241">
        <v>48</v>
      </c>
      <c r="F39" s="242">
        <v>39</v>
      </c>
      <c r="G39" s="243">
        <v>3</v>
      </c>
      <c r="H39" s="241">
        <v>4</v>
      </c>
      <c r="I39" s="241">
        <v>3</v>
      </c>
      <c r="J39" s="241">
        <v>3</v>
      </c>
      <c r="K39" s="241">
        <v>3</v>
      </c>
      <c r="L39" s="242">
        <v>3</v>
      </c>
      <c r="M39" s="243">
        <v>0</v>
      </c>
      <c r="N39" s="244">
        <v>3</v>
      </c>
    </row>
    <row r="40" spans="1:14" ht="13.25" x14ac:dyDescent="0.25">
      <c r="A40" s="245" t="s">
        <v>192</v>
      </c>
      <c r="B40" s="246" t="s">
        <v>203</v>
      </c>
      <c r="C40" s="246" t="s">
        <v>48</v>
      </c>
      <c r="D40" s="246" t="s">
        <v>180</v>
      </c>
      <c r="E40" s="247">
        <v>27</v>
      </c>
      <c r="F40" s="248">
        <v>32</v>
      </c>
      <c r="G40" s="249">
        <v>6</v>
      </c>
      <c r="H40" s="247">
        <v>6</v>
      </c>
      <c r="I40" s="247">
        <v>7</v>
      </c>
      <c r="J40" s="247">
        <v>0</v>
      </c>
      <c r="K40" s="247">
        <v>0</v>
      </c>
      <c r="L40" s="248">
        <v>0</v>
      </c>
      <c r="M40" s="249">
        <v>5</v>
      </c>
      <c r="N40" s="250">
        <v>0</v>
      </c>
    </row>
    <row r="41" spans="1:14" ht="13.25" x14ac:dyDescent="0.25">
      <c r="A41" s="239" t="s">
        <v>192</v>
      </c>
      <c r="B41" s="240" t="s">
        <v>203</v>
      </c>
      <c r="C41" s="240" t="s">
        <v>49</v>
      </c>
      <c r="D41" s="240" t="s">
        <v>180</v>
      </c>
      <c r="E41" s="241">
        <v>24</v>
      </c>
      <c r="F41" s="242">
        <v>51</v>
      </c>
      <c r="G41" s="243">
        <v>4</v>
      </c>
      <c r="H41" s="241">
        <v>4</v>
      </c>
      <c r="I41" s="241">
        <v>0</v>
      </c>
      <c r="J41" s="241">
        <v>0</v>
      </c>
      <c r="K41" s="241">
        <v>0</v>
      </c>
      <c r="L41" s="242">
        <v>0</v>
      </c>
      <c r="M41" s="243">
        <v>3</v>
      </c>
      <c r="N41" s="244">
        <v>1</v>
      </c>
    </row>
    <row r="42" spans="1:14" ht="13.25" x14ac:dyDescent="0.25">
      <c r="A42" s="245" t="s">
        <v>192</v>
      </c>
      <c r="B42" s="246" t="s">
        <v>203</v>
      </c>
      <c r="C42" s="246" t="s">
        <v>50</v>
      </c>
      <c r="D42" s="246" t="s">
        <v>180</v>
      </c>
      <c r="E42" s="247">
        <v>36</v>
      </c>
      <c r="F42" s="248">
        <v>21</v>
      </c>
      <c r="G42" s="249">
        <v>3</v>
      </c>
      <c r="H42" s="247">
        <v>3</v>
      </c>
      <c r="I42" s="247">
        <v>3</v>
      </c>
      <c r="J42" s="247">
        <v>0</v>
      </c>
      <c r="K42" s="247">
        <v>0</v>
      </c>
      <c r="L42" s="248">
        <v>0</v>
      </c>
      <c r="M42" s="249">
        <v>3</v>
      </c>
      <c r="N42" s="250">
        <v>0</v>
      </c>
    </row>
    <row r="43" spans="1:14" x14ac:dyDescent="0.25">
      <c r="A43" s="239" t="s">
        <v>192</v>
      </c>
      <c r="B43" s="240" t="s">
        <v>203</v>
      </c>
      <c r="C43" s="240" t="s">
        <v>51</v>
      </c>
      <c r="D43" s="240" t="s">
        <v>180</v>
      </c>
      <c r="E43" s="241">
        <v>36</v>
      </c>
      <c r="F43" s="242">
        <v>28</v>
      </c>
      <c r="G43" s="243">
        <v>4</v>
      </c>
      <c r="H43" s="241">
        <v>3</v>
      </c>
      <c r="I43" s="241">
        <v>4</v>
      </c>
      <c r="J43" s="241">
        <v>1</v>
      </c>
      <c r="K43" s="241">
        <v>0</v>
      </c>
      <c r="L43" s="242">
        <v>0</v>
      </c>
      <c r="M43" s="243">
        <v>0</v>
      </c>
      <c r="N43" s="244">
        <v>3</v>
      </c>
    </row>
    <row r="44" spans="1:14" x14ac:dyDescent="0.25">
      <c r="A44" s="245" t="s">
        <v>192</v>
      </c>
      <c r="B44" s="246" t="s">
        <v>204</v>
      </c>
      <c r="C44" s="246" t="s">
        <v>25</v>
      </c>
      <c r="D44" s="246" t="s">
        <v>182</v>
      </c>
      <c r="E44" s="247">
        <v>12</v>
      </c>
      <c r="F44" s="248">
        <v>45</v>
      </c>
      <c r="G44" s="249">
        <v>5</v>
      </c>
      <c r="H44" s="247">
        <v>0</v>
      </c>
      <c r="I44" s="247">
        <v>0</v>
      </c>
      <c r="J44" s="247">
        <v>0</v>
      </c>
      <c r="K44" s="247">
        <v>0</v>
      </c>
      <c r="L44" s="248">
        <v>0</v>
      </c>
      <c r="M44" s="249">
        <v>0</v>
      </c>
      <c r="N44" s="250">
        <v>6</v>
      </c>
    </row>
    <row r="45" spans="1:14" x14ac:dyDescent="0.25">
      <c r="A45" s="239" t="s">
        <v>192</v>
      </c>
      <c r="B45" s="240" t="s">
        <v>205</v>
      </c>
      <c r="C45" s="240" t="s">
        <v>41</v>
      </c>
      <c r="D45" s="240" t="s">
        <v>182</v>
      </c>
      <c r="E45" s="241">
        <v>12</v>
      </c>
      <c r="F45" s="242">
        <v>45</v>
      </c>
      <c r="G45" s="243">
        <v>4</v>
      </c>
      <c r="H45" s="241">
        <v>0</v>
      </c>
      <c r="I45" s="241">
        <v>0</v>
      </c>
      <c r="J45" s="241">
        <v>0</v>
      </c>
      <c r="K45" s="241">
        <v>0</v>
      </c>
      <c r="L45" s="242">
        <v>0</v>
      </c>
      <c r="M45" s="243">
        <v>0</v>
      </c>
      <c r="N45" s="244">
        <v>4</v>
      </c>
    </row>
    <row r="46" spans="1:14" x14ac:dyDescent="0.25">
      <c r="A46" s="245" t="s">
        <v>192</v>
      </c>
      <c r="B46" s="246" t="s">
        <v>206</v>
      </c>
      <c r="C46" s="246" t="s">
        <v>41</v>
      </c>
      <c r="D46" s="246" t="s">
        <v>182</v>
      </c>
      <c r="E46" s="247">
        <v>12</v>
      </c>
      <c r="F46" s="248">
        <v>4</v>
      </c>
      <c r="G46" s="249">
        <v>5</v>
      </c>
      <c r="H46" s="247">
        <v>0</v>
      </c>
      <c r="I46" s="247">
        <v>0</v>
      </c>
      <c r="J46" s="247">
        <v>0</v>
      </c>
      <c r="K46" s="247">
        <v>0</v>
      </c>
      <c r="L46" s="248">
        <v>0</v>
      </c>
      <c r="M46" s="249">
        <v>0</v>
      </c>
      <c r="N46" s="250">
        <v>4</v>
      </c>
    </row>
    <row r="47" spans="1:14" x14ac:dyDescent="0.25">
      <c r="A47" s="239" t="s">
        <v>192</v>
      </c>
      <c r="B47" s="240" t="s">
        <v>206</v>
      </c>
      <c r="C47" s="240" t="s">
        <v>47</v>
      </c>
      <c r="D47" s="240" t="s">
        <v>182</v>
      </c>
      <c r="E47" s="241">
        <v>48</v>
      </c>
      <c r="F47" s="242">
        <v>15</v>
      </c>
      <c r="G47" s="243">
        <v>2</v>
      </c>
      <c r="H47" s="241">
        <v>2</v>
      </c>
      <c r="I47" s="241">
        <v>2</v>
      </c>
      <c r="J47" s="241">
        <v>2</v>
      </c>
      <c r="K47" s="241">
        <v>0</v>
      </c>
      <c r="L47" s="242">
        <v>0</v>
      </c>
      <c r="M47" s="243">
        <v>0</v>
      </c>
      <c r="N47" s="244">
        <v>2</v>
      </c>
    </row>
    <row r="48" spans="1:14" x14ac:dyDescent="0.25">
      <c r="A48" s="245" t="s">
        <v>192</v>
      </c>
      <c r="B48" s="246" t="s">
        <v>207</v>
      </c>
      <c r="C48" s="246" t="s">
        <v>41</v>
      </c>
      <c r="D48" s="246" t="s">
        <v>182</v>
      </c>
      <c r="E48" s="247">
        <v>12</v>
      </c>
      <c r="F48" s="248">
        <v>33</v>
      </c>
      <c r="G48" s="249">
        <v>6</v>
      </c>
      <c r="H48" s="247">
        <v>0</v>
      </c>
      <c r="I48" s="247">
        <v>0</v>
      </c>
      <c r="J48" s="247">
        <v>0</v>
      </c>
      <c r="K48" s="247">
        <v>0</v>
      </c>
      <c r="L48" s="248">
        <v>0</v>
      </c>
      <c r="M48" s="249">
        <v>0</v>
      </c>
      <c r="N48" s="250">
        <v>7</v>
      </c>
    </row>
    <row r="49" spans="1:14" x14ac:dyDescent="0.25">
      <c r="A49" s="239" t="s">
        <v>192</v>
      </c>
      <c r="B49" s="240" t="s">
        <v>208</v>
      </c>
      <c r="C49" s="240" t="s">
        <v>25</v>
      </c>
      <c r="D49" s="240" t="s">
        <v>182</v>
      </c>
      <c r="E49" s="241">
        <v>12</v>
      </c>
      <c r="F49" s="242">
        <v>150</v>
      </c>
      <c r="G49" s="243">
        <v>4</v>
      </c>
      <c r="H49" s="241">
        <v>0</v>
      </c>
      <c r="I49" s="241">
        <v>0</v>
      </c>
      <c r="J49" s="241">
        <v>0</v>
      </c>
      <c r="K49" s="241">
        <v>0</v>
      </c>
      <c r="L49" s="242">
        <v>0</v>
      </c>
      <c r="M49" s="243">
        <v>0</v>
      </c>
      <c r="N49" s="244">
        <v>5</v>
      </c>
    </row>
    <row r="50" spans="1:14" x14ac:dyDescent="0.25">
      <c r="A50" s="245" t="s">
        <v>192</v>
      </c>
      <c r="B50" s="246" t="s">
        <v>209</v>
      </c>
      <c r="C50" s="246" t="s">
        <v>25</v>
      </c>
      <c r="D50" s="246" t="s">
        <v>182</v>
      </c>
      <c r="E50" s="247">
        <v>12</v>
      </c>
      <c r="F50" s="248">
        <v>150</v>
      </c>
      <c r="G50" s="249">
        <v>6</v>
      </c>
      <c r="H50" s="247">
        <v>0</v>
      </c>
      <c r="I50" s="247">
        <v>0</v>
      </c>
      <c r="J50" s="247">
        <v>0</v>
      </c>
      <c r="K50" s="247">
        <v>0</v>
      </c>
      <c r="L50" s="248">
        <v>0</v>
      </c>
      <c r="M50" s="249">
        <v>0</v>
      </c>
      <c r="N50" s="250">
        <v>6</v>
      </c>
    </row>
    <row r="51" spans="1:14" x14ac:dyDescent="0.25">
      <c r="A51" s="239" t="s">
        <v>192</v>
      </c>
      <c r="B51" s="240" t="s">
        <v>210</v>
      </c>
      <c r="C51" s="240" t="s">
        <v>47</v>
      </c>
      <c r="D51" s="240" t="s">
        <v>182</v>
      </c>
      <c r="E51" s="241">
        <v>48</v>
      </c>
      <c r="F51" s="242">
        <v>155</v>
      </c>
      <c r="G51" s="243">
        <v>4</v>
      </c>
      <c r="H51" s="241">
        <v>4</v>
      </c>
      <c r="I51" s="241">
        <v>3</v>
      </c>
      <c r="J51" s="241">
        <v>3</v>
      </c>
      <c r="K51" s="241">
        <v>0</v>
      </c>
      <c r="L51" s="242">
        <v>0</v>
      </c>
      <c r="M51" s="243">
        <v>0</v>
      </c>
      <c r="N51" s="244">
        <v>3</v>
      </c>
    </row>
    <row r="52" spans="1:14" x14ac:dyDescent="0.25">
      <c r="A52" s="245" t="s">
        <v>192</v>
      </c>
      <c r="B52" s="246" t="s">
        <v>211</v>
      </c>
      <c r="C52" s="246" t="s">
        <v>47</v>
      </c>
      <c r="D52" s="246" t="s">
        <v>182</v>
      </c>
      <c r="E52" s="247">
        <v>48</v>
      </c>
      <c r="F52" s="248">
        <v>143</v>
      </c>
      <c r="G52" s="249">
        <v>3</v>
      </c>
      <c r="H52" s="247">
        <v>3</v>
      </c>
      <c r="I52" s="247">
        <v>3</v>
      </c>
      <c r="J52" s="247">
        <v>3</v>
      </c>
      <c r="K52" s="247">
        <v>0</v>
      </c>
      <c r="L52" s="248">
        <v>0</v>
      </c>
      <c r="M52" s="249">
        <v>0</v>
      </c>
      <c r="N52" s="250">
        <v>3</v>
      </c>
    </row>
    <row r="53" spans="1:14" x14ac:dyDescent="0.25">
      <c r="A53" s="239" t="s">
        <v>192</v>
      </c>
      <c r="B53" s="240" t="s">
        <v>212</v>
      </c>
      <c r="C53" s="240" t="s">
        <v>25</v>
      </c>
      <c r="D53" s="240" t="s">
        <v>180</v>
      </c>
      <c r="E53" s="241">
        <v>12</v>
      </c>
      <c r="F53" s="242">
        <v>150</v>
      </c>
      <c r="G53" s="243">
        <v>6</v>
      </c>
      <c r="H53" s="241">
        <v>0</v>
      </c>
      <c r="I53" s="241">
        <v>0</v>
      </c>
      <c r="J53" s="241">
        <v>0</v>
      </c>
      <c r="K53" s="241">
        <v>0</v>
      </c>
      <c r="L53" s="242">
        <v>0</v>
      </c>
      <c r="M53" s="243">
        <v>0</v>
      </c>
      <c r="N53" s="244">
        <v>6</v>
      </c>
    </row>
    <row r="54" spans="1:14" x14ac:dyDescent="0.25">
      <c r="A54" s="245" t="s">
        <v>192</v>
      </c>
      <c r="B54" s="246" t="s">
        <v>212</v>
      </c>
      <c r="C54" s="246" t="s">
        <v>581</v>
      </c>
      <c r="D54" s="246" t="s">
        <v>180</v>
      </c>
      <c r="E54" s="247">
        <v>36</v>
      </c>
      <c r="F54" s="248">
        <v>0</v>
      </c>
      <c r="G54" s="249">
        <v>0</v>
      </c>
      <c r="H54" s="247">
        <v>0</v>
      </c>
      <c r="I54" s="247">
        <v>0</v>
      </c>
      <c r="J54" s="247">
        <v>0</v>
      </c>
      <c r="K54" s="247">
        <v>0</v>
      </c>
      <c r="L54" s="248">
        <v>0</v>
      </c>
      <c r="M54" s="249">
        <v>0</v>
      </c>
      <c r="N54" s="250">
        <v>2</v>
      </c>
    </row>
    <row r="55" spans="1:14" x14ac:dyDescent="0.25">
      <c r="A55" s="239" t="s">
        <v>192</v>
      </c>
      <c r="B55" s="240" t="s">
        <v>212</v>
      </c>
      <c r="C55" s="240" t="s">
        <v>848</v>
      </c>
      <c r="D55" s="240" t="s">
        <v>180</v>
      </c>
      <c r="E55" s="241">
        <v>24</v>
      </c>
      <c r="F55" s="242">
        <v>6</v>
      </c>
      <c r="G55" s="243">
        <v>3</v>
      </c>
      <c r="H55" s="241">
        <v>2</v>
      </c>
      <c r="I55" s="241">
        <v>0</v>
      </c>
      <c r="J55" s="241">
        <v>0</v>
      </c>
      <c r="K55" s="241">
        <v>0</v>
      </c>
      <c r="L55" s="242">
        <v>0</v>
      </c>
      <c r="M55" s="243">
        <v>0</v>
      </c>
      <c r="N55" s="244">
        <v>2</v>
      </c>
    </row>
    <row r="56" spans="1:14" x14ac:dyDescent="0.25">
      <c r="A56" s="245" t="s">
        <v>192</v>
      </c>
      <c r="B56" s="246" t="s">
        <v>212</v>
      </c>
      <c r="C56" s="246" t="s">
        <v>40</v>
      </c>
      <c r="D56" s="246" t="s">
        <v>180</v>
      </c>
      <c r="E56" s="247">
        <v>24</v>
      </c>
      <c r="F56" s="248">
        <v>86</v>
      </c>
      <c r="G56" s="249">
        <v>5</v>
      </c>
      <c r="H56" s="247">
        <v>5</v>
      </c>
      <c r="I56" s="247">
        <v>0</v>
      </c>
      <c r="J56" s="247">
        <v>0</v>
      </c>
      <c r="K56" s="247">
        <v>0</v>
      </c>
      <c r="L56" s="248">
        <v>0</v>
      </c>
      <c r="M56" s="249">
        <v>0</v>
      </c>
      <c r="N56" s="250">
        <v>5</v>
      </c>
    </row>
    <row r="57" spans="1:14" x14ac:dyDescent="0.25">
      <c r="A57" s="239" t="s">
        <v>192</v>
      </c>
      <c r="B57" s="240" t="s">
        <v>212</v>
      </c>
      <c r="C57" s="240" t="s">
        <v>41</v>
      </c>
      <c r="D57" s="240" t="s">
        <v>180</v>
      </c>
      <c r="E57" s="241">
        <v>12</v>
      </c>
      <c r="F57" s="242">
        <v>116</v>
      </c>
      <c r="G57" s="243">
        <v>6</v>
      </c>
      <c r="H57" s="241">
        <v>0</v>
      </c>
      <c r="I57" s="241">
        <v>0</v>
      </c>
      <c r="J57" s="241">
        <v>0</v>
      </c>
      <c r="K57" s="241">
        <v>0</v>
      </c>
      <c r="L57" s="242">
        <v>0</v>
      </c>
      <c r="M57" s="243">
        <v>0</v>
      </c>
      <c r="N57" s="244">
        <v>6</v>
      </c>
    </row>
    <row r="58" spans="1:14" x14ac:dyDescent="0.25">
      <c r="A58" s="245" t="s">
        <v>192</v>
      </c>
      <c r="B58" s="246" t="s">
        <v>212</v>
      </c>
      <c r="C58" s="246" t="s">
        <v>42</v>
      </c>
      <c r="D58" s="246" t="s">
        <v>180</v>
      </c>
      <c r="E58" s="247">
        <v>12</v>
      </c>
      <c r="F58" s="248">
        <v>10</v>
      </c>
      <c r="G58" s="249">
        <v>3</v>
      </c>
      <c r="H58" s="247">
        <v>0</v>
      </c>
      <c r="I58" s="247">
        <v>0</v>
      </c>
      <c r="J58" s="247">
        <v>0</v>
      </c>
      <c r="K58" s="247">
        <v>0</v>
      </c>
      <c r="L58" s="248">
        <v>0</v>
      </c>
      <c r="M58" s="249">
        <v>0</v>
      </c>
      <c r="N58" s="250">
        <v>3</v>
      </c>
    </row>
    <row r="59" spans="1:14" x14ac:dyDescent="0.25">
      <c r="A59" s="239" t="s">
        <v>192</v>
      </c>
      <c r="B59" s="240" t="s">
        <v>212</v>
      </c>
      <c r="C59" s="240" t="s">
        <v>46</v>
      </c>
      <c r="D59" s="240" t="s">
        <v>180</v>
      </c>
      <c r="E59" s="241">
        <v>24</v>
      </c>
      <c r="F59" s="242">
        <v>26</v>
      </c>
      <c r="G59" s="243">
        <v>3</v>
      </c>
      <c r="H59" s="241">
        <v>3</v>
      </c>
      <c r="I59" s="241">
        <v>0</v>
      </c>
      <c r="J59" s="241">
        <v>0</v>
      </c>
      <c r="K59" s="241">
        <v>0</v>
      </c>
      <c r="L59" s="242">
        <v>0</v>
      </c>
      <c r="M59" s="243">
        <v>1</v>
      </c>
      <c r="N59" s="244">
        <v>2</v>
      </c>
    </row>
    <row r="60" spans="1:14" x14ac:dyDescent="0.25">
      <c r="A60" s="245" t="s">
        <v>192</v>
      </c>
      <c r="B60" s="246" t="s">
        <v>212</v>
      </c>
      <c r="C60" s="246" t="s">
        <v>47</v>
      </c>
      <c r="D60" s="246" t="s">
        <v>180</v>
      </c>
      <c r="E60" s="247">
        <v>72</v>
      </c>
      <c r="F60" s="248">
        <v>91</v>
      </c>
      <c r="G60" s="249">
        <v>2</v>
      </c>
      <c r="H60" s="247">
        <v>2</v>
      </c>
      <c r="I60" s="247">
        <v>2</v>
      </c>
      <c r="J60" s="247">
        <v>2</v>
      </c>
      <c r="K60" s="247">
        <v>2</v>
      </c>
      <c r="L60" s="248">
        <v>2</v>
      </c>
      <c r="M60" s="249">
        <v>2</v>
      </c>
      <c r="N60" s="250">
        <v>0</v>
      </c>
    </row>
    <row r="61" spans="1:14" x14ac:dyDescent="0.25">
      <c r="A61" s="239" t="s">
        <v>192</v>
      </c>
      <c r="B61" s="240" t="s">
        <v>212</v>
      </c>
      <c r="C61" s="240" t="s">
        <v>48</v>
      </c>
      <c r="D61" s="240" t="s">
        <v>180</v>
      </c>
      <c r="E61" s="241">
        <v>36</v>
      </c>
      <c r="F61" s="242">
        <v>152</v>
      </c>
      <c r="G61" s="243">
        <v>10</v>
      </c>
      <c r="H61" s="241">
        <v>9</v>
      </c>
      <c r="I61" s="241">
        <v>8</v>
      </c>
      <c r="J61" s="241">
        <v>0</v>
      </c>
      <c r="K61" s="241">
        <v>0</v>
      </c>
      <c r="L61" s="242">
        <v>0</v>
      </c>
      <c r="M61" s="243">
        <v>7</v>
      </c>
      <c r="N61" s="244">
        <v>0</v>
      </c>
    </row>
    <row r="62" spans="1:14" x14ac:dyDescent="0.25">
      <c r="A62" s="245" t="s">
        <v>192</v>
      </c>
      <c r="B62" s="246" t="s">
        <v>212</v>
      </c>
      <c r="C62" s="246" t="s">
        <v>49</v>
      </c>
      <c r="D62" s="246" t="s">
        <v>180</v>
      </c>
      <c r="E62" s="247">
        <v>25</v>
      </c>
      <c r="F62" s="248">
        <v>186</v>
      </c>
      <c r="G62" s="249">
        <v>5</v>
      </c>
      <c r="H62" s="247">
        <v>5</v>
      </c>
      <c r="I62" s="247">
        <v>0</v>
      </c>
      <c r="J62" s="247">
        <v>0</v>
      </c>
      <c r="K62" s="247">
        <v>0</v>
      </c>
      <c r="L62" s="248">
        <v>0</v>
      </c>
      <c r="M62" s="249">
        <v>0</v>
      </c>
      <c r="N62" s="250">
        <v>5</v>
      </c>
    </row>
    <row r="63" spans="1:14" x14ac:dyDescent="0.25">
      <c r="A63" s="239" t="s">
        <v>192</v>
      </c>
      <c r="B63" s="240" t="s">
        <v>212</v>
      </c>
      <c r="C63" s="240" t="s">
        <v>50</v>
      </c>
      <c r="D63" s="240" t="s">
        <v>180</v>
      </c>
      <c r="E63" s="241">
        <v>36</v>
      </c>
      <c r="F63" s="242">
        <v>56</v>
      </c>
      <c r="G63" s="243">
        <v>2</v>
      </c>
      <c r="H63" s="241">
        <v>2</v>
      </c>
      <c r="I63" s="241">
        <v>2</v>
      </c>
      <c r="J63" s="241">
        <v>0</v>
      </c>
      <c r="K63" s="241">
        <v>0</v>
      </c>
      <c r="L63" s="242">
        <v>0</v>
      </c>
      <c r="M63" s="243">
        <v>1</v>
      </c>
      <c r="N63" s="244">
        <v>1</v>
      </c>
    </row>
    <row r="64" spans="1:14" x14ac:dyDescent="0.25">
      <c r="A64" s="245" t="s">
        <v>192</v>
      </c>
      <c r="B64" s="246" t="s">
        <v>212</v>
      </c>
      <c r="C64" s="246" t="s">
        <v>51</v>
      </c>
      <c r="D64" s="246" t="s">
        <v>180</v>
      </c>
      <c r="E64" s="247">
        <v>36</v>
      </c>
      <c r="F64" s="248">
        <v>45</v>
      </c>
      <c r="G64" s="249">
        <v>2</v>
      </c>
      <c r="H64" s="247">
        <v>2</v>
      </c>
      <c r="I64" s="247">
        <v>2</v>
      </c>
      <c r="J64" s="247">
        <v>0</v>
      </c>
      <c r="K64" s="247">
        <v>0</v>
      </c>
      <c r="L64" s="248">
        <v>0</v>
      </c>
      <c r="M64" s="249">
        <v>0</v>
      </c>
      <c r="N64" s="250">
        <v>1</v>
      </c>
    </row>
    <row r="65" spans="1:14" x14ac:dyDescent="0.25">
      <c r="A65" s="239" t="s">
        <v>192</v>
      </c>
      <c r="B65" s="240" t="s">
        <v>213</v>
      </c>
      <c r="C65" s="240" t="s">
        <v>847</v>
      </c>
      <c r="D65" s="240" t="s">
        <v>180</v>
      </c>
      <c r="E65" s="241">
        <v>34</v>
      </c>
      <c r="F65" s="242">
        <v>10</v>
      </c>
      <c r="G65" s="243">
        <v>0</v>
      </c>
      <c r="H65" s="241">
        <v>2</v>
      </c>
      <c r="I65" s="241">
        <v>0</v>
      </c>
      <c r="J65" s="241">
        <v>0</v>
      </c>
      <c r="K65" s="241">
        <v>0</v>
      </c>
      <c r="L65" s="242">
        <v>0</v>
      </c>
      <c r="M65" s="243">
        <v>0</v>
      </c>
      <c r="N65" s="244">
        <v>0</v>
      </c>
    </row>
    <row r="66" spans="1:14" x14ac:dyDescent="0.25">
      <c r="A66" s="245" t="s">
        <v>192</v>
      </c>
      <c r="B66" s="246" t="s">
        <v>213</v>
      </c>
      <c r="C66" s="246" t="s">
        <v>39</v>
      </c>
      <c r="D66" s="246" t="s">
        <v>180</v>
      </c>
      <c r="E66" s="247">
        <v>12</v>
      </c>
      <c r="F66" s="248">
        <v>4</v>
      </c>
      <c r="G66" s="249">
        <v>3</v>
      </c>
      <c r="H66" s="247">
        <v>1</v>
      </c>
      <c r="I66" s="247">
        <v>0</v>
      </c>
      <c r="J66" s="247">
        <v>0</v>
      </c>
      <c r="K66" s="247">
        <v>0</v>
      </c>
      <c r="L66" s="248">
        <v>0</v>
      </c>
      <c r="M66" s="249">
        <v>0</v>
      </c>
      <c r="N66" s="250">
        <v>1</v>
      </c>
    </row>
    <row r="67" spans="1:14" x14ac:dyDescent="0.25">
      <c r="A67" s="239" t="s">
        <v>192</v>
      </c>
      <c r="B67" s="240" t="s">
        <v>213</v>
      </c>
      <c r="C67" s="240" t="s">
        <v>40</v>
      </c>
      <c r="D67" s="240" t="s">
        <v>180</v>
      </c>
      <c r="E67" s="241">
        <v>24</v>
      </c>
      <c r="F67" s="242">
        <v>82</v>
      </c>
      <c r="G67" s="243">
        <v>3</v>
      </c>
      <c r="H67" s="241">
        <v>3</v>
      </c>
      <c r="I67" s="241">
        <v>0</v>
      </c>
      <c r="J67" s="241">
        <v>0</v>
      </c>
      <c r="K67" s="241">
        <v>0</v>
      </c>
      <c r="L67" s="242">
        <v>0</v>
      </c>
      <c r="M67" s="243">
        <v>0</v>
      </c>
      <c r="N67" s="244">
        <v>3</v>
      </c>
    </row>
    <row r="68" spans="1:14" x14ac:dyDescent="0.25">
      <c r="A68" s="245" t="s">
        <v>192</v>
      </c>
      <c r="B68" s="246" t="s">
        <v>213</v>
      </c>
      <c r="C68" s="246" t="s">
        <v>41</v>
      </c>
      <c r="D68" s="246" t="s">
        <v>180</v>
      </c>
      <c r="E68" s="247">
        <v>12</v>
      </c>
      <c r="F68" s="248">
        <v>37</v>
      </c>
      <c r="G68" s="249">
        <v>4</v>
      </c>
      <c r="H68" s="247">
        <v>0</v>
      </c>
      <c r="I68" s="247">
        <v>0</v>
      </c>
      <c r="J68" s="247">
        <v>0</v>
      </c>
      <c r="K68" s="247">
        <v>0</v>
      </c>
      <c r="L68" s="248">
        <v>0</v>
      </c>
      <c r="M68" s="249">
        <v>0</v>
      </c>
      <c r="N68" s="250">
        <v>4</v>
      </c>
    </row>
    <row r="69" spans="1:14" x14ac:dyDescent="0.25">
      <c r="A69" s="239" t="s">
        <v>192</v>
      </c>
      <c r="B69" s="240" t="s">
        <v>213</v>
      </c>
      <c r="C69" s="240" t="s">
        <v>47</v>
      </c>
      <c r="D69" s="240" t="s">
        <v>180</v>
      </c>
      <c r="E69" s="241">
        <v>72</v>
      </c>
      <c r="F69" s="242">
        <v>70</v>
      </c>
      <c r="G69" s="243">
        <v>4</v>
      </c>
      <c r="H69" s="241">
        <v>4</v>
      </c>
      <c r="I69" s="241">
        <v>4</v>
      </c>
      <c r="J69" s="241">
        <v>3</v>
      </c>
      <c r="K69" s="241">
        <v>4</v>
      </c>
      <c r="L69" s="242">
        <v>3</v>
      </c>
      <c r="M69" s="243">
        <v>0</v>
      </c>
      <c r="N69" s="244">
        <v>4</v>
      </c>
    </row>
    <row r="70" spans="1:14" x14ac:dyDescent="0.25">
      <c r="A70" s="245" t="s">
        <v>192</v>
      </c>
      <c r="B70" s="246" t="s">
        <v>213</v>
      </c>
      <c r="C70" s="246" t="s">
        <v>48</v>
      </c>
      <c r="D70" s="246" t="s">
        <v>180</v>
      </c>
      <c r="E70" s="247">
        <v>35</v>
      </c>
      <c r="F70" s="248">
        <v>197</v>
      </c>
      <c r="G70" s="249">
        <v>5</v>
      </c>
      <c r="H70" s="247">
        <v>5</v>
      </c>
      <c r="I70" s="247">
        <v>5</v>
      </c>
      <c r="J70" s="247">
        <v>0</v>
      </c>
      <c r="K70" s="247">
        <v>0</v>
      </c>
      <c r="L70" s="248">
        <v>0</v>
      </c>
      <c r="M70" s="249">
        <v>5</v>
      </c>
      <c r="N70" s="250">
        <v>0</v>
      </c>
    </row>
    <row r="71" spans="1:14" x14ac:dyDescent="0.25">
      <c r="A71" s="239" t="s">
        <v>192</v>
      </c>
      <c r="B71" s="240" t="s">
        <v>213</v>
      </c>
      <c r="C71" s="240" t="s">
        <v>197</v>
      </c>
      <c r="D71" s="240" t="s">
        <v>180</v>
      </c>
      <c r="E71" s="241">
        <v>12</v>
      </c>
      <c r="F71" s="242">
        <v>5</v>
      </c>
      <c r="G71" s="243">
        <v>1</v>
      </c>
      <c r="H71" s="241">
        <v>0</v>
      </c>
      <c r="I71" s="241">
        <v>0</v>
      </c>
      <c r="J71" s="241">
        <v>0</v>
      </c>
      <c r="K71" s="241">
        <v>0</v>
      </c>
      <c r="L71" s="242">
        <v>0</v>
      </c>
      <c r="M71" s="243">
        <v>0</v>
      </c>
      <c r="N71" s="244">
        <v>0</v>
      </c>
    </row>
    <row r="72" spans="1:14" x14ac:dyDescent="0.25">
      <c r="A72" s="245" t="s">
        <v>192</v>
      </c>
      <c r="B72" s="246" t="s">
        <v>213</v>
      </c>
      <c r="C72" s="246" t="s">
        <v>49</v>
      </c>
      <c r="D72" s="246" t="s">
        <v>180</v>
      </c>
      <c r="E72" s="247">
        <v>36</v>
      </c>
      <c r="F72" s="248">
        <v>101</v>
      </c>
      <c r="G72" s="249">
        <v>5</v>
      </c>
      <c r="H72" s="247">
        <v>5</v>
      </c>
      <c r="I72" s="247">
        <v>5</v>
      </c>
      <c r="J72" s="247">
        <v>0</v>
      </c>
      <c r="K72" s="247">
        <v>0</v>
      </c>
      <c r="L72" s="248">
        <v>0</v>
      </c>
      <c r="M72" s="249">
        <v>4</v>
      </c>
      <c r="N72" s="250">
        <v>1</v>
      </c>
    </row>
    <row r="73" spans="1:14" x14ac:dyDescent="0.25">
      <c r="A73" s="239" t="s">
        <v>192</v>
      </c>
      <c r="B73" s="240" t="s">
        <v>213</v>
      </c>
      <c r="C73" s="240" t="s">
        <v>50</v>
      </c>
      <c r="D73" s="240" t="s">
        <v>180</v>
      </c>
      <c r="E73" s="241">
        <v>36</v>
      </c>
      <c r="F73" s="242">
        <v>68</v>
      </c>
      <c r="G73" s="243">
        <v>3</v>
      </c>
      <c r="H73" s="241">
        <v>3</v>
      </c>
      <c r="I73" s="241">
        <v>3</v>
      </c>
      <c r="J73" s="241">
        <v>0</v>
      </c>
      <c r="K73" s="241">
        <v>0</v>
      </c>
      <c r="L73" s="242">
        <v>0</v>
      </c>
      <c r="M73" s="243">
        <v>3</v>
      </c>
      <c r="N73" s="244">
        <v>0</v>
      </c>
    </row>
    <row r="74" spans="1:14" x14ac:dyDescent="0.25">
      <c r="A74" s="245" t="s">
        <v>192</v>
      </c>
      <c r="B74" s="246" t="s">
        <v>213</v>
      </c>
      <c r="C74" s="246" t="s">
        <v>51</v>
      </c>
      <c r="D74" s="246" t="s">
        <v>180</v>
      </c>
      <c r="E74" s="247">
        <v>33</v>
      </c>
      <c r="F74" s="248">
        <v>53</v>
      </c>
      <c r="G74" s="249">
        <v>4</v>
      </c>
      <c r="H74" s="247">
        <v>4</v>
      </c>
      <c r="I74" s="247">
        <v>3</v>
      </c>
      <c r="J74" s="247">
        <v>0</v>
      </c>
      <c r="K74" s="247">
        <v>0</v>
      </c>
      <c r="L74" s="248">
        <v>0</v>
      </c>
      <c r="M74" s="249">
        <v>0</v>
      </c>
      <c r="N74" s="250">
        <v>3</v>
      </c>
    </row>
    <row r="75" spans="1:14" x14ac:dyDescent="0.25">
      <c r="A75" s="239" t="s">
        <v>192</v>
      </c>
      <c r="B75" s="240" t="s">
        <v>214</v>
      </c>
      <c r="C75" s="240" t="s">
        <v>25</v>
      </c>
      <c r="D75" s="240" t="s">
        <v>180</v>
      </c>
      <c r="E75" s="241">
        <v>12</v>
      </c>
      <c r="F75" s="242">
        <v>80</v>
      </c>
      <c r="G75" s="243">
        <v>6</v>
      </c>
      <c r="H75" s="241">
        <v>1</v>
      </c>
      <c r="I75" s="241">
        <v>0</v>
      </c>
      <c r="J75" s="241">
        <v>0</v>
      </c>
      <c r="K75" s="241">
        <v>0</v>
      </c>
      <c r="L75" s="242">
        <v>0</v>
      </c>
      <c r="M75" s="243">
        <v>0</v>
      </c>
      <c r="N75" s="244">
        <v>7</v>
      </c>
    </row>
    <row r="76" spans="1:14" x14ac:dyDescent="0.25">
      <c r="A76" s="245" t="s">
        <v>192</v>
      </c>
      <c r="B76" s="246" t="s">
        <v>214</v>
      </c>
      <c r="C76" s="246" t="s">
        <v>40</v>
      </c>
      <c r="D76" s="246" t="s">
        <v>180</v>
      </c>
      <c r="E76" s="247">
        <v>27</v>
      </c>
      <c r="F76" s="248">
        <v>57</v>
      </c>
      <c r="G76" s="249">
        <v>3</v>
      </c>
      <c r="H76" s="247">
        <v>3</v>
      </c>
      <c r="I76" s="247">
        <v>3</v>
      </c>
      <c r="J76" s="247">
        <v>0</v>
      </c>
      <c r="K76" s="247">
        <v>0</v>
      </c>
      <c r="L76" s="248">
        <v>0</v>
      </c>
      <c r="M76" s="249">
        <v>3</v>
      </c>
      <c r="N76" s="250">
        <v>0</v>
      </c>
    </row>
    <row r="77" spans="1:14" x14ac:dyDescent="0.25">
      <c r="A77" s="239" t="s">
        <v>192</v>
      </c>
      <c r="B77" s="240" t="s">
        <v>214</v>
      </c>
      <c r="C77" s="240" t="s">
        <v>48</v>
      </c>
      <c r="D77" s="240" t="s">
        <v>180</v>
      </c>
      <c r="E77" s="241">
        <v>27</v>
      </c>
      <c r="F77" s="242">
        <v>165</v>
      </c>
      <c r="G77" s="243">
        <v>9</v>
      </c>
      <c r="H77" s="241">
        <v>8</v>
      </c>
      <c r="I77" s="241">
        <v>7</v>
      </c>
      <c r="J77" s="241">
        <v>0</v>
      </c>
      <c r="K77" s="241">
        <v>0</v>
      </c>
      <c r="L77" s="242">
        <v>0</v>
      </c>
      <c r="M77" s="243">
        <v>8</v>
      </c>
      <c r="N77" s="244">
        <v>0</v>
      </c>
    </row>
    <row r="78" spans="1:14" x14ac:dyDescent="0.25">
      <c r="A78" s="245" t="s">
        <v>192</v>
      </c>
      <c r="B78" s="246" t="s">
        <v>215</v>
      </c>
      <c r="C78" s="246" t="s">
        <v>41</v>
      </c>
      <c r="D78" s="246" t="s">
        <v>182</v>
      </c>
      <c r="E78" s="247">
        <v>12</v>
      </c>
      <c r="F78" s="248">
        <v>148</v>
      </c>
      <c r="G78" s="249">
        <v>3</v>
      </c>
      <c r="H78" s="247">
        <v>0</v>
      </c>
      <c r="I78" s="247">
        <v>0</v>
      </c>
      <c r="J78" s="247">
        <v>0</v>
      </c>
      <c r="K78" s="247">
        <v>0</v>
      </c>
      <c r="L78" s="248">
        <v>0</v>
      </c>
      <c r="M78" s="249">
        <v>0</v>
      </c>
      <c r="N78" s="250">
        <v>4</v>
      </c>
    </row>
    <row r="79" spans="1:14" x14ac:dyDescent="0.25">
      <c r="A79" s="239" t="s">
        <v>192</v>
      </c>
      <c r="B79" s="240" t="s">
        <v>216</v>
      </c>
      <c r="C79" s="240" t="s">
        <v>41</v>
      </c>
      <c r="D79" s="240" t="s">
        <v>182</v>
      </c>
      <c r="E79" s="241">
        <v>12</v>
      </c>
      <c r="F79" s="242">
        <v>98</v>
      </c>
      <c r="G79" s="243">
        <v>6</v>
      </c>
      <c r="H79" s="241">
        <v>3</v>
      </c>
      <c r="I79" s="241">
        <v>0</v>
      </c>
      <c r="J79" s="241">
        <v>0</v>
      </c>
      <c r="K79" s="241">
        <v>0</v>
      </c>
      <c r="L79" s="242">
        <v>0</v>
      </c>
      <c r="M79" s="243">
        <v>0</v>
      </c>
      <c r="N79" s="244">
        <v>10</v>
      </c>
    </row>
    <row r="80" spans="1:14" x14ac:dyDescent="0.25">
      <c r="A80" s="245" t="s">
        <v>192</v>
      </c>
      <c r="B80" s="246" t="s">
        <v>216</v>
      </c>
      <c r="C80" s="246" t="s">
        <v>50</v>
      </c>
      <c r="D80" s="246" t="s">
        <v>182</v>
      </c>
      <c r="E80" s="247">
        <v>36</v>
      </c>
      <c r="F80" s="248">
        <v>38</v>
      </c>
      <c r="G80" s="249">
        <v>2</v>
      </c>
      <c r="H80" s="247">
        <v>1</v>
      </c>
      <c r="I80" s="247">
        <v>1</v>
      </c>
      <c r="J80" s="247">
        <v>0</v>
      </c>
      <c r="K80" s="247">
        <v>0</v>
      </c>
      <c r="L80" s="248">
        <v>0</v>
      </c>
      <c r="M80" s="249">
        <v>0</v>
      </c>
      <c r="N80" s="250">
        <v>2</v>
      </c>
    </row>
    <row r="81" spans="1:14" x14ac:dyDescent="0.25">
      <c r="A81" s="239" t="s">
        <v>192</v>
      </c>
      <c r="B81" s="240" t="s">
        <v>216</v>
      </c>
      <c r="C81" s="240" t="s">
        <v>51</v>
      </c>
      <c r="D81" s="240" t="s">
        <v>182</v>
      </c>
      <c r="E81" s="241">
        <v>36</v>
      </c>
      <c r="F81" s="242">
        <v>15</v>
      </c>
      <c r="G81" s="243">
        <v>1</v>
      </c>
      <c r="H81" s="241">
        <v>2</v>
      </c>
      <c r="I81" s="241">
        <v>2</v>
      </c>
      <c r="J81" s="241">
        <v>0</v>
      </c>
      <c r="K81" s="241">
        <v>0</v>
      </c>
      <c r="L81" s="242">
        <v>0</v>
      </c>
      <c r="M81" s="243">
        <v>0</v>
      </c>
      <c r="N81" s="244">
        <v>1</v>
      </c>
    </row>
    <row r="82" spans="1:14" x14ac:dyDescent="0.25">
      <c r="A82" s="245" t="s">
        <v>192</v>
      </c>
      <c r="B82" s="246" t="s">
        <v>217</v>
      </c>
      <c r="C82" s="246" t="s">
        <v>41</v>
      </c>
      <c r="D82" s="246" t="s">
        <v>182</v>
      </c>
      <c r="E82" s="247">
        <v>12</v>
      </c>
      <c r="F82" s="248">
        <v>64</v>
      </c>
      <c r="G82" s="249">
        <v>5</v>
      </c>
      <c r="H82" s="247">
        <v>0</v>
      </c>
      <c r="I82" s="247">
        <v>0</v>
      </c>
      <c r="J82" s="247">
        <v>0</v>
      </c>
      <c r="K82" s="247">
        <v>0</v>
      </c>
      <c r="L82" s="248">
        <v>0</v>
      </c>
      <c r="M82" s="249">
        <v>0</v>
      </c>
      <c r="N82" s="250">
        <v>5</v>
      </c>
    </row>
    <row r="83" spans="1:14" x14ac:dyDescent="0.25">
      <c r="A83" s="239" t="s">
        <v>192</v>
      </c>
      <c r="B83" s="240" t="s">
        <v>218</v>
      </c>
      <c r="C83" s="240" t="s">
        <v>41</v>
      </c>
      <c r="D83" s="240" t="s">
        <v>182</v>
      </c>
      <c r="E83" s="241">
        <v>12</v>
      </c>
      <c r="F83" s="242">
        <v>150</v>
      </c>
      <c r="G83" s="243">
        <v>5</v>
      </c>
      <c r="H83" s="241">
        <v>0</v>
      </c>
      <c r="I83" s="241">
        <v>0</v>
      </c>
      <c r="J83" s="241">
        <v>0</v>
      </c>
      <c r="K83" s="241">
        <v>0</v>
      </c>
      <c r="L83" s="242">
        <v>0</v>
      </c>
      <c r="M83" s="243">
        <v>0</v>
      </c>
      <c r="N83" s="244">
        <v>5</v>
      </c>
    </row>
    <row r="84" spans="1:14" x14ac:dyDescent="0.25">
      <c r="A84" s="245" t="s">
        <v>192</v>
      </c>
      <c r="B84" s="246" t="s">
        <v>219</v>
      </c>
      <c r="C84" s="246" t="s">
        <v>41</v>
      </c>
      <c r="D84" s="246" t="s">
        <v>182</v>
      </c>
      <c r="E84" s="247">
        <v>12</v>
      </c>
      <c r="F84" s="248">
        <v>130</v>
      </c>
      <c r="G84" s="249">
        <v>4</v>
      </c>
      <c r="H84" s="247">
        <v>0</v>
      </c>
      <c r="I84" s="247">
        <v>0</v>
      </c>
      <c r="J84" s="247">
        <v>0</v>
      </c>
      <c r="K84" s="247">
        <v>0</v>
      </c>
      <c r="L84" s="248">
        <v>0</v>
      </c>
      <c r="M84" s="249">
        <v>0</v>
      </c>
      <c r="N84" s="250">
        <v>4</v>
      </c>
    </row>
    <row r="85" spans="1:14" x14ac:dyDescent="0.25">
      <c r="A85" s="239" t="s">
        <v>192</v>
      </c>
      <c r="B85" s="240" t="s">
        <v>220</v>
      </c>
      <c r="C85" s="240" t="s">
        <v>41</v>
      </c>
      <c r="D85" s="240" t="s">
        <v>182</v>
      </c>
      <c r="E85" s="241">
        <v>12</v>
      </c>
      <c r="F85" s="242">
        <v>98</v>
      </c>
      <c r="G85" s="243">
        <v>6</v>
      </c>
      <c r="H85" s="241">
        <v>2</v>
      </c>
      <c r="I85" s="241">
        <v>0</v>
      </c>
      <c r="J85" s="241">
        <v>0</v>
      </c>
      <c r="K85" s="241">
        <v>0</v>
      </c>
      <c r="L85" s="242">
        <v>0</v>
      </c>
      <c r="M85" s="243">
        <v>0</v>
      </c>
      <c r="N85" s="244">
        <v>9</v>
      </c>
    </row>
    <row r="86" spans="1:14" x14ac:dyDescent="0.25">
      <c r="A86" s="245" t="s">
        <v>192</v>
      </c>
      <c r="B86" s="246" t="s">
        <v>221</v>
      </c>
      <c r="C86" s="246" t="s">
        <v>41</v>
      </c>
      <c r="D86" s="246" t="s">
        <v>182</v>
      </c>
      <c r="E86" s="247">
        <v>12</v>
      </c>
      <c r="F86" s="248">
        <v>129</v>
      </c>
      <c r="G86" s="249">
        <v>6</v>
      </c>
      <c r="H86" s="247">
        <v>0</v>
      </c>
      <c r="I86" s="247">
        <v>0</v>
      </c>
      <c r="J86" s="247">
        <v>0</v>
      </c>
      <c r="K86" s="247">
        <v>0</v>
      </c>
      <c r="L86" s="248">
        <v>0</v>
      </c>
      <c r="M86" s="249">
        <v>0</v>
      </c>
      <c r="N86" s="250">
        <v>6</v>
      </c>
    </row>
    <row r="87" spans="1:14" x14ac:dyDescent="0.25">
      <c r="A87" s="239" t="s">
        <v>222</v>
      </c>
      <c r="B87" s="240" t="s">
        <v>223</v>
      </c>
      <c r="C87" s="240" t="s">
        <v>25</v>
      </c>
      <c r="D87" s="240" t="s">
        <v>182</v>
      </c>
      <c r="E87" s="241">
        <v>12</v>
      </c>
      <c r="F87" s="242">
        <v>70</v>
      </c>
      <c r="G87" s="243">
        <v>5</v>
      </c>
      <c r="H87" s="241">
        <v>0</v>
      </c>
      <c r="I87" s="241">
        <v>0</v>
      </c>
      <c r="J87" s="241">
        <v>0</v>
      </c>
      <c r="K87" s="241">
        <v>0</v>
      </c>
      <c r="L87" s="242">
        <v>0</v>
      </c>
      <c r="M87" s="243">
        <v>0</v>
      </c>
      <c r="N87" s="244">
        <v>5</v>
      </c>
    </row>
    <row r="88" spans="1:14" x14ac:dyDescent="0.25">
      <c r="A88" s="245" t="s">
        <v>222</v>
      </c>
      <c r="B88" s="246" t="s">
        <v>224</v>
      </c>
      <c r="C88" s="246" t="s">
        <v>49</v>
      </c>
      <c r="D88" s="246" t="s">
        <v>182</v>
      </c>
      <c r="E88" s="247">
        <v>24</v>
      </c>
      <c r="F88" s="248">
        <v>194</v>
      </c>
      <c r="G88" s="249">
        <v>8</v>
      </c>
      <c r="H88" s="247">
        <v>8</v>
      </c>
      <c r="I88" s="247">
        <v>0</v>
      </c>
      <c r="J88" s="247">
        <v>0</v>
      </c>
      <c r="K88" s="247">
        <v>0</v>
      </c>
      <c r="L88" s="248">
        <v>0</v>
      </c>
      <c r="M88" s="249">
        <v>0</v>
      </c>
      <c r="N88" s="250">
        <v>8</v>
      </c>
    </row>
    <row r="89" spans="1:14" x14ac:dyDescent="0.25">
      <c r="A89" s="239" t="s">
        <v>222</v>
      </c>
      <c r="B89" s="240" t="s">
        <v>225</v>
      </c>
      <c r="C89" s="240" t="s">
        <v>41</v>
      </c>
      <c r="D89" s="240" t="s">
        <v>182</v>
      </c>
      <c r="E89" s="241">
        <v>12</v>
      </c>
      <c r="F89" s="242">
        <v>94</v>
      </c>
      <c r="G89" s="243">
        <v>7</v>
      </c>
      <c r="H89" s="241">
        <v>0</v>
      </c>
      <c r="I89" s="241">
        <v>0</v>
      </c>
      <c r="J89" s="241">
        <v>0</v>
      </c>
      <c r="K89" s="241">
        <v>0</v>
      </c>
      <c r="L89" s="242">
        <v>0</v>
      </c>
      <c r="M89" s="243">
        <v>0</v>
      </c>
      <c r="N89" s="244">
        <v>7</v>
      </c>
    </row>
    <row r="90" spans="1:14" x14ac:dyDescent="0.25">
      <c r="A90" s="245" t="s">
        <v>222</v>
      </c>
      <c r="B90" s="246" t="s">
        <v>225</v>
      </c>
      <c r="C90" s="246" t="s">
        <v>47</v>
      </c>
      <c r="D90" s="246" t="s">
        <v>182</v>
      </c>
      <c r="E90" s="247">
        <v>48</v>
      </c>
      <c r="F90" s="248">
        <v>156</v>
      </c>
      <c r="G90" s="249">
        <v>2</v>
      </c>
      <c r="H90" s="247">
        <v>2</v>
      </c>
      <c r="I90" s="247">
        <v>1</v>
      </c>
      <c r="J90" s="247">
        <v>1</v>
      </c>
      <c r="K90" s="247">
        <v>0</v>
      </c>
      <c r="L90" s="248">
        <v>0</v>
      </c>
      <c r="M90" s="249">
        <v>0</v>
      </c>
      <c r="N90" s="250">
        <v>1</v>
      </c>
    </row>
    <row r="91" spans="1:14" x14ac:dyDescent="0.25">
      <c r="A91" s="239" t="s">
        <v>222</v>
      </c>
      <c r="B91" s="240" t="s">
        <v>226</v>
      </c>
      <c r="C91" s="240" t="s">
        <v>41</v>
      </c>
      <c r="D91" s="240" t="s">
        <v>182</v>
      </c>
      <c r="E91" s="241">
        <v>12</v>
      </c>
      <c r="F91" s="242">
        <v>138</v>
      </c>
      <c r="G91" s="243">
        <v>4</v>
      </c>
      <c r="H91" s="241">
        <v>0</v>
      </c>
      <c r="I91" s="241">
        <v>0</v>
      </c>
      <c r="J91" s="241">
        <v>0</v>
      </c>
      <c r="K91" s="241">
        <v>0</v>
      </c>
      <c r="L91" s="242">
        <v>0</v>
      </c>
      <c r="M91" s="243">
        <v>0</v>
      </c>
      <c r="N91" s="244">
        <v>4</v>
      </c>
    </row>
    <row r="92" spans="1:14" x14ac:dyDescent="0.25">
      <c r="A92" s="245" t="s">
        <v>222</v>
      </c>
      <c r="B92" s="246" t="s">
        <v>227</v>
      </c>
      <c r="C92" s="246" t="s">
        <v>41</v>
      </c>
      <c r="D92" s="246" t="s">
        <v>180</v>
      </c>
      <c r="E92" s="247">
        <v>12</v>
      </c>
      <c r="F92" s="248">
        <v>115</v>
      </c>
      <c r="G92" s="249">
        <v>6</v>
      </c>
      <c r="H92" s="247">
        <v>2</v>
      </c>
      <c r="I92" s="247">
        <v>0</v>
      </c>
      <c r="J92" s="247">
        <v>0</v>
      </c>
      <c r="K92" s="247">
        <v>0</v>
      </c>
      <c r="L92" s="248">
        <v>0</v>
      </c>
      <c r="M92" s="249">
        <v>0</v>
      </c>
      <c r="N92" s="250">
        <v>7</v>
      </c>
    </row>
    <row r="93" spans="1:14" x14ac:dyDescent="0.25">
      <c r="A93" s="239" t="s">
        <v>222</v>
      </c>
      <c r="B93" s="240" t="s">
        <v>227</v>
      </c>
      <c r="C93" s="240" t="s">
        <v>48</v>
      </c>
      <c r="D93" s="240" t="s">
        <v>180</v>
      </c>
      <c r="E93" s="241">
        <v>30</v>
      </c>
      <c r="F93" s="242">
        <v>119</v>
      </c>
      <c r="G93" s="243">
        <v>15</v>
      </c>
      <c r="H93" s="241">
        <v>15</v>
      </c>
      <c r="I93" s="241">
        <v>15</v>
      </c>
      <c r="J93" s="241">
        <v>0</v>
      </c>
      <c r="K93" s="241">
        <v>0</v>
      </c>
      <c r="L93" s="242">
        <v>0</v>
      </c>
      <c r="M93" s="243">
        <v>15</v>
      </c>
      <c r="N93" s="244">
        <v>0</v>
      </c>
    </row>
    <row r="94" spans="1:14" x14ac:dyDescent="0.25">
      <c r="A94" s="245" t="s">
        <v>222</v>
      </c>
      <c r="B94" s="246" t="s">
        <v>227</v>
      </c>
      <c r="C94" s="246" t="s">
        <v>50</v>
      </c>
      <c r="D94" s="246" t="s">
        <v>180</v>
      </c>
      <c r="E94" s="247">
        <v>36</v>
      </c>
      <c r="F94" s="248">
        <v>25</v>
      </c>
      <c r="G94" s="249">
        <v>2</v>
      </c>
      <c r="H94" s="247">
        <v>4</v>
      </c>
      <c r="I94" s="247">
        <v>3</v>
      </c>
      <c r="J94" s="247">
        <v>0</v>
      </c>
      <c r="K94" s="247">
        <v>0</v>
      </c>
      <c r="L94" s="248">
        <v>0</v>
      </c>
      <c r="M94" s="249">
        <v>1</v>
      </c>
      <c r="N94" s="250">
        <v>1</v>
      </c>
    </row>
    <row r="95" spans="1:14" x14ac:dyDescent="0.25">
      <c r="A95" s="239" t="s">
        <v>222</v>
      </c>
      <c r="B95" s="240" t="s">
        <v>228</v>
      </c>
      <c r="C95" s="240" t="s">
        <v>25</v>
      </c>
      <c r="D95" s="240" t="s">
        <v>182</v>
      </c>
      <c r="E95" s="241">
        <v>12</v>
      </c>
      <c r="F95" s="242">
        <v>80</v>
      </c>
      <c r="G95" s="243">
        <v>8</v>
      </c>
      <c r="H95" s="241">
        <v>0</v>
      </c>
      <c r="I95" s="241">
        <v>0</v>
      </c>
      <c r="J95" s="241">
        <v>0</v>
      </c>
      <c r="K95" s="241">
        <v>0</v>
      </c>
      <c r="L95" s="242">
        <v>0</v>
      </c>
      <c r="M95" s="243">
        <v>0</v>
      </c>
      <c r="N95" s="244">
        <v>8</v>
      </c>
    </row>
    <row r="96" spans="1:14" x14ac:dyDescent="0.25">
      <c r="A96" s="245" t="s">
        <v>229</v>
      </c>
      <c r="B96" s="246" t="s">
        <v>230</v>
      </c>
      <c r="C96" s="246" t="s">
        <v>41</v>
      </c>
      <c r="D96" s="246" t="s">
        <v>182</v>
      </c>
      <c r="E96" s="247">
        <v>12</v>
      </c>
      <c r="F96" s="248">
        <v>38</v>
      </c>
      <c r="G96" s="249">
        <v>5</v>
      </c>
      <c r="H96" s="247">
        <v>0</v>
      </c>
      <c r="I96" s="247">
        <v>0</v>
      </c>
      <c r="J96" s="247">
        <v>0</v>
      </c>
      <c r="K96" s="247">
        <v>0</v>
      </c>
      <c r="L96" s="248">
        <v>0</v>
      </c>
      <c r="M96" s="249">
        <v>0</v>
      </c>
      <c r="N96" s="250">
        <v>5</v>
      </c>
    </row>
    <row r="97" spans="1:14" x14ac:dyDescent="0.25">
      <c r="A97" s="239" t="s">
        <v>229</v>
      </c>
      <c r="B97" s="240" t="s">
        <v>231</v>
      </c>
      <c r="C97" s="240" t="s">
        <v>41</v>
      </c>
      <c r="D97" s="240" t="s">
        <v>182</v>
      </c>
      <c r="E97" s="241">
        <v>12</v>
      </c>
      <c r="F97" s="242">
        <v>40</v>
      </c>
      <c r="G97" s="243">
        <v>4</v>
      </c>
      <c r="H97" s="241">
        <v>0</v>
      </c>
      <c r="I97" s="241">
        <v>0</v>
      </c>
      <c r="J97" s="241">
        <v>0</v>
      </c>
      <c r="K97" s="241">
        <v>0</v>
      </c>
      <c r="L97" s="242">
        <v>0</v>
      </c>
      <c r="M97" s="243">
        <v>0</v>
      </c>
      <c r="N97" s="244">
        <v>4</v>
      </c>
    </row>
    <row r="98" spans="1:14" x14ac:dyDescent="0.25">
      <c r="A98" s="245" t="s">
        <v>229</v>
      </c>
      <c r="B98" s="246" t="s">
        <v>232</v>
      </c>
      <c r="C98" s="246" t="s">
        <v>41</v>
      </c>
      <c r="D98" s="246" t="s">
        <v>182</v>
      </c>
      <c r="E98" s="247">
        <v>12</v>
      </c>
      <c r="F98" s="248">
        <v>38</v>
      </c>
      <c r="G98" s="249">
        <v>8</v>
      </c>
      <c r="H98" s="247">
        <v>0</v>
      </c>
      <c r="I98" s="247">
        <v>0</v>
      </c>
      <c r="J98" s="247">
        <v>0</v>
      </c>
      <c r="K98" s="247">
        <v>0</v>
      </c>
      <c r="L98" s="248">
        <v>0</v>
      </c>
      <c r="M98" s="249">
        <v>0</v>
      </c>
      <c r="N98" s="250">
        <v>9</v>
      </c>
    </row>
    <row r="99" spans="1:14" x14ac:dyDescent="0.25">
      <c r="A99" s="239" t="s">
        <v>229</v>
      </c>
      <c r="B99" s="240" t="s">
        <v>233</v>
      </c>
      <c r="C99" s="240" t="s">
        <v>25</v>
      </c>
      <c r="D99" s="240" t="s">
        <v>180</v>
      </c>
      <c r="E99" s="241">
        <v>12</v>
      </c>
      <c r="F99" s="242">
        <v>310</v>
      </c>
      <c r="G99" s="243">
        <v>17</v>
      </c>
      <c r="H99" s="241">
        <v>9</v>
      </c>
      <c r="I99" s="241">
        <v>0</v>
      </c>
      <c r="J99" s="241">
        <v>0</v>
      </c>
      <c r="K99" s="241">
        <v>0</v>
      </c>
      <c r="L99" s="242">
        <v>0</v>
      </c>
      <c r="M99" s="243">
        <v>0</v>
      </c>
      <c r="N99" s="244">
        <v>18</v>
      </c>
    </row>
    <row r="100" spans="1:14" x14ac:dyDescent="0.25">
      <c r="A100" s="245" t="s">
        <v>229</v>
      </c>
      <c r="B100" s="246" t="s">
        <v>233</v>
      </c>
      <c r="C100" s="246" t="s">
        <v>40</v>
      </c>
      <c r="D100" s="246" t="s">
        <v>180</v>
      </c>
      <c r="E100" s="247">
        <v>36</v>
      </c>
      <c r="F100" s="248">
        <v>51</v>
      </c>
      <c r="G100" s="249">
        <v>3</v>
      </c>
      <c r="H100" s="247">
        <v>3</v>
      </c>
      <c r="I100" s="247">
        <v>3</v>
      </c>
      <c r="J100" s="247">
        <v>0</v>
      </c>
      <c r="K100" s="247">
        <v>0</v>
      </c>
      <c r="L100" s="248">
        <v>0</v>
      </c>
      <c r="M100" s="249">
        <v>3</v>
      </c>
      <c r="N100" s="250">
        <v>0</v>
      </c>
    </row>
    <row r="101" spans="1:14" x14ac:dyDescent="0.25">
      <c r="A101" s="239" t="s">
        <v>229</v>
      </c>
      <c r="B101" s="240" t="s">
        <v>233</v>
      </c>
      <c r="C101" s="240" t="s">
        <v>46</v>
      </c>
      <c r="D101" s="240" t="s">
        <v>180</v>
      </c>
      <c r="E101" s="241">
        <v>24</v>
      </c>
      <c r="F101" s="242">
        <v>21</v>
      </c>
      <c r="G101" s="243">
        <v>2</v>
      </c>
      <c r="H101" s="241">
        <v>3</v>
      </c>
      <c r="I101" s="241">
        <v>2</v>
      </c>
      <c r="J101" s="241">
        <v>0</v>
      </c>
      <c r="K101" s="241">
        <v>0</v>
      </c>
      <c r="L101" s="242">
        <v>0</v>
      </c>
      <c r="M101" s="243">
        <v>1</v>
      </c>
      <c r="N101" s="244">
        <v>0</v>
      </c>
    </row>
    <row r="102" spans="1:14" x14ac:dyDescent="0.25">
      <c r="A102" s="245" t="s">
        <v>229</v>
      </c>
      <c r="B102" s="246" t="s">
        <v>233</v>
      </c>
      <c r="C102" s="246" t="s">
        <v>47</v>
      </c>
      <c r="D102" s="246" t="s">
        <v>180</v>
      </c>
      <c r="E102" s="247">
        <v>48</v>
      </c>
      <c r="F102" s="248">
        <v>75</v>
      </c>
      <c r="G102" s="249">
        <v>3</v>
      </c>
      <c r="H102" s="247">
        <v>2</v>
      </c>
      <c r="I102" s="247">
        <v>2</v>
      </c>
      <c r="J102" s="247">
        <v>2</v>
      </c>
      <c r="K102" s="247">
        <v>2</v>
      </c>
      <c r="L102" s="248">
        <v>2</v>
      </c>
      <c r="M102" s="249">
        <v>2</v>
      </c>
      <c r="N102" s="250">
        <v>0</v>
      </c>
    </row>
    <row r="103" spans="1:14" x14ac:dyDescent="0.25">
      <c r="A103" s="239" t="s">
        <v>229</v>
      </c>
      <c r="B103" s="240" t="s">
        <v>233</v>
      </c>
      <c r="C103" s="240" t="s">
        <v>48</v>
      </c>
      <c r="D103" s="240" t="s">
        <v>180</v>
      </c>
      <c r="E103" s="241">
        <v>36</v>
      </c>
      <c r="F103" s="242">
        <v>251</v>
      </c>
      <c r="G103" s="243">
        <v>6</v>
      </c>
      <c r="H103" s="241">
        <v>6</v>
      </c>
      <c r="I103" s="241">
        <v>6</v>
      </c>
      <c r="J103" s="241">
        <v>0</v>
      </c>
      <c r="K103" s="241">
        <v>0</v>
      </c>
      <c r="L103" s="242">
        <v>0</v>
      </c>
      <c r="M103" s="243">
        <v>8</v>
      </c>
      <c r="N103" s="244">
        <v>0</v>
      </c>
    </row>
    <row r="104" spans="1:14" x14ac:dyDescent="0.25">
      <c r="A104" s="245" t="s">
        <v>229</v>
      </c>
      <c r="B104" s="246" t="s">
        <v>233</v>
      </c>
      <c r="C104" s="246" t="s">
        <v>49</v>
      </c>
      <c r="D104" s="246" t="s">
        <v>180</v>
      </c>
      <c r="E104" s="247">
        <v>24</v>
      </c>
      <c r="F104" s="248">
        <v>167</v>
      </c>
      <c r="G104" s="249">
        <v>5</v>
      </c>
      <c r="H104" s="247">
        <v>5</v>
      </c>
      <c r="I104" s="247">
        <v>0</v>
      </c>
      <c r="J104" s="247">
        <v>0</v>
      </c>
      <c r="K104" s="247">
        <v>0</v>
      </c>
      <c r="L104" s="248">
        <v>0</v>
      </c>
      <c r="M104" s="249">
        <v>0</v>
      </c>
      <c r="N104" s="250">
        <v>5</v>
      </c>
    </row>
    <row r="105" spans="1:14" x14ac:dyDescent="0.25">
      <c r="A105" s="239" t="s">
        <v>229</v>
      </c>
      <c r="B105" s="240" t="s">
        <v>233</v>
      </c>
      <c r="C105" s="240" t="s">
        <v>50</v>
      </c>
      <c r="D105" s="240" t="s">
        <v>180</v>
      </c>
      <c r="E105" s="241">
        <v>36</v>
      </c>
      <c r="F105" s="242">
        <v>64</v>
      </c>
      <c r="G105" s="243">
        <v>3</v>
      </c>
      <c r="H105" s="241">
        <v>2</v>
      </c>
      <c r="I105" s="241">
        <v>2</v>
      </c>
      <c r="J105" s="241">
        <v>0</v>
      </c>
      <c r="K105" s="241">
        <v>0</v>
      </c>
      <c r="L105" s="242">
        <v>0</v>
      </c>
      <c r="M105" s="243">
        <v>2</v>
      </c>
      <c r="N105" s="244">
        <v>0</v>
      </c>
    </row>
    <row r="106" spans="1:14" x14ac:dyDescent="0.25">
      <c r="A106" s="245" t="s">
        <v>229</v>
      </c>
      <c r="B106" s="246" t="s">
        <v>233</v>
      </c>
      <c r="C106" s="246" t="s">
        <v>51</v>
      </c>
      <c r="D106" s="246" t="s">
        <v>180</v>
      </c>
      <c r="E106" s="247">
        <v>34</v>
      </c>
      <c r="F106" s="248">
        <v>105</v>
      </c>
      <c r="G106" s="249">
        <v>2</v>
      </c>
      <c r="H106" s="247">
        <v>2</v>
      </c>
      <c r="I106" s="247">
        <v>4</v>
      </c>
      <c r="J106" s="247">
        <v>0</v>
      </c>
      <c r="K106" s="247">
        <v>0</v>
      </c>
      <c r="L106" s="248">
        <v>0</v>
      </c>
      <c r="M106" s="249">
        <v>2</v>
      </c>
      <c r="N106" s="250">
        <v>0</v>
      </c>
    </row>
    <row r="107" spans="1:14" x14ac:dyDescent="0.25">
      <c r="A107" s="239" t="s">
        <v>229</v>
      </c>
      <c r="B107" s="240" t="s">
        <v>234</v>
      </c>
      <c r="C107" s="240" t="s">
        <v>41</v>
      </c>
      <c r="D107" s="240" t="s">
        <v>182</v>
      </c>
      <c r="E107" s="241">
        <v>12</v>
      </c>
      <c r="F107" s="242">
        <v>60</v>
      </c>
      <c r="G107" s="243">
        <v>5</v>
      </c>
      <c r="H107" s="241">
        <v>0</v>
      </c>
      <c r="I107" s="241">
        <v>0</v>
      </c>
      <c r="J107" s="241">
        <v>0</v>
      </c>
      <c r="K107" s="241">
        <v>0</v>
      </c>
      <c r="L107" s="242">
        <v>0</v>
      </c>
      <c r="M107" s="243">
        <v>0</v>
      </c>
      <c r="N107" s="244">
        <v>4</v>
      </c>
    </row>
    <row r="108" spans="1:14" x14ac:dyDescent="0.25">
      <c r="A108" s="245" t="s">
        <v>229</v>
      </c>
      <c r="B108" s="246" t="s">
        <v>234</v>
      </c>
      <c r="C108" s="246" t="s">
        <v>47</v>
      </c>
      <c r="D108" s="246" t="s">
        <v>182</v>
      </c>
      <c r="E108" s="247">
        <v>48</v>
      </c>
      <c r="F108" s="248">
        <v>218</v>
      </c>
      <c r="G108" s="249">
        <v>2</v>
      </c>
      <c r="H108" s="247">
        <v>2</v>
      </c>
      <c r="I108" s="247">
        <v>2</v>
      </c>
      <c r="J108" s="247">
        <v>2</v>
      </c>
      <c r="K108" s="247">
        <v>0</v>
      </c>
      <c r="L108" s="248">
        <v>0</v>
      </c>
      <c r="M108" s="249">
        <v>0</v>
      </c>
      <c r="N108" s="250">
        <v>2</v>
      </c>
    </row>
    <row r="109" spans="1:14" x14ac:dyDescent="0.25">
      <c r="A109" s="239" t="s">
        <v>229</v>
      </c>
      <c r="B109" s="240" t="s">
        <v>234</v>
      </c>
      <c r="C109" s="240" t="s">
        <v>49</v>
      </c>
      <c r="D109" s="240" t="s">
        <v>182</v>
      </c>
      <c r="E109" s="241">
        <v>24</v>
      </c>
      <c r="F109" s="242">
        <v>170</v>
      </c>
      <c r="G109" s="243">
        <v>6</v>
      </c>
      <c r="H109" s="241">
        <v>6</v>
      </c>
      <c r="I109" s="241">
        <v>0</v>
      </c>
      <c r="J109" s="241">
        <v>0</v>
      </c>
      <c r="K109" s="241">
        <v>0</v>
      </c>
      <c r="L109" s="242">
        <v>0</v>
      </c>
      <c r="M109" s="243">
        <v>0</v>
      </c>
      <c r="N109" s="244">
        <v>6</v>
      </c>
    </row>
    <row r="110" spans="1:14" x14ac:dyDescent="0.25">
      <c r="A110" s="245" t="s">
        <v>235</v>
      </c>
      <c r="B110" s="246" t="s">
        <v>236</v>
      </c>
      <c r="C110" s="246" t="s">
        <v>41</v>
      </c>
      <c r="D110" s="246" t="s">
        <v>182</v>
      </c>
      <c r="E110" s="247">
        <v>12</v>
      </c>
      <c r="F110" s="248">
        <v>50</v>
      </c>
      <c r="G110" s="249">
        <v>8</v>
      </c>
      <c r="H110" s="247">
        <v>0</v>
      </c>
      <c r="I110" s="247">
        <v>0</v>
      </c>
      <c r="J110" s="247">
        <v>0</v>
      </c>
      <c r="K110" s="247">
        <v>0</v>
      </c>
      <c r="L110" s="248">
        <v>0</v>
      </c>
      <c r="M110" s="249">
        <v>0</v>
      </c>
      <c r="N110" s="250">
        <v>6</v>
      </c>
    </row>
    <row r="111" spans="1:14" x14ac:dyDescent="0.25">
      <c r="A111" s="239" t="s">
        <v>235</v>
      </c>
      <c r="B111" s="240" t="s">
        <v>236</v>
      </c>
      <c r="C111" s="240" t="s">
        <v>47</v>
      </c>
      <c r="D111" s="240" t="s">
        <v>182</v>
      </c>
      <c r="E111" s="241">
        <v>48</v>
      </c>
      <c r="F111" s="242">
        <v>169</v>
      </c>
      <c r="G111" s="243">
        <v>2</v>
      </c>
      <c r="H111" s="241">
        <v>2</v>
      </c>
      <c r="I111" s="241">
        <v>2</v>
      </c>
      <c r="J111" s="241">
        <v>2</v>
      </c>
      <c r="K111" s="241">
        <v>0</v>
      </c>
      <c r="L111" s="242">
        <v>0</v>
      </c>
      <c r="M111" s="243">
        <v>0</v>
      </c>
      <c r="N111" s="244">
        <v>2</v>
      </c>
    </row>
    <row r="112" spans="1:14" x14ac:dyDescent="0.25">
      <c r="A112" s="245" t="s">
        <v>235</v>
      </c>
      <c r="B112" s="246" t="s">
        <v>237</v>
      </c>
      <c r="C112" s="246" t="s">
        <v>49</v>
      </c>
      <c r="D112" s="246" t="s">
        <v>182</v>
      </c>
      <c r="E112" s="247">
        <v>24</v>
      </c>
      <c r="F112" s="248">
        <v>0</v>
      </c>
      <c r="G112" s="249">
        <v>0</v>
      </c>
      <c r="H112" s="247">
        <v>0</v>
      </c>
      <c r="I112" s="247">
        <v>0</v>
      </c>
      <c r="J112" s="247">
        <v>0</v>
      </c>
      <c r="K112" s="247">
        <v>0</v>
      </c>
      <c r="L112" s="248">
        <v>0</v>
      </c>
      <c r="M112" s="249">
        <v>0</v>
      </c>
      <c r="N112" s="250">
        <v>0</v>
      </c>
    </row>
    <row r="113" spans="1:14" x14ac:dyDescent="0.25">
      <c r="A113" s="239" t="s">
        <v>238</v>
      </c>
      <c r="B113" s="240" t="s">
        <v>239</v>
      </c>
      <c r="C113" s="240" t="s">
        <v>49</v>
      </c>
      <c r="D113" s="240" t="s">
        <v>182</v>
      </c>
      <c r="E113" s="241">
        <v>24</v>
      </c>
      <c r="F113" s="242">
        <v>248</v>
      </c>
      <c r="G113" s="243">
        <v>4</v>
      </c>
      <c r="H113" s="241">
        <v>4</v>
      </c>
      <c r="I113" s="241">
        <v>0</v>
      </c>
      <c r="J113" s="241">
        <v>0</v>
      </c>
      <c r="K113" s="241">
        <v>0</v>
      </c>
      <c r="L113" s="242">
        <v>0</v>
      </c>
      <c r="M113" s="243">
        <v>0</v>
      </c>
      <c r="N113" s="244">
        <v>4</v>
      </c>
    </row>
    <row r="114" spans="1:14" x14ac:dyDescent="0.25">
      <c r="A114" s="245" t="s">
        <v>238</v>
      </c>
      <c r="B114" s="246" t="s">
        <v>240</v>
      </c>
      <c r="C114" s="246" t="s">
        <v>41</v>
      </c>
      <c r="D114" s="246" t="s">
        <v>182</v>
      </c>
      <c r="E114" s="247">
        <v>12</v>
      </c>
      <c r="F114" s="248">
        <v>46</v>
      </c>
      <c r="G114" s="249">
        <v>4</v>
      </c>
      <c r="H114" s="247">
        <v>0</v>
      </c>
      <c r="I114" s="247">
        <v>0</v>
      </c>
      <c r="J114" s="247">
        <v>0</v>
      </c>
      <c r="K114" s="247">
        <v>0</v>
      </c>
      <c r="L114" s="248">
        <v>0</v>
      </c>
      <c r="M114" s="249">
        <v>0</v>
      </c>
      <c r="N114" s="250">
        <v>5</v>
      </c>
    </row>
    <row r="115" spans="1:14" x14ac:dyDescent="0.25">
      <c r="A115" s="239" t="s">
        <v>238</v>
      </c>
      <c r="B115" s="240" t="s">
        <v>241</v>
      </c>
      <c r="C115" s="240" t="s">
        <v>25</v>
      </c>
      <c r="D115" s="240" t="s">
        <v>180</v>
      </c>
      <c r="E115" s="241">
        <v>12</v>
      </c>
      <c r="F115" s="242">
        <v>36</v>
      </c>
      <c r="G115" s="243">
        <v>4</v>
      </c>
      <c r="H115" s="241">
        <v>0</v>
      </c>
      <c r="I115" s="241">
        <v>0</v>
      </c>
      <c r="J115" s="241">
        <v>0</v>
      </c>
      <c r="K115" s="241">
        <v>0</v>
      </c>
      <c r="L115" s="242">
        <v>0</v>
      </c>
      <c r="M115" s="243">
        <v>0</v>
      </c>
      <c r="N115" s="244">
        <v>4</v>
      </c>
    </row>
    <row r="116" spans="1:14" x14ac:dyDescent="0.25">
      <c r="A116" s="245" t="s">
        <v>238</v>
      </c>
      <c r="B116" s="246" t="s">
        <v>241</v>
      </c>
      <c r="C116" s="246" t="s">
        <v>41</v>
      </c>
      <c r="D116" s="246" t="s">
        <v>180</v>
      </c>
      <c r="E116" s="247">
        <v>12</v>
      </c>
      <c r="F116" s="248">
        <v>42</v>
      </c>
      <c r="G116" s="249">
        <v>2</v>
      </c>
      <c r="H116" s="247">
        <v>0</v>
      </c>
      <c r="I116" s="247">
        <v>0</v>
      </c>
      <c r="J116" s="247">
        <v>0</v>
      </c>
      <c r="K116" s="247">
        <v>0</v>
      </c>
      <c r="L116" s="248">
        <v>0</v>
      </c>
      <c r="M116" s="249">
        <v>0</v>
      </c>
      <c r="N116" s="250">
        <v>2</v>
      </c>
    </row>
    <row r="117" spans="1:14" x14ac:dyDescent="0.25">
      <c r="A117" s="239" t="s">
        <v>238</v>
      </c>
      <c r="B117" s="240" t="s">
        <v>241</v>
      </c>
      <c r="C117" s="240" t="s">
        <v>47</v>
      </c>
      <c r="D117" s="240" t="s">
        <v>180</v>
      </c>
      <c r="E117" s="241">
        <v>48</v>
      </c>
      <c r="F117" s="242">
        <v>78</v>
      </c>
      <c r="G117" s="243">
        <v>3</v>
      </c>
      <c r="H117" s="241">
        <v>3</v>
      </c>
      <c r="I117" s="241">
        <v>2</v>
      </c>
      <c r="J117" s="241">
        <v>3</v>
      </c>
      <c r="K117" s="241">
        <v>0</v>
      </c>
      <c r="L117" s="242">
        <v>0</v>
      </c>
      <c r="M117" s="243">
        <v>0</v>
      </c>
      <c r="N117" s="244">
        <v>3</v>
      </c>
    </row>
    <row r="118" spans="1:14" x14ac:dyDescent="0.25">
      <c r="A118" s="245" t="s">
        <v>238</v>
      </c>
      <c r="B118" s="246" t="s">
        <v>241</v>
      </c>
      <c r="C118" s="246" t="s">
        <v>48</v>
      </c>
      <c r="D118" s="246" t="s">
        <v>180</v>
      </c>
      <c r="E118" s="247">
        <v>24</v>
      </c>
      <c r="F118" s="248">
        <v>150</v>
      </c>
      <c r="G118" s="249">
        <v>6</v>
      </c>
      <c r="H118" s="247">
        <v>6</v>
      </c>
      <c r="I118" s="247">
        <v>0</v>
      </c>
      <c r="J118" s="247">
        <v>0</v>
      </c>
      <c r="K118" s="247">
        <v>0</v>
      </c>
      <c r="L118" s="248">
        <v>0</v>
      </c>
      <c r="M118" s="249">
        <v>0</v>
      </c>
      <c r="N118" s="250">
        <v>5</v>
      </c>
    </row>
    <row r="119" spans="1:14" x14ac:dyDescent="0.25">
      <c r="A119" s="239" t="s">
        <v>238</v>
      </c>
      <c r="B119" s="240" t="s">
        <v>241</v>
      </c>
      <c r="C119" s="240" t="s">
        <v>49</v>
      </c>
      <c r="D119" s="240" t="s">
        <v>180</v>
      </c>
      <c r="E119" s="241">
        <v>24</v>
      </c>
      <c r="F119" s="242">
        <v>71</v>
      </c>
      <c r="G119" s="243">
        <v>5</v>
      </c>
      <c r="H119" s="241">
        <v>6</v>
      </c>
      <c r="I119" s="241">
        <v>0</v>
      </c>
      <c r="J119" s="241">
        <v>0</v>
      </c>
      <c r="K119" s="241">
        <v>0</v>
      </c>
      <c r="L119" s="242">
        <v>0</v>
      </c>
      <c r="M119" s="243">
        <v>0</v>
      </c>
      <c r="N119" s="244">
        <v>6</v>
      </c>
    </row>
    <row r="120" spans="1:14" x14ac:dyDescent="0.25">
      <c r="A120" s="245" t="s">
        <v>238</v>
      </c>
      <c r="B120" s="246" t="s">
        <v>242</v>
      </c>
      <c r="C120" s="246" t="s">
        <v>41</v>
      </c>
      <c r="D120" s="246" t="s">
        <v>182</v>
      </c>
      <c r="E120" s="247">
        <v>12</v>
      </c>
      <c r="F120" s="248">
        <v>6</v>
      </c>
      <c r="G120" s="249">
        <v>6</v>
      </c>
      <c r="H120" s="247">
        <v>0</v>
      </c>
      <c r="I120" s="247">
        <v>0</v>
      </c>
      <c r="J120" s="247">
        <v>0</v>
      </c>
      <c r="K120" s="247">
        <v>0</v>
      </c>
      <c r="L120" s="248">
        <v>0</v>
      </c>
      <c r="M120" s="249">
        <v>0</v>
      </c>
      <c r="N120" s="250">
        <v>6</v>
      </c>
    </row>
    <row r="121" spans="1:14" x14ac:dyDescent="0.25">
      <c r="A121" s="239" t="s">
        <v>238</v>
      </c>
      <c r="B121" s="240" t="s">
        <v>243</v>
      </c>
      <c r="C121" s="240" t="s">
        <v>47</v>
      </c>
      <c r="D121" s="240" t="s">
        <v>182</v>
      </c>
      <c r="E121" s="241">
        <v>48</v>
      </c>
      <c r="F121" s="242">
        <v>175</v>
      </c>
      <c r="G121" s="243">
        <v>3</v>
      </c>
      <c r="H121" s="241">
        <v>3</v>
      </c>
      <c r="I121" s="241">
        <v>3</v>
      </c>
      <c r="J121" s="241">
        <v>3</v>
      </c>
      <c r="K121" s="241">
        <v>0</v>
      </c>
      <c r="L121" s="242">
        <v>0</v>
      </c>
      <c r="M121" s="243">
        <v>0</v>
      </c>
      <c r="N121" s="244">
        <v>3</v>
      </c>
    </row>
    <row r="122" spans="1:14" x14ac:dyDescent="0.25">
      <c r="A122" s="245" t="s">
        <v>238</v>
      </c>
      <c r="B122" s="246" t="s">
        <v>243</v>
      </c>
      <c r="C122" s="246" t="s">
        <v>48</v>
      </c>
      <c r="D122" s="246" t="s">
        <v>182</v>
      </c>
      <c r="E122" s="247">
        <v>24</v>
      </c>
      <c r="F122" s="248">
        <v>0</v>
      </c>
      <c r="G122" s="249">
        <v>0</v>
      </c>
      <c r="H122" s="247">
        <v>2</v>
      </c>
      <c r="I122" s="247">
        <v>0</v>
      </c>
      <c r="J122" s="247">
        <v>0</v>
      </c>
      <c r="K122" s="247">
        <v>0</v>
      </c>
      <c r="L122" s="248">
        <v>0</v>
      </c>
      <c r="M122" s="249">
        <v>0</v>
      </c>
      <c r="N122" s="250">
        <v>2</v>
      </c>
    </row>
    <row r="123" spans="1:14" x14ac:dyDescent="0.25">
      <c r="A123" s="239" t="s">
        <v>244</v>
      </c>
      <c r="B123" s="240" t="s">
        <v>245</v>
      </c>
      <c r="C123" s="240" t="s">
        <v>25</v>
      </c>
      <c r="D123" s="240" t="s">
        <v>182</v>
      </c>
      <c r="E123" s="241">
        <v>12</v>
      </c>
      <c r="F123" s="242">
        <v>75</v>
      </c>
      <c r="G123" s="243">
        <v>8</v>
      </c>
      <c r="H123" s="241">
        <v>0</v>
      </c>
      <c r="I123" s="241">
        <v>0</v>
      </c>
      <c r="J123" s="241">
        <v>0</v>
      </c>
      <c r="K123" s="241">
        <v>0</v>
      </c>
      <c r="L123" s="242">
        <v>0</v>
      </c>
      <c r="M123" s="243">
        <v>0</v>
      </c>
      <c r="N123" s="244">
        <v>8</v>
      </c>
    </row>
    <row r="124" spans="1:14" x14ac:dyDescent="0.25">
      <c r="A124" s="245" t="s">
        <v>244</v>
      </c>
      <c r="B124" s="246" t="s">
        <v>246</v>
      </c>
      <c r="C124" s="246" t="s">
        <v>25</v>
      </c>
      <c r="D124" s="246" t="s">
        <v>182</v>
      </c>
      <c r="E124" s="247">
        <v>12</v>
      </c>
      <c r="F124" s="248">
        <v>85</v>
      </c>
      <c r="G124" s="249">
        <v>10</v>
      </c>
      <c r="H124" s="247">
        <v>7</v>
      </c>
      <c r="I124" s="247">
        <v>0</v>
      </c>
      <c r="J124" s="247">
        <v>0</v>
      </c>
      <c r="K124" s="247">
        <v>0</v>
      </c>
      <c r="L124" s="248">
        <v>0</v>
      </c>
      <c r="M124" s="249">
        <v>0</v>
      </c>
      <c r="N124" s="250">
        <v>4</v>
      </c>
    </row>
    <row r="125" spans="1:14" x14ac:dyDescent="0.25">
      <c r="A125" s="239" t="s">
        <v>244</v>
      </c>
      <c r="B125" s="240" t="s">
        <v>247</v>
      </c>
      <c r="C125" s="240" t="s">
        <v>48</v>
      </c>
      <c r="D125" s="240" t="s">
        <v>182</v>
      </c>
      <c r="E125" s="241">
        <v>27</v>
      </c>
      <c r="F125" s="242">
        <v>242</v>
      </c>
      <c r="G125" s="243">
        <v>15</v>
      </c>
      <c r="H125" s="241">
        <v>15</v>
      </c>
      <c r="I125" s="241">
        <v>1</v>
      </c>
      <c r="J125" s="241">
        <v>0</v>
      </c>
      <c r="K125" s="241">
        <v>0</v>
      </c>
      <c r="L125" s="242">
        <v>0</v>
      </c>
      <c r="M125" s="243">
        <v>7</v>
      </c>
      <c r="N125" s="244">
        <v>9</v>
      </c>
    </row>
    <row r="126" spans="1:14" x14ac:dyDescent="0.25">
      <c r="A126" s="245" t="s">
        <v>244</v>
      </c>
      <c r="B126" s="246" t="s">
        <v>248</v>
      </c>
      <c r="C126" s="246" t="s">
        <v>25</v>
      </c>
      <c r="D126" s="246" t="s">
        <v>182</v>
      </c>
      <c r="E126" s="247">
        <v>12</v>
      </c>
      <c r="F126" s="248">
        <v>82</v>
      </c>
      <c r="G126" s="249">
        <v>15</v>
      </c>
      <c r="H126" s="247">
        <v>2</v>
      </c>
      <c r="I126" s="247">
        <v>0</v>
      </c>
      <c r="J126" s="247">
        <v>0</v>
      </c>
      <c r="K126" s="247">
        <v>0</v>
      </c>
      <c r="L126" s="248">
        <v>0</v>
      </c>
      <c r="M126" s="249">
        <v>0</v>
      </c>
      <c r="N126" s="250">
        <v>19</v>
      </c>
    </row>
    <row r="127" spans="1:14" x14ac:dyDescent="0.25">
      <c r="A127" s="239" t="s">
        <v>244</v>
      </c>
      <c r="B127" s="240" t="s">
        <v>249</v>
      </c>
      <c r="C127" s="240" t="s">
        <v>41</v>
      </c>
      <c r="D127" s="240" t="s">
        <v>182</v>
      </c>
      <c r="E127" s="241">
        <v>12</v>
      </c>
      <c r="F127" s="242">
        <v>48</v>
      </c>
      <c r="G127" s="243">
        <v>4</v>
      </c>
      <c r="H127" s="241">
        <v>0</v>
      </c>
      <c r="I127" s="241">
        <v>0</v>
      </c>
      <c r="J127" s="241">
        <v>0</v>
      </c>
      <c r="K127" s="241">
        <v>0</v>
      </c>
      <c r="L127" s="242">
        <v>0</v>
      </c>
      <c r="M127" s="243">
        <v>0</v>
      </c>
      <c r="N127" s="244">
        <v>4</v>
      </c>
    </row>
    <row r="128" spans="1:14" x14ac:dyDescent="0.25">
      <c r="A128" s="245" t="s">
        <v>244</v>
      </c>
      <c r="B128" s="246" t="s">
        <v>250</v>
      </c>
      <c r="C128" s="246" t="s">
        <v>49</v>
      </c>
      <c r="D128" s="246" t="s">
        <v>182</v>
      </c>
      <c r="E128" s="247">
        <v>24</v>
      </c>
      <c r="F128" s="248">
        <v>136</v>
      </c>
      <c r="G128" s="249">
        <v>5</v>
      </c>
      <c r="H128" s="247">
        <v>5</v>
      </c>
      <c r="I128" s="247">
        <v>0</v>
      </c>
      <c r="J128" s="247">
        <v>0</v>
      </c>
      <c r="K128" s="247">
        <v>0</v>
      </c>
      <c r="L128" s="248">
        <v>0</v>
      </c>
      <c r="M128" s="249">
        <v>0</v>
      </c>
      <c r="N128" s="250">
        <v>5</v>
      </c>
    </row>
    <row r="129" spans="1:14" x14ac:dyDescent="0.25">
      <c r="A129" s="239" t="s">
        <v>244</v>
      </c>
      <c r="B129" s="240" t="s">
        <v>251</v>
      </c>
      <c r="C129" s="240" t="s">
        <v>25</v>
      </c>
      <c r="D129" s="240" t="s">
        <v>180</v>
      </c>
      <c r="E129" s="241">
        <v>12</v>
      </c>
      <c r="F129" s="242">
        <v>120</v>
      </c>
      <c r="G129" s="243">
        <v>6</v>
      </c>
      <c r="H129" s="241">
        <v>6</v>
      </c>
      <c r="I129" s="241">
        <v>0</v>
      </c>
      <c r="J129" s="241">
        <v>0</v>
      </c>
      <c r="K129" s="241">
        <v>0</v>
      </c>
      <c r="L129" s="242">
        <v>0</v>
      </c>
      <c r="M129" s="243">
        <v>0</v>
      </c>
      <c r="N129" s="244">
        <v>11</v>
      </c>
    </row>
    <row r="130" spans="1:14" x14ac:dyDescent="0.25">
      <c r="A130" s="245" t="s">
        <v>244</v>
      </c>
      <c r="B130" s="246" t="s">
        <v>251</v>
      </c>
      <c r="C130" s="246" t="s">
        <v>40</v>
      </c>
      <c r="D130" s="246" t="s">
        <v>180</v>
      </c>
      <c r="E130" s="247">
        <v>24</v>
      </c>
      <c r="F130" s="248">
        <v>75</v>
      </c>
      <c r="G130" s="249">
        <v>6</v>
      </c>
      <c r="H130" s="247">
        <v>6</v>
      </c>
      <c r="I130" s="247">
        <v>0</v>
      </c>
      <c r="J130" s="247">
        <v>0</v>
      </c>
      <c r="K130" s="247">
        <v>0</v>
      </c>
      <c r="L130" s="248">
        <v>0</v>
      </c>
      <c r="M130" s="249">
        <v>0</v>
      </c>
      <c r="N130" s="250">
        <v>6</v>
      </c>
    </row>
    <row r="131" spans="1:14" x14ac:dyDescent="0.25">
      <c r="A131" s="239" t="s">
        <v>244</v>
      </c>
      <c r="B131" s="240" t="s">
        <v>251</v>
      </c>
      <c r="C131" s="240" t="s">
        <v>48</v>
      </c>
      <c r="D131" s="240" t="s">
        <v>180</v>
      </c>
      <c r="E131" s="241">
        <v>30</v>
      </c>
      <c r="F131" s="242">
        <v>231</v>
      </c>
      <c r="G131" s="243">
        <v>6</v>
      </c>
      <c r="H131" s="241">
        <v>7</v>
      </c>
      <c r="I131" s="241">
        <v>7</v>
      </c>
      <c r="J131" s="241">
        <v>0</v>
      </c>
      <c r="K131" s="241">
        <v>0</v>
      </c>
      <c r="L131" s="242">
        <v>0</v>
      </c>
      <c r="M131" s="243">
        <v>7</v>
      </c>
      <c r="N131" s="244">
        <v>0</v>
      </c>
    </row>
    <row r="132" spans="1:14" x14ac:dyDescent="0.25">
      <c r="A132" s="245" t="s">
        <v>244</v>
      </c>
      <c r="B132" s="246" t="s">
        <v>251</v>
      </c>
      <c r="C132" s="246" t="s">
        <v>49</v>
      </c>
      <c r="D132" s="246" t="s">
        <v>180</v>
      </c>
      <c r="E132" s="247">
        <v>24</v>
      </c>
      <c r="F132" s="248">
        <v>46</v>
      </c>
      <c r="G132" s="249">
        <v>6</v>
      </c>
      <c r="H132" s="247">
        <v>6</v>
      </c>
      <c r="I132" s="247">
        <v>0</v>
      </c>
      <c r="J132" s="247">
        <v>0</v>
      </c>
      <c r="K132" s="247">
        <v>0</v>
      </c>
      <c r="L132" s="248">
        <v>0</v>
      </c>
      <c r="M132" s="249">
        <v>0</v>
      </c>
      <c r="N132" s="250">
        <v>6</v>
      </c>
    </row>
    <row r="133" spans="1:14" x14ac:dyDescent="0.25">
      <c r="A133" s="239" t="s">
        <v>244</v>
      </c>
      <c r="B133" s="240" t="s">
        <v>251</v>
      </c>
      <c r="C133" s="240" t="s">
        <v>50</v>
      </c>
      <c r="D133" s="240" t="s">
        <v>180</v>
      </c>
      <c r="E133" s="241">
        <v>36</v>
      </c>
      <c r="F133" s="242">
        <v>89</v>
      </c>
      <c r="G133" s="243">
        <v>4</v>
      </c>
      <c r="H133" s="241">
        <v>5</v>
      </c>
      <c r="I133" s="241">
        <v>4</v>
      </c>
      <c r="J133" s="241">
        <v>0</v>
      </c>
      <c r="K133" s="241">
        <v>0</v>
      </c>
      <c r="L133" s="242">
        <v>0</v>
      </c>
      <c r="M133" s="243">
        <v>2</v>
      </c>
      <c r="N133" s="244">
        <v>2</v>
      </c>
    </row>
    <row r="134" spans="1:14" x14ac:dyDescent="0.25">
      <c r="A134" s="245" t="s">
        <v>244</v>
      </c>
      <c r="B134" s="246" t="s">
        <v>251</v>
      </c>
      <c r="C134" s="246" t="s">
        <v>51</v>
      </c>
      <c r="D134" s="246" t="s">
        <v>180</v>
      </c>
      <c r="E134" s="247">
        <v>36</v>
      </c>
      <c r="F134" s="248">
        <v>73</v>
      </c>
      <c r="G134" s="249">
        <v>4</v>
      </c>
      <c r="H134" s="247">
        <v>4</v>
      </c>
      <c r="I134" s="247">
        <v>4</v>
      </c>
      <c r="J134" s="247">
        <v>0</v>
      </c>
      <c r="K134" s="247">
        <v>0</v>
      </c>
      <c r="L134" s="248">
        <v>0</v>
      </c>
      <c r="M134" s="249">
        <v>2</v>
      </c>
      <c r="N134" s="250">
        <v>2</v>
      </c>
    </row>
    <row r="135" spans="1:14" x14ac:dyDescent="0.25">
      <c r="A135" s="239" t="s">
        <v>244</v>
      </c>
      <c r="B135" s="240" t="s">
        <v>252</v>
      </c>
      <c r="C135" s="240" t="s">
        <v>47</v>
      </c>
      <c r="D135" s="240" t="s">
        <v>182</v>
      </c>
      <c r="E135" s="241">
        <v>48</v>
      </c>
      <c r="F135" s="242">
        <v>220</v>
      </c>
      <c r="G135" s="243">
        <v>3</v>
      </c>
      <c r="H135" s="241">
        <v>3</v>
      </c>
      <c r="I135" s="241">
        <v>3</v>
      </c>
      <c r="J135" s="241">
        <v>3</v>
      </c>
      <c r="K135" s="241">
        <v>0</v>
      </c>
      <c r="L135" s="242">
        <v>0</v>
      </c>
      <c r="M135" s="243">
        <v>0</v>
      </c>
      <c r="N135" s="244">
        <v>3</v>
      </c>
    </row>
    <row r="136" spans="1:14" x14ac:dyDescent="0.25">
      <c r="A136" s="245" t="s">
        <v>244</v>
      </c>
      <c r="B136" s="246" t="s">
        <v>253</v>
      </c>
      <c r="C136" s="246" t="s">
        <v>47</v>
      </c>
      <c r="D136" s="246" t="s">
        <v>182</v>
      </c>
      <c r="E136" s="247">
        <v>72</v>
      </c>
      <c r="F136" s="248">
        <v>120</v>
      </c>
      <c r="G136" s="249">
        <v>3</v>
      </c>
      <c r="H136" s="247">
        <v>3</v>
      </c>
      <c r="I136" s="247">
        <v>3</v>
      </c>
      <c r="J136" s="247">
        <v>3</v>
      </c>
      <c r="K136" s="247">
        <v>3</v>
      </c>
      <c r="L136" s="248">
        <v>3</v>
      </c>
      <c r="M136" s="249">
        <v>3</v>
      </c>
      <c r="N136" s="250">
        <v>0</v>
      </c>
    </row>
    <row r="137" spans="1:14" x14ac:dyDescent="0.25">
      <c r="A137" s="239" t="s">
        <v>244</v>
      </c>
      <c r="B137" s="240" t="s">
        <v>253</v>
      </c>
      <c r="C137" s="240" t="s">
        <v>254</v>
      </c>
      <c r="D137" s="240" t="s">
        <v>182</v>
      </c>
      <c r="E137" s="241">
        <v>52</v>
      </c>
      <c r="F137" s="242">
        <v>15</v>
      </c>
      <c r="G137" s="243">
        <v>2</v>
      </c>
      <c r="H137" s="241">
        <v>0</v>
      </c>
      <c r="I137" s="241">
        <v>0</v>
      </c>
      <c r="J137" s="241">
        <v>0</v>
      </c>
      <c r="K137" s="241">
        <v>0</v>
      </c>
      <c r="L137" s="242">
        <v>0</v>
      </c>
      <c r="M137" s="243">
        <v>0</v>
      </c>
      <c r="N137" s="244">
        <v>2</v>
      </c>
    </row>
    <row r="138" spans="1:14" x14ac:dyDescent="0.25">
      <c r="A138" s="245" t="s">
        <v>244</v>
      </c>
      <c r="B138" s="246" t="s">
        <v>255</v>
      </c>
      <c r="C138" s="246" t="s">
        <v>40</v>
      </c>
      <c r="D138" s="246" t="s">
        <v>180</v>
      </c>
      <c r="E138" s="247">
        <v>24</v>
      </c>
      <c r="F138" s="248">
        <v>80</v>
      </c>
      <c r="G138" s="249">
        <v>5</v>
      </c>
      <c r="H138" s="247">
        <v>4</v>
      </c>
      <c r="I138" s="247">
        <v>0</v>
      </c>
      <c r="J138" s="247">
        <v>0</v>
      </c>
      <c r="K138" s="247">
        <v>0</v>
      </c>
      <c r="L138" s="248">
        <v>0</v>
      </c>
      <c r="M138" s="249">
        <v>5</v>
      </c>
      <c r="N138" s="250">
        <v>0</v>
      </c>
    </row>
    <row r="139" spans="1:14" x14ac:dyDescent="0.25">
      <c r="A139" s="239" t="s">
        <v>244</v>
      </c>
      <c r="B139" s="240" t="s">
        <v>255</v>
      </c>
      <c r="C139" s="240" t="s">
        <v>45</v>
      </c>
      <c r="D139" s="240" t="s">
        <v>180</v>
      </c>
      <c r="E139" s="241">
        <v>36</v>
      </c>
      <c r="F139" s="242">
        <v>8</v>
      </c>
      <c r="G139" s="243">
        <v>4</v>
      </c>
      <c r="H139" s="241">
        <v>1</v>
      </c>
      <c r="I139" s="241">
        <v>2</v>
      </c>
      <c r="J139" s="241">
        <v>0</v>
      </c>
      <c r="K139" s="241">
        <v>0</v>
      </c>
      <c r="L139" s="242">
        <v>0</v>
      </c>
      <c r="M139" s="243">
        <v>0</v>
      </c>
      <c r="N139" s="244">
        <v>2</v>
      </c>
    </row>
    <row r="140" spans="1:14" x14ac:dyDescent="0.25">
      <c r="A140" s="245" t="s">
        <v>244</v>
      </c>
      <c r="B140" s="246" t="s">
        <v>255</v>
      </c>
      <c r="C140" s="246" t="s">
        <v>46</v>
      </c>
      <c r="D140" s="246" t="s">
        <v>180</v>
      </c>
      <c r="E140" s="247">
        <v>30</v>
      </c>
      <c r="F140" s="248">
        <v>23</v>
      </c>
      <c r="G140" s="249">
        <v>4</v>
      </c>
      <c r="H140" s="247">
        <v>5</v>
      </c>
      <c r="I140" s="247">
        <v>3</v>
      </c>
      <c r="J140" s="247">
        <v>0</v>
      </c>
      <c r="K140" s="247">
        <v>0</v>
      </c>
      <c r="L140" s="248">
        <v>0</v>
      </c>
      <c r="M140" s="249">
        <v>0</v>
      </c>
      <c r="N140" s="250">
        <v>3</v>
      </c>
    </row>
    <row r="141" spans="1:14" x14ac:dyDescent="0.25">
      <c r="A141" s="239" t="s">
        <v>244</v>
      </c>
      <c r="B141" s="240" t="s">
        <v>255</v>
      </c>
      <c r="C141" s="240" t="s">
        <v>47</v>
      </c>
      <c r="D141" s="240" t="s">
        <v>180</v>
      </c>
      <c r="E141" s="241">
        <v>48</v>
      </c>
      <c r="F141" s="242">
        <v>184</v>
      </c>
      <c r="G141" s="243">
        <v>3</v>
      </c>
      <c r="H141" s="241">
        <v>3</v>
      </c>
      <c r="I141" s="241">
        <v>3</v>
      </c>
      <c r="J141" s="241">
        <v>4</v>
      </c>
      <c r="K141" s="241">
        <v>2</v>
      </c>
      <c r="L141" s="242">
        <v>1</v>
      </c>
      <c r="M141" s="243">
        <v>2</v>
      </c>
      <c r="N141" s="244">
        <v>1</v>
      </c>
    </row>
    <row r="142" spans="1:14" x14ac:dyDescent="0.25">
      <c r="A142" s="245" t="s">
        <v>244</v>
      </c>
      <c r="B142" s="246" t="s">
        <v>255</v>
      </c>
      <c r="C142" s="246" t="s">
        <v>48</v>
      </c>
      <c r="D142" s="246" t="s">
        <v>180</v>
      </c>
      <c r="E142" s="247">
        <v>35</v>
      </c>
      <c r="F142" s="248">
        <v>126</v>
      </c>
      <c r="G142" s="249">
        <v>4</v>
      </c>
      <c r="H142" s="247">
        <v>4</v>
      </c>
      <c r="I142" s="247">
        <v>4</v>
      </c>
      <c r="J142" s="247">
        <v>0</v>
      </c>
      <c r="K142" s="247">
        <v>0</v>
      </c>
      <c r="L142" s="248">
        <v>0</v>
      </c>
      <c r="M142" s="249">
        <v>4</v>
      </c>
      <c r="N142" s="250">
        <v>1</v>
      </c>
    </row>
    <row r="143" spans="1:14" x14ac:dyDescent="0.25">
      <c r="A143" s="239" t="s">
        <v>244</v>
      </c>
      <c r="B143" s="240" t="s">
        <v>255</v>
      </c>
      <c r="C143" s="240" t="s">
        <v>49</v>
      </c>
      <c r="D143" s="240" t="s">
        <v>180</v>
      </c>
      <c r="E143" s="241">
        <v>24</v>
      </c>
      <c r="F143" s="242">
        <v>234</v>
      </c>
      <c r="G143" s="243">
        <v>10</v>
      </c>
      <c r="H143" s="241">
        <v>10</v>
      </c>
      <c r="I143" s="241">
        <v>0</v>
      </c>
      <c r="J143" s="241">
        <v>0</v>
      </c>
      <c r="K143" s="241">
        <v>0</v>
      </c>
      <c r="L143" s="242">
        <v>0</v>
      </c>
      <c r="M143" s="243">
        <v>0</v>
      </c>
      <c r="N143" s="244">
        <v>11</v>
      </c>
    </row>
    <row r="144" spans="1:14" x14ac:dyDescent="0.25">
      <c r="A144" s="245" t="s">
        <v>244</v>
      </c>
      <c r="B144" s="246" t="s">
        <v>255</v>
      </c>
      <c r="C144" s="246" t="s">
        <v>50</v>
      </c>
      <c r="D144" s="246" t="s">
        <v>180</v>
      </c>
      <c r="E144" s="247">
        <v>30</v>
      </c>
      <c r="F144" s="248">
        <v>62</v>
      </c>
      <c r="G144" s="249">
        <v>4</v>
      </c>
      <c r="H144" s="247">
        <v>4</v>
      </c>
      <c r="I144" s="247">
        <v>4</v>
      </c>
      <c r="J144" s="247">
        <v>0</v>
      </c>
      <c r="K144" s="247">
        <v>0</v>
      </c>
      <c r="L144" s="248">
        <v>0</v>
      </c>
      <c r="M144" s="249">
        <v>3</v>
      </c>
      <c r="N144" s="250">
        <v>0</v>
      </c>
    </row>
    <row r="145" spans="1:14" x14ac:dyDescent="0.25">
      <c r="A145" s="239" t="s">
        <v>244</v>
      </c>
      <c r="B145" s="240" t="s">
        <v>255</v>
      </c>
      <c r="C145" s="240" t="s">
        <v>51</v>
      </c>
      <c r="D145" s="240" t="s">
        <v>180</v>
      </c>
      <c r="E145" s="241">
        <v>36</v>
      </c>
      <c r="F145" s="242">
        <v>30</v>
      </c>
      <c r="G145" s="243">
        <v>3</v>
      </c>
      <c r="H145" s="241">
        <v>2</v>
      </c>
      <c r="I145" s="241">
        <v>4</v>
      </c>
      <c r="J145" s="241">
        <v>0</v>
      </c>
      <c r="K145" s="241">
        <v>0</v>
      </c>
      <c r="L145" s="242">
        <v>0</v>
      </c>
      <c r="M145" s="243">
        <v>3</v>
      </c>
      <c r="N145" s="244">
        <v>0</v>
      </c>
    </row>
    <row r="146" spans="1:14" x14ac:dyDescent="0.25">
      <c r="A146" s="245" t="s">
        <v>244</v>
      </c>
      <c r="B146" s="246" t="s">
        <v>256</v>
      </c>
      <c r="C146" s="246" t="s">
        <v>257</v>
      </c>
      <c r="D146" s="246" t="s">
        <v>182</v>
      </c>
      <c r="E146" s="247">
        <v>24</v>
      </c>
      <c r="F146" s="248">
        <v>215</v>
      </c>
      <c r="G146" s="249">
        <v>12</v>
      </c>
      <c r="H146" s="247">
        <v>12</v>
      </c>
      <c r="I146" s="247">
        <v>0</v>
      </c>
      <c r="J146" s="247">
        <v>0</v>
      </c>
      <c r="K146" s="247">
        <v>0</v>
      </c>
      <c r="L146" s="248">
        <v>0</v>
      </c>
      <c r="M146" s="249">
        <v>0</v>
      </c>
      <c r="N146" s="250">
        <v>12</v>
      </c>
    </row>
    <row r="147" spans="1:14" x14ac:dyDescent="0.25">
      <c r="A147" s="239" t="s">
        <v>244</v>
      </c>
      <c r="B147" s="240" t="s">
        <v>258</v>
      </c>
      <c r="C147" s="240" t="s">
        <v>25</v>
      </c>
      <c r="D147" s="240" t="s">
        <v>182</v>
      </c>
      <c r="E147" s="241">
        <v>12</v>
      </c>
      <c r="F147" s="242">
        <v>108</v>
      </c>
      <c r="G147" s="243">
        <v>12</v>
      </c>
      <c r="H147" s="241">
        <v>0</v>
      </c>
      <c r="I147" s="241">
        <v>0</v>
      </c>
      <c r="J147" s="241">
        <v>0</v>
      </c>
      <c r="K147" s="241">
        <v>0</v>
      </c>
      <c r="L147" s="242">
        <v>0</v>
      </c>
      <c r="M147" s="243">
        <v>0</v>
      </c>
      <c r="N147" s="244">
        <v>12</v>
      </c>
    </row>
    <row r="148" spans="1:14" x14ac:dyDescent="0.25">
      <c r="A148" s="245" t="s">
        <v>244</v>
      </c>
      <c r="B148" s="246" t="s">
        <v>259</v>
      </c>
      <c r="C148" s="246" t="s">
        <v>41</v>
      </c>
      <c r="D148" s="246" t="s">
        <v>182</v>
      </c>
      <c r="E148" s="247">
        <v>12</v>
      </c>
      <c r="F148" s="248">
        <v>145</v>
      </c>
      <c r="G148" s="249">
        <v>7</v>
      </c>
      <c r="H148" s="247">
        <v>13</v>
      </c>
      <c r="I148" s="247">
        <v>0</v>
      </c>
      <c r="J148" s="247">
        <v>0</v>
      </c>
      <c r="K148" s="247">
        <v>0</v>
      </c>
      <c r="L148" s="248">
        <v>0</v>
      </c>
      <c r="M148" s="249">
        <v>0</v>
      </c>
      <c r="N148" s="250">
        <v>7</v>
      </c>
    </row>
    <row r="149" spans="1:14" x14ac:dyDescent="0.25">
      <c r="A149" s="239" t="s">
        <v>244</v>
      </c>
      <c r="B149" s="240" t="s">
        <v>260</v>
      </c>
      <c r="C149" s="240" t="s">
        <v>47</v>
      </c>
      <c r="D149" s="240" t="s">
        <v>182</v>
      </c>
      <c r="E149" s="241">
        <v>48</v>
      </c>
      <c r="F149" s="242">
        <v>176</v>
      </c>
      <c r="G149" s="243">
        <v>4</v>
      </c>
      <c r="H149" s="241">
        <v>4</v>
      </c>
      <c r="I149" s="241">
        <v>4</v>
      </c>
      <c r="J149" s="241">
        <v>4</v>
      </c>
      <c r="K149" s="241">
        <v>0</v>
      </c>
      <c r="L149" s="242">
        <v>0</v>
      </c>
      <c r="M149" s="243">
        <v>0</v>
      </c>
      <c r="N149" s="244">
        <v>4</v>
      </c>
    </row>
    <row r="150" spans="1:14" x14ac:dyDescent="0.25">
      <c r="A150" s="245" t="s">
        <v>244</v>
      </c>
      <c r="B150" s="246" t="s">
        <v>261</v>
      </c>
      <c r="C150" s="246" t="s">
        <v>25</v>
      </c>
      <c r="D150" s="246" t="s">
        <v>182</v>
      </c>
      <c r="E150" s="247">
        <v>12</v>
      </c>
      <c r="F150" s="248">
        <v>45</v>
      </c>
      <c r="G150" s="249">
        <v>3</v>
      </c>
      <c r="H150" s="247">
        <v>0</v>
      </c>
      <c r="I150" s="247">
        <v>0</v>
      </c>
      <c r="J150" s="247">
        <v>0</v>
      </c>
      <c r="K150" s="247">
        <v>0</v>
      </c>
      <c r="L150" s="248">
        <v>0</v>
      </c>
      <c r="M150" s="249">
        <v>0</v>
      </c>
      <c r="N150" s="250">
        <v>2</v>
      </c>
    </row>
    <row r="151" spans="1:14" x14ac:dyDescent="0.25">
      <c r="A151" s="239" t="s">
        <v>244</v>
      </c>
      <c r="B151" s="240" t="s">
        <v>262</v>
      </c>
      <c r="C151" s="240" t="s">
        <v>25</v>
      </c>
      <c r="D151" s="240" t="s">
        <v>182</v>
      </c>
      <c r="E151" s="241">
        <v>12</v>
      </c>
      <c r="F151" s="242">
        <v>59</v>
      </c>
      <c r="G151" s="243">
        <v>4</v>
      </c>
      <c r="H151" s="241">
        <v>0</v>
      </c>
      <c r="I151" s="241">
        <v>0</v>
      </c>
      <c r="J151" s="241">
        <v>0</v>
      </c>
      <c r="K151" s="241">
        <v>0</v>
      </c>
      <c r="L151" s="242">
        <v>0</v>
      </c>
      <c r="M151" s="243">
        <v>0</v>
      </c>
      <c r="N151" s="244">
        <v>4</v>
      </c>
    </row>
    <row r="152" spans="1:14" x14ac:dyDescent="0.25">
      <c r="A152" s="245" t="s">
        <v>244</v>
      </c>
      <c r="B152" s="246" t="s">
        <v>263</v>
      </c>
      <c r="C152" s="246" t="s">
        <v>25</v>
      </c>
      <c r="D152" s="246" t="s">
        <v>182</v>
      </c>
      <c r="E152" s="247">
        <v>12</v>
      </c>
      <c r="F152" s="248">
        <v>70</v>
      </c>
      <c r="G152" s="249">
        <v>4</v>
      </c>
      <c r="H152" s="247">
        <v>0</v>
      </c>
      <c r="I152" s="247">
        <v>0</v>
      </c>
      <c r="J152" s="247">
        <v>0</v>
      </c>
      <c r="K152" s="247">
        <v>0</v>
      </c>
      <c r="L152" s="248">
        <v>0</v>
      </c>
      <c r="M152" s="249">
        <v>0</v>
      </c>
      <c r="N152" s="250">
        <v>4</v>
      </c>
    </row>
    <row r="153" spans="1:14" x14ac:dyDescent="0.25">
      <c r="A153" s="239" t="s">
        <v>244</v>
      </c>
      <c r="B153" s="240" t="s">
        <v>264</v>
      </c>
      <c r="C153" s="240" t="s">
        <v>41</v>
      </c>
      <c r="D153" s="240" t="s">
        <v>182</v>
      </c>
      <c r="E153" s="241">
        <v>12</v>
      </c>
      <c r="F153" s="242">
        <v>45</v>
      </c>
      <c r="G153" s="243">
        <v>2</v>
      </c>
      <c r="H153" s="241">
        <v>0</v>
      </c>
      <c r="I153" s="241">
        <v>0</v>
      </c>
      <c r="J153" s="241">
        <v>0</v>
      </c>
      <c r="K153" s="241">
        <v>0</v>
      </c>
      <c r="L153" s="242">
        <v>0</v>
      </c>
      <c r="M153" s="243">
        <v>0</v>
      </c>
      <c r="N153" s="244">
        <v>2</v>
      </c>
    </row>
    <row r="154" spans="1:14" x14ac:dyDescent="0.25">
      <c r="A154" s="245" t="s">
        <v>265</v>
      </c>
      <c r="B154" s="246" t="s">
        <v>266</v>
      </c>
      <c r="C154" s="246" t="s">
        <v>39</v>
      </c>
      <c r="D154" s="246" t="s">
        <v>182</v>
      </c>
      <c r="E154" s="247">
        <v>12</v>
      </c>
      <c r="F154" s="248">
        <v>38</v>
      </c>
      <c r="G154" s="249">
        <v>2</v>
      </c>
      <c r="H154" s="247">
        <v>0</v>
      </c>
      <c r="I154" s="247">
        <v>0</v>
      </c>
      <c r="J154" s="247">
        <v>0</v>
      </c>
      <c r="K154" s="247">
        <v>0</v>
      </c>
      <c r="L154" s="248">
        <v>0</v>
      </c>
      <c r="M154" s="249">
        <v>0</v>
      </c>
      <c r="N154" s="250">
        <v>0</v>
      </c>
    </row>
    <row r="155" spans="1:14" x14ac:dyDescent="0.25">
      <c r="A155" s="239" t="s">
        <v>265</v>
      </c>
      <c r="B155" s="240" t="s">
        <v>267</v>
      </c>
      <c r="C155" s="240" t="s">
        <v>47</v>
      </c>
      <c r="D155" s="240" t="s">
        <v>182</v>
      </c>
      <c r="E155" s="241">
        <v>48</v>
      </c>
      <c r="F155" s="242">
        <v>3</v>
      </c>
      <c r="G155" s="243">
        <v>1</v>
      </c>
      <c r="H155" s="241">
        <v>1</v>
      </c>
      <c r="I155" s="241">
        <v>1</v>
      </c>
      <c r="J155" s="241">
        <v>1</v>
      </c>
      <c r="K155" s="241">
        <v>0</v>
      </c>
      <c r="L155" s="242">
        <v>0</v>
      </c>
      <c r="M155" s="243">
        <v>0</v>
      </c>
      <c r="N155" s="244">
        <v>1</v>
      </c>
    </row>
    <row r="156" spans="1:14" x14ac:dyDescent="0.25">
      <c r="A156" s="245" t="s">
        <v>265</v>
      </c>
      <c r="B156" s="246" t="s">
        <v>268</v>
      </c>
      <c r="C156" s="246" t="s">
        <v>47</v>
      </c>
      <c r="D156" s="246" t="s">
        <v>182</v>
      </c>
      <c r="E156" s="247">
        <v>48</v>
      </c>
      <c r="F156" s="248">
        <v>274</v>
      </c>
      <c r="G156" s="249">
        <v>4</v>
      </c>
      <c r="H156" s="247">
        <v>4</v>
      </c>
      <c r="I156" s="247">
        <v>4</v>
      </c>
      <c r="J156" s="247">
        <v>4</v>
      </c>
      <c r="K156" s="247">
        <v>1</v>
      </c>
      <c r="L156" s="248">
        <v>1</v>
      </c>
      <c r="M156" s="249">
        <v>2</v>
      </c>
      <c r="N156" s="250">
        <v>2</v>
      </c>
    </row>
    <row r="157" spans="1:14" x14ac:dyDescent="0.25">
      <c r="A157" s="239" t="s">
        <v>265</v>
      </c>
      <c r="B157" s="240" t="s">
        <v>269</v>
      </c>
      <c r="C157" s="240" t="s">
        <v>48</v>
      </c>
      <c r="D157" s="240" t="s">
        <v>182</v>
      </c>
      <c r="E157" s="241">
        <v>36</v>
      </c>
      <c r="F157" s="242">
        <v>75</v>
      </c>
      <c r="G157" s="243">
        <v>18</v>
      </c>
      <c r="H157" s="241">
        <v>18</v>
      </c>
      <c r="I157" s="241">
        <v>18</v>
      </c>
      <c r="J157" s="241">
        <v>0</v>
      </c>
      <c r="K157" s="241">
        <v>0</v>
      </c>
      <c r="L157" s="242">
        <v>0</v>
      </c>
      <c r="M157" s="243">
        <v>0</v>
      </c>
      <c r="N157" s="244">
        <v>0</v>
      </c>
    </row>
    <row r="158" spans="1:14" x14ac:dyDescent="0.25">
      <c r="A158" s="245" t="s">
        <v>265</v>
      </c>
      <c r="B158" s="246" t="s">
        <v>270</v>
      </c>
      <c r="C158" s="246" t="s">
        <v>25</v>
      </c>
      <c r="D158" s="246" t="s">
        <v>180</v>
      </c>
      <c r="E158" s="247">
        <v>12</v>
      </c>
      <c r="F158" s="248">
        <v>103</v>
      </c>
      <c r="G158" s="249">
        <v>5</v>
      </c>
      <c r="H158" s="247">
        <v>0</v>
      </c>
      <c r="I158" s="247">
        <v>0</v>
      </c>
      <c r="J158" s="247">
        <v>0</v>
      </c>
      <c r="K158" s="247">
        <v>0</v>
      </c>
      <c r="L158" s="248">
        <v>0</v>
      </c>
      <c r="M158" s="249">
        <v>0</v>
      </c>
      <c r="N158" s="250">
        <v>5</v>
      </c>
    </row>
    <row r="159" spans="1:14" x14ac:dyDescent="0.25">
      <c r="A159" s="239" t="s">
        <v>265</v>
      </c>
      <c r="B159" s="240" t="s">
        <v>270</v>
      </c>
      <c r="C159" s="240" t="s">
        <v>40</v>
      </c>
      <c r="D159" s="240" t="s">
        <v>180</v>
      </c>
      <c r="E159" s="241">
        <v>24</v>
      </c>
      <c r="F159" s="242">
        <v>89</v>
      </c>
      <c r="G159" s="243">
        <v>4</v>
      </c>
      <c r="H159" s="241">
        <v>2</v>
      </c>
      <c r="I159" s="241">
        <v>0</v>
      </c>
      <c r="J159" s="241">
        <v>0</v>
      </c>
      <c r="K159" s="241">
        <v>0</v>
      </c>
      <c r="L159" s="242">
        <v>0</v>
      </c>
      <c r="M159" s="243">
        <v>0</v>
      </c>
      <c r="N159" s="244">
        <v>3</v>
      </c>
    </row>
    <row r="160" spans="1:14" x14ac:dyDescent="0.25">
      <c r="A160" s="245" t="s">
        <v>265</v>
      </c>
      <c r="B160" s="246" t="s">
        <v>270</v>
      </c>
      <c r="C160" s="246" t="s">
        <v>41</v>
      </c>
      <c r="D160" s="246" t="s">
        <v>180</v>
      </c>
      <c r="E160" s="247">
        <v>12</v>
      </c>
      <c r="F160" s="248">
        <v>86</v>
      </c>
      <c r="G160" s="249">
        <v>7</v>
      </c>
      <c r="H160" s="247">
        <v>3</v>
      </c>
      <c r="I160" s="247">
        <v>0</v>
      </c>
      <c r="J160" s="247">
        <v>0</v>
      </c>
      <c r="K160" s="247">
        <v>0</v>
      </c>
      <c r="L160" s="248">
        <v>0</v>
      </c>
      <c r="M160" s="249">
        <v>0</v>
      </c>
      <c r="N160" s="250">
        <v>10</v>
      </c>
    </row>
    <row r="161" spans="1:14" x14ac:dyDescent="0.25">
      <c r="A161" s="239" t="s">
        <v>265</v>
      </c>
      <c r="B161" s="240" t="s">
        <v>270</v>
      </c>
      <c r="C161" s="240" t="s">
        <v>47</v>
      </c>
      <c r="D161" s="240" t="s">
        <v>180</v>
      </c>
      <c r="E161" s="241">
        <v>48</v>
      </c>
      <c r="F161" s="242">
        <v>106</v>
      </c>
      <c r="G161" s="243">
        <v>2</v>
      </c>
      <c r="H161" s="241">
        <v>2</v>
      </c>
      <c r="I161" s="241">
        <v>2</v>
      </c>
      <c r="J161" s="241">
        <v>2</v>
      </c>
      <c r="K161" s="241">
        <v>0</v>
      </c>
      <c r="L161" s="242">
        <v>0</v>
      </c>
      <c r="M161" s="243">
        <v>0</v>
      </c>
      <c r="N161" s="244">
        <v>2</v>
      </c>
    </row>
    <row r="162" spans="1:14" x14ac:dyDescent="0.25">
      <c r="A162" s="245" t="s">
        <v>265</v>
      </c>
      <c r="B162" s="246" t="s">
        <v>270</v>
      </c>
      <c r="C162" s="246" t="s">
        <v>48</v>
      </c>
      <c r="D162" s="246" t="s">
        <v>180</v>
      </c>
      <c r="E162" s="247">
        <v>30</v>
      </c>
      <c r="F162" s="248">
        <v>94</v>
      </c>
      <c r="G162" s="249">
        <v>3</v>
      </c>
      <c r="H162" s="247">
        <v>3</v>
      </c>
      <c r="I162" s="247">
        <v>3</v>
      </c>
      <c r="J162" s="247">
        <v>0</v>
      </c>
      <c r="K162" s="247">
        <v>0</v>
      </c>
      <c r="L162" s="248">
        <v>0</v>
      </c>
      <c r="M162" s="249">
        <v>0</v>
      </c>
      <c r="N162" s="250">
        <v>3</v>
      </c>
    </row>
    <row r="163" spans="1:14" x14ac:dyDescent="0.25">
      <c r="A163" s="239" t="s">
        <v>265</v>
      </c>
      <c r="B163" s="240" t="s">
        <v>270</v>
      </c>
      <c r="C163" s="240" t="s">
        <v>49</v>
      </c>
      <c r="D163" s="240" t="s">
        <v>180</v>
      </c>
      <c r="E163" s="241">
        <v>24</v>
      </c>
      <c r="F163" s="242">
        <v>60</v>
      </c>
      <c r="G163" s="243">
        <v>3</v>
      </c>
      <c r="H163" s="241">
        <v>4</v>
      </c>
      <c r="I163" s="241">
        <v>0</v>
      </c>
      <c r="J163" s="241">
        <v>0</v>
      </c>
      <c r="K163" s="241">
        <v>0</v>
      </c>
      <c r="L163" s="242">
        <v>0</v>
      </c>
      <c r="M163" s="243">
        <v>0</v>
      </c>
      <c r="N163" s="244">
        <v>4</v>
      </c>
    </row>
    <row r="164" spans="1:14" x14ac:dyDescent="0.25">
      <c r="A164" s="245" t="s">
        <v>265</v>
      </c>
      <c r="B164" s="246" t="s">
        <v>270</v>
      </c>
      <c r="C164" s="246" t="s">
        <v>50</v>
      </c>
      <c r="D164" s="246" t="s">
        <v>180</v>
      </c>
      <c r="E164" s="247">
        <v>36</v>
      </c>
      <c r="F164" s="248">
        <v>50</v>
      </c>
      <c r="G164" s="249">
        <v>4</v>
      </c>
      <c r="H164" s="247">
        <v>3</v>
      </c>
      <c r="I164" s="247">
        <v>4</v>
      </c>
      <c r="J164" s="247">
        <v>0</v>
      </c>
      <c r="K164" s="247">
        <v>0</v>
      </c>
      <c r="L164" s="248">
        <v>0</v>
      </c>
      <c r="M164" s="249">
        <v>1</v>
      </c>
      <c r="N164" s="250">
        <v>2</v>
      </c>
    </row>
    <row r="165" spans="1:14" x14ac:dyDescent="0.25">
      <c r="A165" s="239" t="s">
        <v>265</v>
      </c>
      <c r="B165" s="240" t="s">
        <v>270</v>
      </c>
      <c r="C165" s="240" t="s">
        <v>51</v>
      </c>
      <c r="D165" s="240" t="s">
        <v>180</v>
      </c>
      <c r="E165" s="241">
        <v>36</v>
      </c>
      <c r="F165" s="242">
        <v>22</v>
      </c>
      <c r="G165" s="243">
        <v>3</v>
      </c>
      <c r="H165" s="241">
        <v>3</v>
      </c>
      <c r="I165" s="241">
        <v>2</v>
      </c>
      <c r="J165" s="241">
        <v>0</v>
      </c>
      <c r="K165" s="241">
        <v>0</v>
      </c>
      <c r="L165" s="242">
        <v>0</v>
      </c>
      <c r="M165" s="243">
        <v>0</v>
      </c>
      <c r="N165" s="244">
        <v>4</v>
      </c>
    </row>
    <row r="166" spans="1:14" x14ac:dyDescent="0.25">
      <c r="A166" s="245" t="s">
        <v>265</v>
      </c>
      <c r="B166" s="246" t="s">
        <v>271</v>
      </c>
      <c r="C166" s="246" t="s">
        <v>40</v>
      </c>
      <c r="D166" s="246" t="s">
        <v>182</v>
      </c>
      <c r="E166" s="247">
        <v>24</v>
      </c>
      <c r="F166" s="248">
        <v>19</v>
      </c>
      <c r="G166" s="249">
        <v>4</v>
      </c>
      <c r="H166" s="247">
        <v>4</v>
      </c>
      <c r="I166" s="247">
        <v>0</v>
      </c>
      <c r="J166" s="247">
        <v>0</v>
      </c>
      <c r="K166" s="247">
        <v>0</v>
      </c>
      <c r="L166" s="248">
        <v>0</v>
      </c>
      <c r="M166" s="249">
        <v>4</v>
      </c>
      <c r="N166" s="250">
        <v>0</v>
      </c>
    </row>
    <row r="167" spans="1:14" x14ac:dyDescent="0.25">
      <c r="A167" s="239" t="s">
        <v>265</v>
      </c>
      <c r="B167" s="240" t="s">
        <v>271</v>
      </c>
      <c r="C167" s="240" t="s">
        <v>50</v>
      </c>
      <c r="D167" s="240" t="s">
        <v>182</v>
      </c>
      <c r="E167" s="241">
        <v>36</v>
      </c>
      <c r="F167" s="242">
        <v>11</v>
      </c>
      <c r="G167" s="243">
        <v>4</v>
      </c>
      <c r="H167" s="241">
        <v>4</v>
      </c>
      <c r="I167" s="241">
        <v>4</v>
      </c>
      <c r="J167" s="241">
        <v>0</v>
      </c>
      <c r="K167" s="241">
        <v>0</v>
      </c>
      <c r="L167" s="242">
        <v>0</v>
      </c>
      <c r="M167" s="243">
        <v>4</v>
      </c>
      <c r="N167" s="244">
        <v>0</v>
      </c>
    </row>
    <row r="168" spans="1:14" x14ac:dyDescent="0.25">
      <c r="A168" s="245" t="s">
        <v>265</v>
      </c>
      <c r="B168" s="246" t="s">
        <v>271</v>
      </c>
      <c r="C168" s="246" t="s">
        <v>51</v>
      </c>
      <c r="D168" s="246" t="s">
        <v>182</v>
      </c>
      <c r="E168" s="247">
        <v>33</v>
      </c>
      <c r="F168" s="248">
        <v>6</v>
      </c>
      <c r="G168" s="249">
        <v>4</v>
      </c>
      <c r="H168" s="247">
        <v>4</v>
      </c>
      <c r="I168" s="247">
        <v>3</v>
      </c>
      <c r="J168" s="247">
        <v>0</v>
      </c>
      <c r="K168" s="247">
        <v>0</v>
      </c>
      <c r="L168" s="248">
        <v>0</v>
      </c>
      <c r="M168" s="249">
        <v>4</v>
      </c>
      <c r="N168" s="250" t="s">
        <v>272</v>
      </c>
    </row>
    <row r="169" spans="1:14" x14ac:dyDescent="0.25">
      <c r="A169" s="239" t="s">
        <v>265</v>
      </c>
      <c r="B169" s="240" t="s">
        <v>273</v>
      </c>
      <c r="C169" s="240" t="s">
        <v>25</v>
      </c>
      <c r="D169" s="240" t="s">
        <v>182</v>
      </c>
      <c r="E169" s="241">
        <v>12</v>
      </c>
      <c r="F169" s="242">
        <v>104</v>
      </c>
      <c r="G169" s="243">
        <v>8</v>
      </c>
      <c r="H169" s="241">
        <v>0</v>
      </c>
      <c r="I169" s="241">
        <v>0</v>
      </c>
      <c r="J169" s="241">
        <v>0</v>
      </c>
      <c r="K169" s="241">
        <v>0</v>
      </c>
      <c r="L169" s="242">
        <v>0</v>
      </c>
      <c r="M169" s="243">
        <v>0</v>
      </c>
      <c r="N169" s="244">
        <v>8</v>
      </c>
    </row>
    <row r="170" spans="1:14" x14ac:dyDescent="0.25">
      <c r="A170" s="245" t="s">
        <v>265</v>
      </c>
      <c r="B170" s="246" t="s">
        <v>274</v>
      </c>
      <c r="C170" s="246" t="s">
        <v>25</v>
      </c>
      <c r="D170" s="246" t="s">
        <v>182</v>
      </c>
      <c r="E170" s="247">
        <v>12</v>
      </c>
      <c r="F170" s="248">
        <v>18</v>
      </c>
      <c r="G170" s="249">
        <v>3</v>
      </c>
      <c r="H170" s="247">
        <v>0</v>
      </c>
      <c r="I170" s="247">
        <v>0</v>
      </c>
      <c r="J170" s="247">
        <v>0</v>
      </c>
      <c r="K170" s="247">
        <v>0</v>
      </c>
      <c r="L170" s="248">
        <v>0</v>
      </c>
      <c r="M170" s="249">
        <v>0</v>
      </c>
      <c r="N170" s="250">
        <v>3</v>
      </c>
    </row>
    <row r="171" spans="1:14" x14ac:dyDescent="0.25">
      <c r="A171" s="239" t="s">
        <v>275</v>
      </c>
      <c r="B171" s="240" t="s">
        <v>276</v>
      </c>
      <c r="C171" s="240" t="s">
        <v>41</v>
      </c>
      <c r="D171" s="240" t="s">
        <v>182</v>
      </c>
      <c r="E171" s="241">
        <v>12</v>
      </c>
      <c r="F171" s="242">
        <v>18</v>
      </c>
      <c r="G171" s="243">
        <v>3</v>
      </c>
      <c r="H171" s="241">
        <v>0</v>
      </c>
      <c r="I171" s="241">
        <v>0</v>
      </c>
      <c r="J171" s="241">
        <v>0</v>
      </c>
      <c r="K171" s="241">
        <v>0</v>
      </c>
      <c r="L171" s="242">
        <v>0</v>
      </c>
      <c r="M171" s="243">
        <v>0</v>
      </c>
      <c r="N171" s="244">
        <v>3</v>
      </c>
    </row>
    <row r="172" spans="1:14" x14ac:dyDescent="0.25">
      <c r="A172" s="245" t="s">
        <v>275</v>
      </c>
      <c r="B172" s="246" t="s">
        <v>277</v>
      </c>
      <c r="C172" s="246" t="s">
        <v>257</v>
      </c>
      <c r="D172" s="246" t="s">
        <v>182</v>
      </c>
      <c r="E172" s="247">
        <v>24</v>
      </c>
      <c r="F172" s="248">
        <v>33</v>
      </c>
      <c r="G172" s="249">
        <v>4</v>
      </c>
      <c r="H172" s="247">
        <v>4</v>
      </c>
      <c r="I172" s="247">
        <v>0</v>
      </c>
      <c r="J172" s="247">
        <v>0</v>
      </c>
      <c r="K172" s="247">
        <v>0</v>
      </c>
      <c r="L172" s="248">
        <v>0</v>
      </c>
      <c r="M172" s="249">
        <v>4</v>
      </c>
      <c r="N172" s="250">
        <v>0</v>
      </c>
    </row>
    <row r="173" spans="1:14" x14ac:dyDescent="0.25">
      <c r="A173" s="239" t="s">
        <v>275</v>
      </c>
      <c r="B173" s="240" t="s">
        <v>278</v>
      </c>
      <c r="C173" s="240" t="s">
        <v>47</v>
      </c>
      <c r="D173" s="240" t="s">
        <v>182</v>
      </c>
      <c r="E173" s="241">
        <v>48</v>
      </c>
      <c r="F173" s="242">
        <v>21</v>
      </c>
      <c r="G173" s="243">
        <v>1</v>
      </c>
      <c r="H173" s="241">
        <v>1</v>
      </c>
      <c r="I173" s="241">
        <v>0</v>
      </c>
      <c r="J173" s="241">
        <v>1</v>
      </c>
      <c r="K173" s="241">
        <v>0</v>
      </c>
      <c r="L173" s="242">
        <v>0</v>
      </c>
      <c r="M173" s="243">
        <v>0</v>
      </c>
      <c r="N173" s="244">
        <v>1</v>
      </c>
    </row>
    <row r="174" spans="1:14" x14ac:dyDescent="0.25">
      <c r="A174" s="245" t="s">
        <v>279</v>
      </c>
      <c r="B174" s="246" t="s">
        <v>280</v>
      </c>
      <c r="C174" s="246" t="s">
        <v>25</v>
      </c>
      <c r="D174" s="246" t="s">
        <v>182</v>
      </c>
      <c r="E174" s="247">
        <v>12</v>
      </c>
      <c r="F174" s="248">
        <v>48</v>
      </c>
      <c r="G174" s="249">
        <v>8</v>
      </c>
      <c r="H174" s="247">
        <v>0</v>
      </c>
      <c r="I174" s="247">
        <v>0</v>
      </c>
      <c r="J174" s="247">
        <v>0</v>
      </c>
      <c r="K174" s="247">
        <v>0</v>
      </c>
      <c r="L174" s="248">
        <v>0</v>
      </c>
      <c r="M174" s="249">
        <v>0</v>
      </c>
      <c r="N174" s="250">
        <v>8</v>
      </c>
    </row>
    <row r="175" spans="1:14" x14ac:dyDescent="0.25">
      <c r="A175" s="239" t="s">
        <v>281</v>
      </c>
      <c r="B175" s="240" t="s">
        <v>282</v>
      </c>
      <c r="C175" s="240" t="s">
        <v>25</v>
      </c>
      <c r="D175" s="240" t="s">
        <v>182</v>
      </c>
      <c r="E175" s="241">
        <v>12</v>
      </c>
      <c r="F175" s="242">
        <v>78</v>
      </c>
      <c r="G175" s="243">
        <v>6</v>
      </c>
      <c r="H175" s="241">
        <v>0</v>
      </c>
      <c r="I175" s="241">
        <v>0</v>
      </c>
      <c r="J175" s="241">
        <v>0</v>
      </c>
      <c r="K175" s="241">
        <v>0</v>
      </c>
      <c r="L175" s="242">
        <v>0</v>
      </c>
      <c r="M175" s="243">
        <v>0</v>
      </c>
      <c r="N175" s="244">
        <v>5</v>
      </c>
    </row>
    <row r="176" spans="1:14" x14ac:dyDescent="0.25">
      <c r="A176" s="245" t="s">
        <v>281</v>
      </c>
      <c r="B176" s="246" t="s">
        <v>283</v>
      </c>
      <c r="C176" s="246" t="s">
        <v>41</v>
      </c>
      <c r="D176" s="246" t="s">
        <v>182</v>
      </c>
      <c r="E176" s="247">
        <v>12</v>
      </c>
      <c r="F176" s="248">
        <v>95</v>
      </c>
      <c r="G176" s="249">
        <v>9</v>
      </c>
      <c r="H176" s="247">
        <v>0</v>
      </c>
      <c r="I176" s="247">
        <v>0</v>
      </c>
      <c r="J176" s="247">
        <v>0</v>
      </c>
      <c r="K176" s="247">
        <v>0</v>
      </c>
      <c r="L176" s="248">
        <v>0</v>
      </c>
      <c r="M176" s="249">
        <v>0</v>
      </c>
      <c r="N176" s="250">
        <v>9</v>
      </c>
    </row>
    <row r="177" spans="1:14" x14ac:dyDescent="0.25">
      <c r="A177" s="239" t="s">
        <v>281</v>
      </c>
      <c r="B177" s="240" t="s">
        <v>284</v>
      </c>
      <c r="C177" s="240" t="s">
        <v>49</v>
      </c>
      <c r="D177" s="240" t="s">
        <v>182</v>
      </c>
      <c r="E177" s="241">
        <v>24</v>
      </c>
      <c r="F177" s="242">
        <v>120</v>
      </c>
      <c r="G177" s="243">
        <v>2</v>
      </c>
      <c r="H177" s="241">
        <v>3</v>
      </c>
      <c r="I177" s="241">
        <v>0</v>
      </c>
      <c r="J177" s="241">
        <v>0</v>
      </c>
      <c r="K177" s="241">
        <v>0</v>
      </c>
      <c r="L177" s="242">
        <v>0</v>
      </c>
      <c r="M177" s="243">
        <v>0</v>
      </c>
      <c r="N177" s="244">
        <v>1</v>
      </c>
    </row>
    <row r="178" spans="1:14" x14ac:dyDescent="0.25">
      <c r="A178" s="245" t="s">
        <v>281</v>
      </c>
      <c r="B178" s="246" t="s">
        <v>285</v>
      </c>
      <c r="C178" s="246" t="s">
        <v>25</v>
      </c>
      <c r="D178" s="246" t="s">
        <v>182</v>
      </c>
      <c r="E178" s="247">
        <v>12</v>
      </c>
      <c r="F178" s="248">
        <v>45</v>
      </c>
      <c r="G178" s="249">
        <v>4</v>
      </c>
      <c r="H178" s="247">
        <v>0</v>
      </c>
      <c r="I178" s="247">
        <v>0</v>
      </c>
      <c r="J178" s="247">
        <v>0</v>
      </c>
      <c r="K178" s="247">
        <v>0</v>
      </c>
      <c r="L178" s="248">
        <v>0</v>
      </c>
      <c r="M178" s="249">
        <v>0</v>
      </c>
      <c r="N178" s="250">
        <v>8</v>
      </c>
    </row>
    <row r="179" spans="1:14" x14ac:dyDescent="0.25">
      <c r="A179" s="239" t="s">
        <v>281</v>
      </c>
      <c r="B179" s="240" t="s">
        <v>286</v>
      </c>
      <c r="C179" s="240" t="s">
        <v>47</v>
      </c>
      <c r="D179" s="240" t="s">
        <v>182</v>
      </c>
      <c r="E179" s="241">
        <v>48</v>
      </c>
      <c r="F179" s="242">
        <v>108</v>
      </c>
      <c r="G179" s="243">
        <v>1</v>
      </c>
      <c r="H179" s="241">
        <v>1</v>
      </c>
      <c r="I179" s="241">
        <v>1</v>
      </c>
      <c r="J179" s="241">
        <v>1</v>
      </c>
      <c r="K179" s="241">
        <v>0</v>
      </c>
      <c r="L179" s="242">
        <v>0</v>
      </c>
      <c r="M179" s="243">
        <v>0</v>
      </c>
      <c r="N179" s="244">
        <v>1</v>
      </c>
    </row>
    <row r="180" spans="1:14" x14ac:dyDescent="0.25">
      <c r="A180" s="245" t="s">
        <v>281</v>
      </c>
      <c r="B180" s="246" t="s">
        <v>287</v>
      </c>
      <c r="C180" s="246" t="s">
        <v>47</v>
      </c>
      <c r="D180" s="246" t="s">
        <v>182</v>
      </c>
      <c r="E180" s="247">
        <v>48</v>
      </c>
      <c r="F180" s="248">
        <v>140</v>
      </c>
      <c r="G180" s="249">
        <v>2</v>
      </c>
      <c r="H180" s="247">
        <v>2</v>
      </c>
      <c r="I180" s="247">
        <v>2</v>
      </c>
      <c r="J180" s="247">
        <v>2</v>
      </c>
      <c r="K180" s="247">
        <v>0</v>
      </c>
      <c r="L180" s="248">
        <v>0</v>
      </c>
      <c r="M180" s="249">
        <v>0</v>
      </c>
      <c r="N180" s="250">
        <v>2</v>
      </c>
    </row>
    <row r="181" spans="1:14" x14ac:dyDescent="0.25">
      <c r="A181" s="239" t="s">
        <v>281</v>
      </c>
      <c r="B181" s="240" t="s">
        <v>288</v>
      </c>
      <c r="C181" s="240" t="s">
        <v>41</v>
      </c>
      <c r="D181" s="240" t="s">
        <v>182</v>
      </c>
      <c r="E181" s="241">
        <v>12</v>
      </c>
      <c r="F181" s="242">
        <v>97</v>
      </c>
      <c r="G181" s="243">
        <v>6</v>
      </c>
      <c r="H181" s="241">
        <v>0</v>
      </c>
      <c r="I181" s="241">
        <v>0</v>
      </c>
      <c r="J181" s="241">
        <v>0</v>
      </c>
      <c r="K181" s="241">
        <v>0</v>
      </c>
      <c r="L181" s="242">
        <v>0</v>
      </c>
      <c r="M181" s="243">
        <v>0</v>
      </c>
      <c r="N181" s="244">
        <v>6</v>
      </c>
    </row>
    <row r="182" spans="1:14" x14ac:dyDescent="0.25">
      <c r="A182" s="245" t="s">
        <v>281</v>
      </c>
      <c r="B182" s="246" t="s">
        <v>288</v>
      </c>
      <c r="C182" s="246" t="s">
        <v>47</v>
      </c>
      <c r="D182" s="246" t="s">
        <v>182</v>
      </c>
      <c r="E182" s="247">
        <v>48</v>
      </c>
      <c r="F182" s="248">
        <v>178</v>
      </c>
      <c r="G182" s="249">
        <v>2</v>
      </c>
      <c r="H182" s="247">
        <v>2</v>
      </c>
      <c r="I182" s="247">
        <v>2</v>
      </c>
      <c r="J182" s="247">
        <v>2</v>
      </c>
      <c r="K182" s="247">
        <v>0</v>
      </c>
      <c r="L182" s="248">
        <v>0</v>
      </c>
      <c r="M182" s="249">
        <v>0</v>
      </c>
      <c r="N182" s="250">
        <v>2</v>
      </c>
    </row>
    <row r="183" spans="1:14" x14ac:dyDescent="0.25">
      <c r="A183" s="239" t="s">
        <v>281</v>
      </c>
      <c r="B183" s="240" t="s">
        <v>289</v>
      </c>
      <c r="C183" s="240" t="s">
        <v>41</v>
      </c>
      <c r="D183" s="240" t="s">
        <v>182</v>
      </c>
      <c r="E183" s="241">
        <v>12</v>
      </c>
      <c r="F183" s="242">
        <v>48</v>
      </c>
      <c r="G183" s="243">
        <v>2</v>
      </c>
      <c r="H183" s="241">
        <v>0</v>
      </c>
      <c r="I183" s="241">
        <v>0</v>
      </c>
      <c r="J183" s="241">
        <v>0</v>
      </c>
      <c r="K183" s="241">
        <v>0</v>
      </c>
      <c r="L183" s="242">
        <v>0</v>
      </c>
      <c r="M183" s="243">
        <v>0</v>
      </c>
      <c r="N183" s="244">
        <v>2</v>
      </c>
    </row>
    <row r="184" spans="1:14" x14ac:dyDescent="0.25">
      <c r="A184" s="245" t="s">
        <v>281</v>
      </c>
      <c r="B184" s="246" t="s">
        <v>290</v>
      </c>
      <c r="C184" s="246" t="s">
        <v>41</v>
      </c>
      <c r="D184" s="246" t="s">
        <v>182</v>
      </c>
      <c r="E184" s="247">
        <v>12</v>
      </c>
      <c r="F184" s="248">
        <v>85</v>
      </c>
      <c r="G184" s="249">
        <v>2</v>
      </c>
      <c r="H184" s="247">
        <v>0</v>
      </c>
      <c r="I184" s="247">
        <v>0</v>
      </c>
      <c r="J184" s="247">
        <v>0</v>
      </c>
      <c r="K184" s="247">
        <v>0</v>
      </c>
      <c r="L184" s="248">
        <v>0</v>
      </c>
      <c r="M184" s="249">
        <v>0</v>
      </c>
      <c r="N184" s="250">
        <v>2</v>
      </c>
    </row>
    <row r="185" spans="1:14" x14ac:dyDescent="0.25">
      <c r="A185" s="239" t="s">
        <v>281</v>
      </c>
      <c r="B185" s="240" t="s">
        <v>291</v>
      </c>
      <c r="C185" s="240" t="s">
        <v>41</v>
      </c>
      <c r="D185" s="240" t="s">
        <v>182</v>
      </c>
      <c r="E185" s="241">
        <v>12</v>
      </c>
      <c r="F185" s="242">
        <v>35</v>
      </c>
      <c r="G185" s="243">
        <v>4</v>
      </c>
      <c r="H185" s="241">
        <v>0</v>
      </c>
      <c r="I185" s="241">
        <v>0</v>
      </c>
      <c r="J185" s="241">
        <v>0</v>
      </c>
      <c r="K185" s="241">
        <v>0</v>
      </c>
      <c r="L185" s="242">
        <v>0</v>
      </c>
      <c r="M185" s="243">
        <v>0</v>
      </c>
      <c r="N185" s="244">
        <v>4</v>
      </c>
    </row>
    <row r="186" spans="1:14" x14ac:dyDescent="0.25">
      <c r="A186" s="245" t="s">
        <v>281</v>
      </c>
      <c r="B186" s="246" t="s">
        <v>292</v>
      </c>
      <c r="C186" s="246" t="s">
        <v>25</v>
      </c>
      <c r="D186" s="246" t="s">
        <v>180</v>
      </c>
      <c r="E186" s="247">
        <v>12</v>
      </c>
      <c r="F186" s="248">
        <v>21</v>
      </c>
      <c r="G186" s="249">
        <v>4</v>
      </c>
      <c r="H186" s="247">
        <v>0</v>
      </c>
      <c r="I186" s="247">
        <v>0</v>
      </c>
      <c r="J186" s="247">
        <v>0</v>
      </c>
      <c r="K186" s="247">
        <v>0</v>
      </c>
      <c r="L186" s="248">
        <v>0</v>
      </c>
      <c r="M186" s="249">
        <v>0</v>
      </c>
      <c r="N186" s="250">
        <v>4</v>
      </c>
    </row>
    <row r="187" spans="1:14" x14ac:dyDescent="0.25">
      <c r="A187" s="239" t="s">
        <v>281</v>
      </c>
      <c r="B187" s="240" t="s">
        <v>293</v>
      </c>
      <c r="C187" s="240" t="s">
        <v>40</v>
      </c>
      <c r="D187" s="240" t="s">
        <v>180</v>
      </c>
      <c r="E187" s="241">
        <v>24</v>
      </c>
      <c r="F187" s="242">
        <v>81</v>
      </c>
      <c r="G187" s="243">
        <v>5</v>
      </c>
      <c r="H187" s="241">
        <v>5</v>
      </c>
      <c r="I187" s="241">
        <v>0</v>
      </c>
      <c r="J187" s="241">
        <v>0</v>
      </c>
      <c r="K187" s="241">
        <v>0</v>
      </c>
      <c r="L187" s="242">
        <v>0</v>
      </c>
      <c r="M187" s="243">
        <v>0</v>
      </c>
      <c r="N187" s="244">
        <v>5</v>
      </c>
    </row>
    <row r="188" spans="1:14" x14ac:dyDescent="0.25">
      <c r="A188" s="245" t="s">
        <v>281</v>
      </c>
      <c r="B188" s="246" t="s">
        <v>293</v>
      </c>
      <c r="C188" s="246" t="s">
        <v>47</v>
      </c>
      <c r="D188" s="246" t="s">
        <v>180</v>
      </c>
      <c r="E188" s="247">
        <v>48</v>
      </c>
      <c r="F188" s="248">
        <v>179</v>
      </c>
      <c r="G188" s="249">
        <v>3</v>
      </c>
      <c r="H188" s="247">
        <v>2</v>
      </c>
      <c r="I188" s="247">
        <v>3</v>
      </c>
      <c r="J188" s="247">
        <v>3</v>
      </c>
      <c r="K188" s="247">
        <v>1</v>
      </c>
      <c r="L188" s="248">
        <v>1</v>
      </c>
      <c r="M188" s="249">
        <v>1</v>
      </c>
      <c r="N188" s="250">
        <v>2</v>
      </c>
    </row>
    <row r="189" spans="1:14" x14ac:dyDescent="0.25">
      <c r="A189" s="239" t="s">
        <v>281</v>
      </c>
      <c r="B189" s="240" t="s">
        <v>293</v>
      </c>
      <c r="C189" s="240" t="s">
        <v>48</v>
      </c>
      <c r="D189" s="240" t="s">
        <v>180</v>
      </c>
      <c r="E189" s="241">
        <v>24</v>
      </c>
      <c r="F189" s="242">
        <v>129</v>
      </c>
      <c r="G189" s="243">
        <v>9</v>
      </c>
      <c r="H189" s="241">
        <v>9</v>
      </c>
      <c r="I189" s="241">
        <v>9</v>
      </c>
      <c r="J189" s="241">
        <v>0</v>
      </c>
      <c r="K189" s="241">
        <v>0</v>
      </c>
      <c r="L189" s="242">
        <v>0</v>
      </c>
      <c r="M189" s="243">
        <v>9</v>
      </c>
      <c r="N189" s="244">
        <v>0</v>
      </c>
    </row>
    <row r="190" spans="1:14" x14ac:dyDescent="0.25">
      <c r="A190" s="245" t="s">
        <v>281</v>
      </c>
      <c r="B190" s="246" t="s">
        <v>293</v>
      </c>
      <c r="C190" s="246" t="s">
        <v>49</v>
      </c>
      <c r="D190" s="246" t="s">
        <v>180</v>
      </c>
      <c r="E190" s="247">
        <v>24</v>
      </c>
      <c r="F190" s="248">
        <v>240</v>
      </c>
      <c r="G190" s="249">
        <v>9</v>
      </c>
      <c r="H190" s="247">
        <v>8</v>
      </c>
      <c r="I190" s="247">
        <v>2</v>
      </c>
      <c r="J190" s="247">
        <v>0</v>
      </c>
      <c r="K190" s="247">
        <v>0</v>
      </c>
      <c r="L190" s="248">
        <v>0</v>
      </c>
      <c r="M190" s="249">
        <v>8</v>
      </c>
      <c r="N190" s="250">
        <v>0</v>
      </c>
    </row>
    <row r="191" spans="1:14" x14ac:dyDescent="0.25">
      <c r="A191" s="239" t="s">
        <v>281</v>
      </c>
      <c r="B191" s="240" t="s">
        <v>293</v>
      </c>
      <c r="C191" s="240" t="s">
        <v>50</v>
      </c>
      <c r="D191" s="240" t="s">
        <v>180</v>
      </c>
      <c r="E191" s="241">
        <v>33</v>
      </c>
      <c r="F191" s="242">
        <v>110</v>
      </c>
      <c r="G191" s="243">
        <v>5</v>
      </c>
      <c r="H191" s="241">
        <v>2</v>
      </c>
      <c r="I191" s="241">
        <v>5</v>
      </c>
      <c r="J191" s="241">
        <v>0</v>
      </c>
      <c r="K191" s="241">
        <v>0</v>
      </c>
      <c r="L191" s="242">
        <v>0</v>
      </c>
      <c r="M191" s="243">
        <v>3</v>
      </c>
      <c r="N191" s="244">
        <v>1</v>
      </c>
    </row>
    <row r="192" spans="1:14" x14ac:dyDescent="0.25">
      <c r="A192" s="245" t="s">
        <v>281</v>
      </c>
      <c r="B192" s="246" t="s">
        <v>293</v>
      </c>
      <c r="C192" s="246" t="s">
        <v>51</v>
      </c>
      <c r="D192" s="246" t="s">
        <v>180</v>
      </c>
      <c r="E192" s="247">
        <v>35</v>
      </c>
      <c r="F192" s="248">
        <v>98</v>
      </c>
      <c r="G192" s="249">
        <v>9</v>
      </c>
      <c r="H192" s="247">
        <v>6</v>
      </c>
      <c r="I192" s="247">
        <v>7</v>
      </c>
      <c r="J192" s="247">
        <v>0</v>
      </c>
      <c r="K192" s="247">
        <v>0</v>
      </c>
      <c r="L192" s="248">
        <v>0</v>
      </c>
      <c r="M192" s="249">
        <v>1</v>
      </c>
      <c r="N192" s="250">
        <v>7</v>
      </c>
    </row>
    <row r="193" spans="1:14" x14ac:dyDescent="0.25">
      <c r="A193" s="239" t="s">
        <v>281</v>
      </c>
      <c r="B193" s="240" t="s">
        <v>294</v>
      </c>
      <c r="C193" s="240" t="s">
        <v>41</v>
      </c>
      <c r="D193" s="240" t="s">
        <v>182</v>
      </c>
      <c r="E193" s="241">
        <v>12</v>
      </c>
      <c r="F193" s="242">
        <v>150</v>
      </c>
      <c r="G193" s="243">
        <v>6</v>
      </c>
      <c r="H193" s="241">
        <v>0</v>
      </c>
      <c r="I193" s="241">
        <v>0</v>
      </c>
      <c r="J193" s="241">
        <v>0</v>
      </c>
      <c r="K193" s="241">
        <v>0</v>
      </c>
      <c r="L193" s="242">
        <v>0</v>
      </c>
      <c r="M193" s="243">
        <v>0</v>
      </c>
      <c r="N193" s="244">
        <v>6</v>
      </c>
    </row>
    <row r="194" spans="1:14" x14ac:dyDescent="0.25">
      <c r="A194" s="245" t="s">
        <v>295</v>
      </c>
      <c r="B194" s="246" t="s">
        <v>296</v>
      </c>
      <c r="C194" s="246" t="s">
        <v>26</v>
      </c>
      <c r="D194" s="246" t="s">
        <v>180</v>
      </c>
      <c r="E194" s="247">
        <v>48</v>
      </c>
      <c r="F194" s="248">
        <v>3</v>
      </c>
      <c r="G194" s="249">
        <v>1</v>
      </c>
      <c r="H194" s="247">
        <v>1</v>
      </c>
      <c r="I194" s="247">
        <v>0</v>
      </c>
      <c r="J194" s="247">
        <v>0</v>
      </c>
      <c r="K194" s="247">
        <v>0</v>
      </c>
      <c r="L194" s="248">
        <v>0</v>
      </c>
      <c r="M194" s="249">
        <v>0</v>
      </c>
      <c r="N194" s="250">
        <v>2</v>
      </c>
    </row>
    <row r="195" spans="1:14" x14ac:dyDescent="0.25">
      <c r="A195" s="239" t="s">
        <v>295</v>
      </c>
      <c r="B195" s="240" t="s">
        <v>296</v>
      </c>
      <c r="C195" s="240" t="s">
        <v>40</v>
      </c>
      <c r="D195" s="240" t="s">
        <v>180</v>
      </c>
      <c r="E195" s="241">
        <v>24</v>
      </c>
      <c r="F195" s="242">
        <v>74</v>
      </c>
      <c r="G195" s="243">
        <v>2</v>
      </c>
      <c r="H195" s="241">
        <v>3</v>
      </c>
      <c r="I195" s="241">
        <v>0</v>
      </c>
      <c r="J195" s="241">
        <v>0</v>
      </c>
      <c r="K195" s="241">
        <v>0</v>
      </c>
      <c r="L195" s="242">
        <v>0</v>
      </c>
      <c r="M195" s="243">
        <v>2</v>
      </c>
      <c r="N195" s="244">
        <v>0</v>
      </c>
    </row>
    <row r="196" spans="1:14" x14ac:dyDescent="0.25">
      <c r="A196" s="245" t="s">
        <v>295</v>
      </c>
      <c r="B196" s="246" t="s">
        <v>296</v>
      </c>
      <c r="C196" s="246" t="s">
        <v>47</v>
      </c>
      <c r="D196" s="246" t="s">
        <v>180</v>
      </c>
      <c r="E196" s="247">
        <v>48</v>
      </c>
      <c r="F196" s="248">
        <v>146</v>
      </c>
      <c r="G196" s="249">
        <v>3</v>
      </c>
      <c r="H196" s="247">
        <v>3</v>
      </c>
      <c r="I196" s="247">
        <v>3</v>
      </c>
      <c r="J196" s="247">
        <v>2</v>
      </c>
      <c r="K196" s="247">
        <v>0</v>
      </c>
      <c r="L196" s="248">
        <v>0</v>
      </c>
      <c r="M196" s="249">
        <v>0</v>
      </c>
      <c r="N196" s="250">
        <v>3</v>
      </c>
    </row>
    <row r="197" spans="1:14" x14ac:dyDescent="0.25">
      <c r="A197" s="239" t="s">
        <v>295</v>
      </c>
      <c r="B197" s="240" t="s">
        <v>296</v>
      </c>
      <c r="C197" s="240" t="s">
        <v>48</v>
      </c>
      <c r="D197" s="240" t="s">
        <v>180</v>
      </c>
      <c r="E197" s="241">
        <v>24</v>
      </c>
      <c r="F197" s="242">
        <v>150</v>
      </c>
      <c r="G197" s="243">
        <v>6</v>
      </c>
      <c r="H197" s="241">
        <v>7</v>
      </c>
      <c r="I197" s="241">
        <v>0</v>
      </c>
      <c r="J197" s="241">
        <v>0</v>
      </c>
      <c r="K197" s="241">
        <v>0</v>
      </c>
      <c r="L197" s="242">
        <v>0</v>
      </c>
      <c r="M197" s="243">
        <v>5</v>
      </c>
      <c r="N197" s="244">
        <v>0</v>
      </c>
    </row>
    <row r="198" spans="1:14" x14ac:dyDescent="0.25">
      <c r="A198" s="245" t="s">
        <v>295</v>
      </c>
      <c r="B198" s="246" t="s">
        <v>296</v>
      </c>
      <c r="C198" s="246" t="s">
        <v>49</v>
      </c>
      <c r="D198" s="246" t="s">
        <v>180</v>
      </c>
      <c r="E198" s="247">
        <v>24</v>
      </c>
      <c r="F198" s="248">
        <v>113</v>
      </c>
      <c r="G198" s="249">
        <v>7</v>
      </c>
      <c r="H198" s="247">
        <v>7</v>
      </c>
      <c r="I198" s="247">
        <v>0</v>
      </c>
      <c r="J198" s="247">
        <v>0</v>
      </c>
      <c r="K198" s="247">
        <v>0</v>
      </c>
      <c r="L198" s="248">
        <v>0</v>
      </c>
      <c r="M198" s="249">
        <v>7</v>
      </c>
      <c r="N198" s="250">
        <v>0</v>
      </c>
    </row>
    <row r="199" spans="1:14" x14ac:dyDescent="0.25">
      <c r="A199" s="239" t="s">
        <v>295</v>
      </c>
      <c r="B199" s="240" t="s">
        <v>296</v>
      </c>
      <c r="C199" s="240" t="s">
        <v>50</v>
      </c>
      <c r="D199" s="240" t="s">
        <v>180</v>
      </c>
      <c r="E199" s="241">
        <v>36</v>
      </c>
      <c r="F199" s="242">
        <v>61</v>
      </c>
      <c r="G199" s="243">
        <v>4</v>
      </c>
      <c r="H199" s="241">
        <v>4</v>
      </c>
      <c r="I199" s="241">
        <v>4</v>
      </c>
      <c r="J199" s="241">
        <v>0</v>
      </c>
      <c r="K199" s="241">
        <v>0</v>
      </c>
      <c r="L199" s="242">
        <v>0</v>
      </c>
      <c r="M199" s="243">
        <v>4</v>
      </c>
      <c r="N199" s="244">
        <v>0</v>
      </c>
    </row>
    <row r="200" spans="1:14" x14ac:dyDescent="0.25">
      <c r="A200" s="245" t="s">
        <v>295</v>
      </c>
      <c r="B200" s="246" t="s">
        <v>296</v>
      </c>
      <c r="C200" s="246" t="s">
        <v>51</v>
      </c>
      <c r="D200" s="246" t="s">
        <v>180</v>
      </c>
      <c r="E200" s="247">
        <v>36</v>
      </c>
      <c r="F200" s="248">
        <v>112</v>
      </c>
      <c r="G200" s="249">
        <v>5</v>
      </c>
      <c r="H200" s="247">
        <v>4</v>
      </c>
      <c r="I200" s="247">
        <v>6</v>
      </c>
      <c r="J200" s="247">
        <v>0</v>
      </c>
      <c r="K200" s="247">
        <v>0</v>
      </c>
      <c r="L200" s="248">
        <v>0</v>
      </c>
      <c r="M200" s="249">
        <v>2</v>
      </c>
      <c r="N200" s="250">
        <v>4</v>
      </c>
    </row>
    <row r="201" spans="1:14" x14ac:dyDescent="0.25">
      <c r="A201" s="239" t="s">
        <v>295</v>
      </c>
      <c r="B201" s="240" t="s">
        <v>297</v>
      </c>
      <c r="C201" s="240" t="s">
        <v>40</v>
      </c>
      <c r="D201" s="240" t="s">
        <v>182</v>
      </c>
      <c r="E201" s="241">
        <v>24</v>
      </c>
      <c r="F201" s="242">
        <v>74</v>
      </c>
      <c r="G201" s="243">
        <v>1</v>
      </c>
      <c r="H201" s="241">
        <v>0</v>
      </c>
      <c r="I201" s="241">
        <v>0</v>
      </c>
      <c r="J201" s="241">
        <v>0</v>
      </c>
      <c r="K201" s="241">
        <v>0</v>
      </c>
      <c r="L201" s="242">
        <v>0</v>
      </c>
      <c r="M201" s="243">
        <v>1</v>
      </c>
      <c r="N201" s="244">
        <v>0</v>
      </c>
    </row>
    <row r="202" spans="1:14" x14ac:dyDescent="0.25">
      <c r="A202" s="245" t="s">
        <v>295</v>
      </c>
      <c r="B202" s="246" t="s">
        <v>297</v>
      </c>
      <c r="C202" s="246" t="s">
        <v>41</v>
      </c>
      <c r="D202" s="246" t="s">
        <v>182</v>
      </c>
      <c r="E202" s="247">
        <v>12</v>
      </c>
      <c r="F202" s="248">
        <v>36</v>
      </c>
      <c r="G202" s="249">
        <v>4</v>
      </c>
      <c r="H202" s="247">
        <v>0</v>
      </c>
      <c r="I202" s="247">
        <v>0</v>
      </c>
      <c r="J202" s="247">
        <v>0</v>
      </c>
      <c r="K202" s="247">
        <v>0</v>
      </c>
      <c r="L202" s="248">
        <v>0</v>
      </c>
      <c r="M202" s="249">
        <v>0</v>
      </c>
      <c r="N202" s="250">
        <v>4</v>
      </c>
    </row>
    <row r="203" spans="1:14" x14ac:dyDescent="0.25">
      <c r="A203" s="239" t="s">
        <v>295</v>
      </c>
      <c r="B203" s="240" t="s">
        <v>297</v>
      </c>
      <c r="C203" s="240" t="s">
        <v>50</v>
      </c>
      <c r="D203" s="240" t="s">
        <v>182</v>
      </c>
      <c r="E203" s="241">
        <v>36</v>
      </c>
      <c r="F203" s="242">
        <v>5</v>
      </c>
      <c r="G203" s="243">
        <v>0</v>
      </c>
      <c r="H203" s="241">
        <v>2</v>
      </c>
      <c r="I203" s="241">
        <v>1</v>
      </c>
      <c r="J203" s="241">
        <v>0</v>
      </c>
      <c r="K203" s="241">
        <v>0</v>
      </c>
      <c r="L203" s="242">
        <v>0</v>
      </c>
      <c r="M203" s="243">
        <v>0</v>
      </c>
      <c r="N203" s="244">
        <v>0</v>
      </c>
    </row>
    <row r="204" spans="1:14" x14ac:dyDescent="0.25">
      <c r="A204" s="245" t="s">
        <v>298</v>
      </c>
      <c r="B204" s="246" t="s">
        <v>299</v>
      </c>
      <c r="C204" s="246" t="s">
        <v>39</v>
      </c>
      <c r="D204" s="246" t="s">
        <v>180</v>
      </c>
      <c r="E204" s="247">
        <v>24</v>
      </c>
      <c r="F204" s="248">
        <v>10</v>
      </c>
      <c r="G204" s="249">
        <v>3</v>
      </c>
      <c r="H204" s="247">
        <v>3</v>
      </c>
      <c r="I204" s="247">
        <v>4</v>
      </c>
      <c r="J204" s="247">
        <v>0</v>
      </c>
      <c r="K204" s="247">
        <v>0</v>
      </c>
      <c r="L204" s="248">
        <v>0</v>
      </c>
      <c r="M204" s="249">
        <v>5</v>
      </c>
      <c r="N204" s="250">
        <v>0</v>
      </c>
    </row>
    <row r="205" spans="1:14" x14ac:dyDescent="0.25">
      <c r="A205" s="239" t="s">
        <v>298</v>
      </c>
      <c r="B205" s="240" t="s">
        <v>299</v>
      </c>
      <c r="C205" s="240" t="s">
        <v>40</v>
      </c>
      <c r="D205" s="240" t="s">
        <v>180</v>
      </c>
      <c r="E205" s="241">
        <v>24</v>
      </c>
      <c r="F205" s="242">
        <v>103</v>
      </c>
      <c r="G205" s="243">
        <v>3</v>
      </c>
      <c r="H205" s="241">
        <v>5</v>
      </c>
      <c r="I205" s="241">
        <v>0</v>
      </c>
      <c r="J205" s="241">
        <v>0</v>
      </c>
      <c r="K205" s="241">
        <v>0</v>
      </c>
      <c r="L205" s="242">
        <v>0</v>
      </c>
      <c r="M205" s="243">
        <v>0</v>
      </c>
      <c r="N205" s="244">
        <v>3</v>
      </c>
    </row>
    <row r="206" spans="1:14" x14ac:dyDescent="0.25">
      <c r="A206" s="245" t="s">
        <v>298</v>
      </c>
      <c r="B206" s="246" t="s">
        <v>299</v>
      </c>
      <c r="C206" s="246" t="s">
        <v>41</v>
      </c>
      <c r="D206" s="246" t="s">
        <v>180</v>
      </c>
      <c r="E206" s="247">
        <v>12</v>
      </c>
      <c r="F206" s="248">
        <v>16</v>
      </c>
      <c r="G206" s="249">
        <v>3</v>
      </c>
      <c r="H206" s="247">
        <v>0</v>
      </c>
      <c r="I206" s="247">
        <v>0</v>
      </c>
      <c r="J206" s="247">
        <v>0</v>
      </c>
      <c r="K206" s="247">
        <v>0</v>
      </c>
      <c r="L206" s="248">
        <v>0</v>
      </c>
      <c r="M206" s="249">
        <v>0</v>
      </c>
      <c r="N206" s="250">
        <v>2</v>
      </c>
    </row>
    <row r="207" spans="1:14" x14ac:dyDescent="0.25">
      <c r="A207" s="239" t="s">
        <v>298</v>
      </c>
      <c r="B207" s="240" t="s">
        <v>299</v>
      </c>
      <c r="C207" s="240" t="s">
        <v>45</v>
      </c>
      <c r="D207" s="240" t="s">
        <v>180</v>
      </c>
      <c r="E207" s="241">
        <v>36</v>
      </c>
      <c r="F207" s="242">
        <v>5</v>
      </c>
      <c r="G207" s="243">
        <v>1</v>
      </c>
      <c r="H207" s="241">
        <v>1</v>
      </c>
      <c r="I207" s="241">
        <v>0</v>
      </c>
      <c r="J207" s="241">
        <v>1</v>
      </c>
      <c r="K207" s="241">
        <v>0</v>
      </c>
      <c r="L207" s="242">
        <v>0</v>
      </c>
      <c r="M207" s="243">
        <v>0</v>
      </c>
      <c r="N207" s="244">
        <v>0</v>
      </c>
    </row>
    <row r="208" spans="1:14" x14ac:dyDescent="0.25">
      <c r="A208" s="245" t="s">
        <v>298</v>
      </c>
      <c r="B208" s="246" t="s">
        <v>299</v>
      </c>
      <c r="C208" s="246" t="s">
        <v>46</v>
      </c>
      <c r="D208" s="246" t="s">
        <v>180</v>
      </c>
      <c r="E208" s="247">
        <v>36</v>
      </c>
      <c r="F208" s="248">
        <v>12</v>
      </c>
      <c r="G208" s="249">
        <v>0</v>
      </c>
      <c r="H208" s="247">
        <v>1</v>
      </c>
      <c r="I208" s="247">
        <v>1</v>
      </c>
      <c r="J208" s="247">
        <v>0</v>
      </c>
      <c r="K208" s="247">
        <v>0</v>
      </c>
      <c r="L208" s="248">
        <v>0</v>
      </c>
      <c r="M208" s="249">
        <v>2</v>
      </c>
      <c r="N208" s="250">
        <v>0</v>
      </c>
    </row>
    <row r="209" spans="1:14" x14ac:dyDescent="0.25">
      <c r="A209" s="239" t="s">
        <v>298</v>
      </c>
      <c r="B209" s="240" t="s">
        <v>299</v>
      </c>
      <c r="C209" s="240" t="s">
        <v>47</v>
      </c>
      <c r="D209" s="240" t="s">
        <v>180</v>
      </c>
      <c r="E209" s="241">
        <v>48</v>
      </c>
      <c r="F209" s="242">
        <v>134</v>
      </c>
      <c r="G209" s="243">
        <v>3</v>
      </c>
      <c r="H209" s="241">
        <v>3</v>
      </c>
      <c r="I209" s="241">
        <v>3</v>
      </c>
      <c r="J209" s="241">
        <v>3</v>
      </c>
      <c r="K209" s="241">
        <v>0</v>
      </c>
      <c r="L209" s="242">
        <v>0</v>
      </c>
      <c r="M209" s="243">
        <v>0</v>
      </c>
      <c r="N209" s="244">
        <v>3</v>
      </c>
    </row>
    <row r="210" spans="1:14" x14ac:dyDescent="0.25">
      <c r="A210" s="245" t="s">
        <v>298</v>
      </c>
      <c r="B210" s="246" t="s">
        <v>299</v>
      </c>
      <c r="C210" s="246" t="s">
        <v>48</v>
      </c>
      <c r="D210" s="246" t="s">
        <v>180</v>
      </c>
      <c r="E210" s="247">
        <v>24</v>
      </c>
      <c r="F210" s="248">
        <v>145</v>
      </c>
      <c r="G210" s="249">
        <v>5</v>
      </c>
      <c r="H210" s="247">
        <v>5</v>
      </c>
      <c r="I210" s="247">
        <v>0</v>
      </c>
      <c r="J210" s="247">
        <v>0</v>
      </c>
      <c r="K210" s="247">
        <v>0</v>
      </c>
      <c r="L210" s="248">
        <v>0</v>
      </c>
      <c r="M210" s="249">
        <v>5</v>
      </c>
      <c r="N210" s="250">
        <v>0</v>
      </c>
    </row>
    <row r="211" spans="1:14" x14ac:dyDescent="0.25">
      <c r="A211" s="239" t="s">
        <v>298</v>
      </c>
      <c r="B211" s="240" t="s">
        <v>299</v>
      </c>
      <c r="C211" s="240" t="s">
        <v>49</v>
      </c>
      <c r="D211" s="240" t="s">
        <v>180</v>
      </c>
      <c r="E211" s="241">
        <v>24</v>
      </c>
      <c r="F211" s="242">
        <v>80</v>
      </c>
      <c r="G211" s="243">
        <v>5</v>
      </c>
      <c r="H211" s="241">
        <v>5</v>
      </c>
      <c r="I211" s="241">
        <v>0</v>
      </c>
      <c r="J211" s="241">
        <v>0</v>
      </c>
      <c r="K211" s="241">
        <v>0</v>
      </c>
      <c r="L211" s="242">
        <v>0</v>
      </c>
      <c r="M211" s="243">
        <v>1</v>
      </c>
      <c r="N211" s="244">
        <v>5</v>
      </c>
    </row>
    <row r="212" spans="1:14" x14ac:dyDescent="0.25">
      <c r="A212" s="245" t="s">
        <v>298</v>
      </c>
      <c r="B212" s="246" t="s">
        <v>299</v>
      </c>
      <c r="C212" s="246" t="s">
        <v>50</v>
      </c>
      <c r="D212" s="246" t="s">
        <v>180</v>
      </c>
      <c r="E212" s="247">
        <v>36</v>
      </c>
      <c r="F212" s="248">
        <v>24</v>
      </c>
      <c r="G212" s="249">
        <v>2</v>
      </c>
      <c r="H212" s="247">
        <v>2</v>
      </c>
      <c r="I212" s="247">
        <v>1</v>
      </c>
      <c r="J212" s="247">
        <v>0</v>
      </c>
      <c r="K212" s="247">
        <v>0</v>
      </c>
      <c r="L212" s="248">
        <v>0</v>
      </c>
      <c r="M212" s="249">
        <v>2</v>
      </c>
      <c r="N212" s="250">
        <v>0</v>
      </c>
    </row>
    <row r="213" spans="1:14" x14ac:dyDescent="0.25">
      <c r="A213" s="239" t="s">
        <v>298</v>
      </c>
      <c r="B213" s="240" t="s">
        <v>299</v>
      </c>
      <c r="C213" s="240" t="s">
        <v>51</v>
      </c>
      <c r="D213" s="240" t="s">
        <v>180</v>
      </c>
      <c r="E213" s="241">
        <v>34</v>
      </c>
      <c r="F213" s="242">
        <v>56</v>
      </c>
      <c r="G213" s="243">
        <v>2</v>
      </c>
      <c r="H213" s="241">
        <v>2</v>
      </c>
      <c r="I213" s="241">
        <v>2</v>
      </c>
      <c r="J213" s="241">
        <v>0</v>
      </c>
      <c r="K213" s="241">
        <v>0</v>
      </c>
      <c r="L213" s="242">
        <v>0</v>
      </c>
      <c r="M213" s="243">
        <v>2</v>
      </c>
      <c r="N213" s="244">
        <v>0</v>
      </c>
    </row>
    <row r="214" spans="1:14" x14ac:dyDescent="0.25">
      <c r="A214" s="245" t="s">
        <v>300</v>
      </c>
      <c r="B214" s="246" t="s">
        <v>301</v>
      </c>
      <c r="C214" s="246" t="s">
        <v>25</v>
      </c>
      <c r="D214" s="246" t="s">
        <v>182</v>
      </c>
      <c r="E214" s="247">
        <v>12</v>
      </c>
      <c r="F214" s="248">
        <v>21</v>
      </c>
      <c r="G214" s="249">
        <v>6</v>
      </c>
      <c r="H214" s="247">
        <v>0</v>
      </c>
      <c r="I214" s="247">
        <v>0</v>
      </c>
      <c r="J214" s="247">
        <v>0</v>
      </c>
      <c r="K214" s="247">
        <v>0</v>
      </c>
      <c r="L214" s="248">
        <v>0</v>
      </c>
      <c r="M214" s="249">
        <v>0</v>
      </c>
      <c r="N214" s="250">
        <v>6</v>
      </c>
    </row>
    <row r="215" spans="1:14" x14ac:dyDescent="0.25">
      <c r="A215" s="239" t="s">
        <v>302</v>
      </c>
      <c r="B215" s="240" t="s">
        <v>303</v>
      </c>
      <c r="C215" s="240" t="s">
        <v>848</v>
      </c>
      <c r="D215" s="240" t="s">
        <v>180</v>
      </c>
      <c r="E215" s="241">
        <v>24</v>
      </c>
      <c r="F215" s="242">
        <v>25</v>
      </c>
      <c r="G215" s="243">
        <v>4</v>
      </c>
      <c r="H215" s="241">
        <v>2</v>
      </c>
      <c r="I215" s="241">
        <v>0</v>
      </c>
      <c r="J215" s="241">
        <v>0</v>
      </c>
      <c r="K215" s="241">
        <v>0</v>
      </c>
      <c r="L215" s="242">
        <v>0</v>
      </c>
      <c r="M215" s="243">
        <v>2</v>
      </c>
      <c r="N215" s="244">
        <v>1</v>
      </c>
    </row>
    <row r="216" spans="1:14" x14ac:dyDescent="0.25">
      <c r="A216" s="245" t="s">
        <v>302</v>
      </c>
      <c r="B216" s="246" t="s">
        <v>303</v>
      </c>
      <c r="C216" s="246" t="s">
        <v>41</v>
      </c>
      <c r="D216" s="246" t="s">
        <v>180</v>
      </c>
      <c r="E216" s="247">
        <v>12</v>
      </c>
      <c r="F216" s="248">
        <v>22</v>
      </c>
      <c r="G216" s="249">
        <v>7</v>
      </c>
      <c r="H216" s="247">
        <v>0</v>
      </c>
      <c r="I216" s="247">
        <v>0</v>
      </c>
      <c r="J216" s="247">
        <v>0</v>
      </c>
      <c r="K216" s="247">
        <v>0</v>
      </c>
      <c r="L216" s="248">
        <v>0</v>
      </c>
      <c r="M216" s="249">
        <v>0</v>
      </c>
      <c r="N216" s="250">
        <v>7</v>
      </c>
    </row>
    <row r="217" spans="1:14" x14ac:dyDescent="0.25">
      <c r="A217" s="239" t="s">
        <v>302</v>
      </c>
      <c r="B217" s="240" t="s">
        <v>303</v>
      </c>
      <c r="C217" s="240" t="s">
        <v>47</v>
      </c>
      <c r="D217" s="240" t="s">
        <v>180</v>
      </c>
      <c r="E217" s="241">
        <v>72</v>
      </c>
      <c r="F217" s="242">
        <v>82</v>
      </c>
      <c r="G217" s="243">
        <v>3</v>
      </c>
      <c r="H217" s="241">
        <v>3</v>
      </c>
      <c r="I217" s="241">
        <v>3</v>
      </c>
      <c r="J217" s="241">
        <v>3</v>
      </c>
      <c r="K217" s="241">
        <v>3</v>
      </c>
      <c r="L217" s="242">
        <v>3</v>
      </c>
      <c r="M217" s="243">
        <v>0</v>
      </c>
      <c r="N217" s="244">
        <v>3</v>
      </c>
    </row>
    <row r="218" spans="1:14" x14ac:dyDescent="0.25">
      <c r="A218" s="245" t="s">
        <v>302</v>
      </c>
      <c r="B218" s="246" t="s">
        <v>303</v>
      </c>
      <c r="C218" s="246" t="s">
        <v>48</v>
      </c>
      <c r="D218" s="246" t="s">
        <v>180</v>
      </c>
      <c r="E218" s="247">
        <v>34</v>
      </c>
      <c r="F218" s="248">
        <v>109</v>
      </c>
      <c r="G218" s="249">
        <v>3</v>
      </c>
      <c r="H218" s="247">
        <v>3</v>
      </c>
      <c r="I218" s="247">
        <v>3</v>
      </c>
      <c r="J218" s="247">
        <v>0</v>
      </c>
      <c r="K218" s="247">
        <v>0</v>
      </c>
      <c r="L218" s="248">
        <v>0</v>
      </c>
      <c r="M218" s="249">
        <v>2</v>
      </c>
      <c r="N218" s="250">
        <v>0</v>
      </c>
    </row>
    <row r="219" spans="1:14" x14ac:dyDescent="0.25">
      <c r="A219" s="239" t="s">
        <v>302</v>
      </c>
      <c r="B219" s="240" t="s">
        <v>303</v>
      </c>
      <c r="C219" s="240" t="s">
        <v>49</v>
      </c>
      <c r="D219" s="240" t="s">
        <v>180</v>
      </c>
      <c r="E219" s="241">
        <v>24</v>
      </c>
      <c r="F219" s="242">
        <v>39</v>
      </c>
      <c r="G219" s="243">
        <v>5</v>
      </c>
      <c r="H219" s="241">
        <v>4</v>
      </c>
      <c r="I219" s="241">
        <v>0</v>
      </c>
      <c r="J219" s="241">
        <v>0</v>
      </c>
      <c r="K219" s="241">
        <v>0</v>
      </c>
      <c r="L219" s="242">
        <v>0</v>
      </c>
      <c r="M219" s="243">
        <v>0</v>
      </c>
      <c r="N219" s="244">
        <v>4</v>
      </c>
    </row>
    <row r="220" spans="1:14" x14ac:dyDescent="0.25">
      <c r="A220" s="245" t="s">
        <v>302</v>
      </c>
      <c r="B220" s="246" t="s">
        <v>303</v>
      </c>
      <c r="C220" s="246" t="s">
        <v>50</v>
      </c>
      <c r="D220" s="246" t="s">
        <v>180</v>
      </c>
      <c r="E220" s="247">
        <v>36</v>
      </c>
      <c r="F220" s="248">
        <v>30</v>
      </c>
      <c r="G220" s="249">
        <v>2</v>
      </c>
      <c r="H220" s="247">
        <v>3</v>
      </c>
      <c r="I220" s="247">
        <v>3</v>
      </c>
      <c r="J220" s="247">
        <v>0</v>
      </c>
      <c r="K220" s="247">
        <v>0</v>
      </c>
      <c r="L220" s="248">
        <v>0</v>
      </c>
      <c r="M220" s="249">
        <v>2</v>
      </c>
      <c r="N220" s="250">
        <v>0</v>
      </c>
    </row>
    <row r="221" spans="1:14" x14ac:dyDescent="0.25">
      <c r="A221" s="239" t="s">
        <v>302</v>
      </c>
      <c r="B221" s="240" t="s">
        <v>304</v>
      </c>
      <c r="C221" s="240" t="s">
        <v>40</v>
      </c>
      <c r="D221" s="240" t="s">
        <v>180</v>
      </c>
      <c r="E221" s="241">
        <v>24</v>
      </c>
      <c r="F221" s="242">
        <v>125</v>
      </c>
      <c r="G221" s="243">
        <v>3</v>
      </c>
      <c r="H221" s="241">
        <v>3</v>
      </c>
      <c r="I221" s="241">
        <v>0</v>
      </c>
      <c r="J221" s="241">
        <v>0</v>
      </c>
      <c r="K221" s="241">
        <v>0</v>
      </c>
      <c r="L221" s="242">
        <v>0</v>
      </c>
      <c r="M221" s="243">
        <v>3</v>
      </c>
      <c r="N221" s="244">
        <v>0</v>
      </c>
    </row>
    <row r="222" spans="1:14" x14ac:dyDescent="0.25">
      <c r="A222" s="245" t="s">
        <v>302</v>
      </c>
      <c r="B222" s="246" t="s">
        <v>304</v>
      </c>
      <c r="C222" s="246" t="s">
        <v>41</v>
      </c>
      <c r="D222" s="246" t="s">
        <v>180</v>
      </c>
      <c r="E222" s="247">
        <v>12</v>
      </c>
      <c r="F222" s="248">
        <v>33</v>
      </c>
      <c r="G222" s="249">
        <v>6</v>
      </c>
      <c r="H222" s="247">
        <v>0</v>
      </c>
      <c r="I222" s="247">
        <v>0</v>
      </c>
      <c r="J222" s="247">
        <v>0</v>
      </c>
      <c r="K222" s="247">
        <v>0</v>
      </c>
      <c r="L222" s="248">
        <v>0</v>
      </c>
      <c r="M222" s="249">
        <v>0</v>
      </c>
      <c r="N222" s="250">
        <v>6</v>
      </c>
    </row>
    <row r="223" spans="1:14" x14ac:dyDescent="0.25">
      <c r="A223" s="239" t="s">
        <v>302</v>
      </c>
      <c r="B223" s="240" t="s">
        <v>304</v>
      </c>
      <c r="C223" s="240" t="s">
        <v>47</v>
      </c>
      <c r="D223" s="240" t="s">
        <v>180</v>
      </c>
      <c r="E223" s="241">
        <v>72</v>
      </c>
      <c r="F223" s="242">
        <v>89</v>
      </c>
      <c r="G223" s="243">
        <v>2</v>
      </c>
      <c r="H223" s="241">
        <v>2</v>
      </c>
      <c r="I223" s="241">
        <v>2</v>
      </c>
      <c r="J223" s="241">
        <v>2</v>
      </c>
      <c r="K223" s="241">
        <v>2</v>
      </c>
      <c r="L223" s="242">
        <v>2</v>
      </c>
      <c r="M223" s="243">
        <v>2</v>
      </c>
      <c r="N223" s="244">
        <v>0</v>
      </c>
    </row>
    <row r="224" spans="1:14" x14ac:dyDescent="0.25">
      <c r="A224" s="245" t="s">
        <v>302</v>
      </c>
      <c r="B224" s="246" t="s">
        <v>304</v>
      </c>
      <c r="C224" s="246" t="s">
        <v>48</v>
      </c>
      <c r="D224" s="246" t="s">
        <v>180</v>
      </c>
      <c r="E224" s="247">
        <v>24</v>
      </c>
      <c r="F224" s="248">
        <v>175</v>
      </c>
      <c r="G224" s="249">
        <v>6</v>
      </c>
      <c r="H224" s="247">
        <v>6</v>
      </c>
      <c r="I224" s="247">
        <v>0</v>
      </c>
      <c r="J224" s="247">
        <v>0</v>
      </c>
      <c r="K224" s="247">
        <v>0</v>
      </c>
      <c r="L224" s="248">
        <v>0</v>
      </c>
      <c r="M224" s="249">
        <v>6</v>
      </c>
      <c r="N224" s="250">
        <v>0</v>
      </c>
    </row>
    <row r="225" spans="1:14" x14ac:dyDescent="0.25">
      <c r="A225" s="239" t="s">
        <v>302</v>
      </c>
      <c r="B225" s="240" t="s">
        <v>304</v>
      </c>
      <c r="C225" s="240" t="s">
        <v>49</v>
      </c>
      <c r="D225" s="240" t="s">
        <v>180</v>
      </c>
      <c r="E225" s="241">
        <v>24</v>
      </c>
      <c r="F225" s="242">
        <v>93</v>
      </c>
      <c r="G225" s="243">
        <v>5</v>
      </c>
      <c r="H225" s="241">
        <v>3</v>
      </c>
      <c r="I225" s="241">
        <v>0</v>
      </c>
      <c r="J225" s="241">
        <v>0</v>
      </c>
      <c r="K225" s="241">
        <v>0</v>
      </c>
      <c r="L225" s="242">
        <v>0</v>
      </c>
      <c r="M225" s="243">
        <v>4</v>
      </c>
      <c r="N225" s="244">
        <v>0</v>
      </c>
    </row>
    <row r="226" spans="1:14" x14ac:dyDescent="0.25">
      <c r="A226" s="245" t="s">
        <v>302</v>
      </c>
      <c r="B226" s="246" t="s">
        <v>304</v>
      </c>
      <c r="C226" s="246" t="s">
        <v>50</v>
      </c>
      <c r="D226" s="246" t="s">
        <v>180</v>
      </c>
      <c r="E226" s="247">
        <v>36</v>
      </c>
      <c r="F226" s="248">
        <v>90</v>
      </c>
      <c r="G226" s="249">
        <v>3</v>
      </c>
      <c r="H226" s="247">
        <v>3</v>
      </c>
      <c r="I226" s="247">
        <v>3</v>
      </c>
      <c r="J226" s="247">
        <v>0</v>
      </c>
      <c r="K226" s="247">
        <v>0</v>
      </c>
      <c r="L226" s="248">
        <v>0</v>
      </c>
      <c r="M226" s="249">
        <v>3</v>
      </c>
      <c r="N226" s="250">
        <v>0</v>
      </c>
    </row>
    <row r="227" spans="1:14" x14ac:dyDescent="0.25">
      <c r="A227" s="239" t="s">
        <v>302</v>
      </c>
      <c r="B227" s="240" t="s">
        <v>304</v>
      </c>
      <c r="C227" s="240" t="s">
        <v>51</v>
      </c>
      <c r="D227" s="240" t="s">
        <v>180</v>
      </c>
      <c r="E227" s="241">
        <v>36</v>
      </c>
      <c r="F227" s="242">
        <v>45</v>
      </c>
      <c r="G227" s="243">
        <v>2</v>
      </c>
      <c r="H227" s="241">
        <v>2</v>
      </c>
      <c r="I227" s="241">
        <v>2</v>
      </c>
      <c r="J227" s="241">
        <v>0</v>
      </c>
      <c r="K227" s="241">
        <v>0</v>
      </c>
      <c r="L227" s="242">
        <v>0</v>
      </c>
      <c r="M227" s="243">
        <v>2</v>
      </c>
      <c r="N227" s="244">
        <v>0</v>
      </c>
    </row>
    <row r="228" spans="1:14" x14ac:dyDescent="0.25">
      <c r="A228" s="245" t="s">
        <v>302</v>
      </c>
      <c r="B228" s="246" t="s">
        <v>305</v>
      </c>
      <c r="C228" s="246" t="s">
        <v>25</v>
      </c>
      <c r="D228" s="246" t="s">
        <v>182</v>
      </c>
      <c r="E228" s="247">
        <v>12</v>
      </c>
      <c r="F228" s="248">
        <v>89</v>
      </c>
      <c r="G228" s="249">
        <v>8</v>
      </c>
      <c r="H228" s="247">
        <v>0</v>
      </c>
      <c r="I228" s="247">
        <v>0</v>
      </c>
      <c r="J228" s="247">
        <v>0</v>
      </c>
      <c r="K228" s="247">
        <v>0</v>
      </c>
      <c r="L228" s="248">
        <v>0</v>
      </c>
      <c r="M228" s="249">
        <v>0</v>
      </c>
      <c r="N228" s="250">
        <v>8</v>
      </c>
    </row>
    <row r="229" spans="1:14" x14ac:dyDescent="0.25">
      <c r="A229" s="239" t="s">
        <v>306</v>
      </c>
      <c r="B229" s="240" t="s">
        <v>307</v>
      </c>
      <c r="C229" s="240" t="s">
        <v>25</v>
      </c>
      <c r="D229" s="240" t="s">
        <v>182</v>
      </c>
      <c r="E229" s="241">
        <v>12</v>
      </c>
      <c r="F229" s="242">
        <v>80</v>
      </c>
      <c r="G229" s="243">
        <v>6</v>
      </c>
      <c r="H229" s="241">
        <v>0</v>
      </c>
      <c r="I229" s="241">
        <v>0</v>
      </c>
      <c r="J229" s="241">
        <v>0</v>
      </c>
      <c r="K229" s="241">
        <v>0</v>
      </c>
      <c r="L229" s="242">
        <v>0</v>
      </c>
      <c r="M229" s="243">
        <v>0</v>
      </c>
      <c r="N229" s="244">
        <v>3</v>
      </c>
    </row>
    <row r="230" spans="1:14" x14ac:dyDescent="0.25">
      <c r="A230" s="245" t="s">
        <v>306</v>
      </c>
      <c r="B230" s="246" t="s">
        <v>308</v>
      </c>
      <c r="C230" s="246" t="s">
        <v>40</v>
      </c>
      <c r="D230" s="246" t="s">
        <v>180</v>
      </c>
      <c r="E230" s="247">
        <v>27</v>
      </c>
      <c r="F230" s="248">
        <v>82</v>
      </c>
      <c r="G230" s="249">
        <v>3</v>
      </c>
      <c r="H230" s="247">
        <v>3</v>
      </c>
      <c r="I230" s="247">
        <v>2</v>
      </c>
      <c r="J230" s="247">
        <v>0</v>
      </c>
      <c r="K230" s="247">
        <v>0</v>
      </c>
      <c r="L230" s="248">
        <v>0</v>
      </c>
      <c r="M230" s="249">
        <v>3</v>
      </c>
      <c r="N230" s="250">
        <v>0</v>
      </c>
    </row>
    <row r="231" spans="1:14" x14ac:dyDescent="0.25">
      <c r="A231" s="239" t="s">
        <v>306</v>
      </c>
      <c r="B231" s="240" t="s">
        <v>308</v>
      </c>
      <c r="C231" s="240" t="s">
        <v>41</v>
      </c>
      <c r="D231" s="240" t="s">
        <v>180</v>
      </c>
      <c r="E231" s="241">
        <v>12</v>
      </c>
      <c r="F231" s="242">
        <v>50</v>
      </c>
      <c r="G231" s="243">
        <v>11</v>
      </c>
      <c r="H231" s="241">
        <v>2</v>
      </c>
      <c r="I231" s="241">
        <v>0</v>
      </c>
      <c r="J231" s="241">
        <v>0</v>
      </c>
      <c r="K231" s="241">
        <v>0</v>
      </c>
      <c r="L231" s="242">
        <v>0</v>
      </c>
      <c r="M231" s="243">
        <v>0</v>
      </c>
      <c r="N231" s="244">
        <v>11</v>
      </c>
    </row>
    <row r="232" spans="1:14" x14ac:dyDescent="0.25">
      <c r="A232" s="245" t="s">
        <v>306</v>
      </c>
      <c r="B232" s="246" t="s">
        <v>308</v>
      </c>
      <c r="C232" s="246" t="s">
        <v>47</v>
      </c>
      <c r="D232" s="246" t="s">
        <v>180</v>
      </c>
      <c r="E232" s="247">
        <v>72</v>
      </c>
      <c r="F232" s="248">
        <v>79</v>
      </c>
      <c r="G232" s="249">
        <v>4</v>
      </c>
      <c r="H232" s="247">
        <v>4</v>
      </c>
      <c r="I232" s="247">
        <v>5</v>
      </c>
      <c r="J232" s="247">
        <v>4</v>
      </c>
      <c r="K232" s="247">
        <v>4</v>
      </c>
      <c r="L232" s="248">
        <v>4</v>
      </c>
      <c r="M232" s="249">
        <v>3</v>
      </c>
      <c r="N232" s="250">
        <v>0</v>
      </c>
    </row>
    <row r="233" spans="1:14" x14ac:dyDescent="0.25">
      <c r="A233" s="239" t="s">
        <v>306</v>
      </c>
      <c r="B233" s="240" t="s">
        <v>308</v>
      </c>
      <c r="C233" s="240" t="s">
        <v>48</v>
      </c>
      <c r="D233" s="240" t="s">
        <v>180</v>
      </c>
      <c r="E233" s="241">
        <v>24</v>
      </c>
      <c r="F233" s="242">
        <v>151</v>
      </c>
      <c r="G233" s="243">
        <v>4</v>
      </c>
      <c r="H233" s="241">
        <v>4</v>
      </c>
      <c r="I233" s="241">
        <v>0</v>
      </c>
      <c r="J233" s="241">
        <v>0</v>
      </c>
      <c r="K233" s="241">
        <v>0</v>
      </c>
      <c r="L233" s="242">
        <v>0</v>
      </c>
      <c r="M233" s="243">
        <v>4</v>
      </c>
      <c r="N233" s="244">
        <v>0</v>
      </c>
    </row>
    <row r="234" spans="1:14" x14ac:dyDescent="0.25">
      <c r="A234" s="245" t="s">
        <v>306</v>
      </c>
      <c r="B234" s="246" t="s">
        <v>308</v>
      </c>
      <c r="C234" s="246" t="s">
        <v>49</v>
      </c>
      <c r="D234" s="246" t="s">
        <v>180</v>
      </c>
      <c r="E234" s="247">
        <v>24</v>
      </c>
      <c r="F234" s="248">
        <v>105</v>
      </c>
      <c r="G234" s="249">
        <v>4</v>
      </c>
      <c r="H234" s="247">
        <v>4</v>
      </c>
      <c r="I234" s="247">
        <v>0</v>
      </c>
      <c r="J234" s="247">
        <v>0</v>
      </c>
      <c r="K234" s="247">
        <v>0</v>
      </c>
      <c r="L234" s="248">
        <v>0</v>
      </c>
      <c r="M234" s="249">
        <v>4</v>
      </c>
      <c r="N234" s="250">
        <v>0</v>
      </c>
    </row>
    <row r="235" spans="1:14" x14ac:dyDescent="0.25">
      <c r="A235" s="239" t="s">
        <v>306</v>
      </c>
      <c r="B235" s="240" t="s">
        <v>308</v>
      </c>
      <c r="C235" s="240" t="s">
        <v>50</v>
      </c>
      <c r="D235" s="240" t="s">
        <v>180</v>
      </c>
      <c r="E235" s="241">
        <v>30</v>
      </c>
      <c r="F235" s="242">
        <v>63</v>
      </c>
      <c r="G235" s="243">
        <v>3</v>
      </c>
      <c r="H235" s="241">
        <v>3</v>
      </c>
      <c r="I235" s="241">
        <v>3</v>
      </c>
      <c r="J235" s="241">
        <v>0</v>
      </c>
      <c r="K235" s="241">
        <v>0</v>
      </c>
      <c r="L235" s="242">
        <v>0</v>
      </c>
      <c r="M235" s="243">
        <v>3</v>
      </c>
      <c r="N235" s="244">
        <v>0</v>
      </c>
    </row>
    <row r="236" spans="1:14" x14ac:dyDescent="0.25">
      <c r="A236" s="245" t="s">
        <v>306</v>
      </c>
      <c r="B236" s="246" t="s">
        <v>308</v>
      </c>
      <c r="C236" s="246" t="s">
        <v>51</v>
      </c>
      <c r="D236" s="246" t="s">
        <v>180</v>
      </c>
      <c r="E236" s="247">
        <v>36</v>
      </c>
      <c r="F236" s="248">
        <v>30</v>
      </c>
      <c r="G236" s="249">
        <v>3</v>
      </c>
      <c r="H236" s="247">
        <v>3</v>
      </c>
      <c r="I236" s="247">
        <v>3</v>
      </c>
      <c r="J236" s="247">
        <v>0</v>
      </c>
      <c r="K236" s="247">
        <v>0</v>
      </c>
      <c r="L236" s="248">
        <v>0</v>
      </c>
      <c r="M236" s="249">
        <v>2</v>
      </c>
      <c r="N236" s="250">
        <v>0</v>
      </c>
    </row>
    <row r="237" spans="1:14" x14ac:dyDescent="0.25">
      <c r="A237" s="239" t="s">
        <v>306</v>
      </c>
      <c r="B237" s="240" t="s">
        <v>309</v>
      </c>
      <c r="C237" s="240" t="s">
        <v>47</v>
      </c>
      <c r="D237" s="240" t="s">
        <v>182</v>
      </c>
      <c r="E237" s="241">
        <v>48</v>
      </c>
      <c r="F237" s="242">
        <v>58</v>
      </c>
      <c r="G237" s="243">
        <v>5</v>
      </c>
      <c r="H237" s="241">
        <v>3</v>
      </c>
      <c r="I237" s="241">
        <v>3</v>
      </c>
      <c r="J237" s="241">
        <v>3</v>
      </c>
      <c r="K237" s="241">
        <v>4</v>
      </c>
      <c r="L237" s="242">
        <v>3</v>
      </c>
      <c r="M237" s="243">
        <v>2</v>
      </c>
      <c r="N237" s="244">
        <v>1</v>
      </c>
    </row>
    <row r="238" spans="1:14" x14ac:dyDescent="0.25">
      <c r="A238" s="245" t="s">
        <v>306</v>
      </c>
      <c r="B238" s="246" t="s">
        <v>309</v>
      </c>
      <c r="C238" s="246" t="s">
        <v>310</v>
      </c>
      <c r="D238" s="246" t="s">
        <v>182</v>
      </c>
      <c r="E238" s="247">
        <v>24</v>
      </c>
      <c r="F238" s="248">
        <v>3</v>
      </c>
      <c r="G238" s="249">
        <v>1</v>
      </c>
      <c r="H238" s="247">
        <v>1</v>
      </c>
      <c r="I238" s="247">
        <v>0</v>
      </c>
      <c r="J238" s="247">
        <v>0</v>
      </c>
      <c r="K238" s="247">
        <v>0</v>
      </c>
      <c r="L238" s="248">
        <v>0</v>
      </c>
      <c r="M238" s="249">
        <v>0</v>
      </c>
      <c r="N238" s="250">
        <v>1</v>
      </c>
    </row>
    <row r="239" spans="1:14" x14ac:dyDescent="0.25">
      <c r="A239" s="239" t="s">
        <v>306</v>
      </c>
      <c r="B239" s="240" t="s">
        <v>309</v>
      </c>
      <c r="C239" s="240" t="s">
        <v>254</v>
      </c>
      <c r="D239" s="240" t="s">
        <v>182</v>
      </c>
      <c r="E239" s="241">
        <v>24</v>
      </c>
      <c r="F239" s="242">
        <v>5</v>
      </c>
      <c r="G239" s="243">
        <v>1</v>
      </c>
      <c r="H239" s="241">
        <v>1</v>
      </c>
      <c r="I239" s="241">
        <v>0</v>
      </c>
      <c r="J239" s="241">
        <v>0</v>
      </c>
      <c r="K239" s="241">
        <v>0</v>
      </c>
      <c r="L239" s="242">
        <v>0</v>
      </c>
      <c r="M239" s="243">
        <v>0</v>
      </c>
      <c r="N239" s="244">
        <v>2</v>
      </c>
    </row>
    <row r="240" spans="1:14" x14ac:dyDescent="0.25">
      <c r="A240" s="245" t="s">
        <v>311</v>
      </c>
      <c r="B240" s="246" t="s">
        <v>312</v>
      </c>
      <c r="C240" s="246" t="s">
        <v>41</v>
      </c>
      <c r="D240" s="246" t="s">
        <v>182</v>
      </c>
      <c r="E240" s="247">
        <v>12</v>
      </c>
      <c r="F240" s="248">
        <v>38</v>
      </c>
      <c r="G240" s="249">
        <v>6</v>
      </c>
      <c r="H240" s="247">
        <v>0</v>
      </c>
      <c r="I240" s="247">
        <v>0</v>
      </c>
      <c r="J240" s="247">
        <v>0</v>
      </c>
      <c r="K240" s="247">
        <v>0</v>
      </c>
      <c r="L240" s="248">
        <v>0</v>
      </c>
      <c r="M240" s="249">
        <v>0</v>
      </c>
      <c r="N240" s="250">
        <v>3</v>
      </c>
    </row>
    <row r="241" spans="1:14" x14ac:dyDescent="0.25">
      <c r="A241" s="239" t="s">
        <v>311</v>
      </c>
      <c r="B241" s="240" t="s">
        <v>313</v>
      </c>
      <c r="C241" s="240" t="s">
        <v>25</v>
      </c>
      <c r="D241" s="240" t="s">
        <v>182</v>
      </c>
      <c r="E241" s="241">
        <v>12</v>
      </c>
      <c r="F241" s="242">
        <v>23</v>
      </c>
      <c r="G241" s="243">
        <v>2</v>
      </c>
      <c r="H241" s="241">
        <v>0</v>
      </c>
      <c r="I241" s="241">
        <v>0</v>
      </c>
      <c r="J241" s="241">
        <v>0</v>
      </c>
      <c r="K241" s="241">
        <v>0</v>
      </c>
      <c r="L241" s="242">
        <v>0</v>
      </c>
      <c r="M241" s="243">
        <v>0</v>
      </c>
      <c r="N241" s="244">
        <v>2</v>
      </c>
    </row>
    <row r="242" spans="1:14" x14ac:dyDescent="0.25">
      <c r="A242" s="245" t="s">
        <v>314</v>
      </c>
      <c r="B242" s="246" t="s">
        <v>315</v>
      </c>
      <c r="C242" s="246" t="s">
        <v>25</v>
      </c>
      <c r="D242" s="246" t="s">
        <v>182</v>
      </c>
      <c r="E242" s="247">
        <v>12</v>
      </c>
      <c r="F242" s="248">
        <v>9</v>
      </c>
      <c r="G242" s="249">
        <v>9</v>
      </c>
      <c r="H242" s="247">
        <v>0</v>
      </c>
      <c r="I242" s="247">
        <v>0</v>
      </c>
      <c r="J242" s="247">
        <v>0</v>
      </c>
      <c r="K242" s="247">
        <v>0</v>
      </c>
      <c r="L242" s="248">
        <v>0</v>
      </c>
      <c r="M242" s="249">
        <v>0</v>
      </c>
      <c r="N242" s="250">
        <v>9</v>
      </c>
    </row>
    <row r="243" spans="1:14" x14ac:dyDescent="0.25">
      <c r="A243" s="239" t="s">
        <v>314</v>
      </c>
      <c r="B243" s="240" t="s">
        <v>316</v>
      </c>
      <c r="C243" s="240" t="s">
        <v>41</v>
      </c>
      <c r="D243" s="240" t="s">
        <v>182</v>
      </c>
      <c r="E243" s="241">
        <v>12</v>
      </c>
      <c r="F243" s="242">
        <v>120</v>
      </c>
      <c r="G243" s="243">
        <v>3</v>
      </c>
      <c r="H243" s="241">
        <v>0</v>
      </c>
      <c r="I243" s="241">
        <v>0</v>
      </c>
      <c r="J243" s="241">
        <v>0</v>
      </c>
      <c r="K243" s="241">
        <v>0</v>
      </c>
      <c r="L243" s="242">
        <v>0</v>
      </c>
      <c r="M243" s="243">
        <v>0</v>
      </c>
      <c r="N243" s="244">
        <v>3</v>
      </c>
    </row>
    <row r="244" spans="1:14" x14ac:dyDescent="0.25">
      <c r="A244" s="245" t="s">
        <v>314</v>
      </c>
      <c r="B244" s="246" t="s">
        <v>317</v>
      </c>
      <c r="C244" s="246" t="s">
        <v>47</v>
      </c>
      <c r="D244" s="246" t="s">
        <v>182</v>
      </c>
      <c r="E244" s="247">
        <v>48</v>
      </c>
      <c r="F244" s="248">
        <v>30</v>
      </c>
      <c r="G244" s="249">
        <v>4</v>
      </c>
      <c r="H244" s="247">
        <v>3</v>
      </c>
      <c r="I244" s="247">
        <v>4</v>
      </c>
      <c r="J244" s="247">
        <v>4</v>
      </c>
      <c r="K244" s="247">
        <v>0</v>
      </c>
      <c r="L244" s="248">
        <v>0</v>
      </c>
      <c r="M244" s="249">
        <v>0</v>
      </c>
      <c r="N244" s="250">
        <v>3</v>
      </c>
    </row>
    <row r="245" spans="1:14" x14ac:dyDescent="0.25">
      <c r="A245" s="239" t="s">
        <v>314</v>
      </c>
      <c r="B245" s="240" t="s">
        <v>318</v>
      </c>
      <c r="C245" s="240" t="s">
        <v>39</v>
      </c>
      <c r="D245" s="240" t="s">
        <v>182</v>
      </c>
      <c r="E245" s="241">
        <v>24</v>
      </c>
      <c r="F245" s="242">
        <v>32</v>
      </c>
      <c r="G245" s="243">
        <v>2</v>
      </c>
      <c r="H245" s="241">
        <v>2</v>
      </c>
      <c r="I245" s="241">
        <v>0</v>
      </c>
      <c r="J245" s="241">
        <v>0</v>
      </c>
      <c r="K245" s="241">
        <v>0</v>
      </c>
      <c r="L245" s="242">
        <v>0</v>
      </c>
      <c r="M245" s="243">
        <v>0</v>
      </c>
      <c r="N245" s="244">
        <v>5</v>
      </c>
    </row>
    <row r="246" spans="1:14" x14ac:dyDescent="0.25">
      <c r="A246" s="245" t="s">
        <v>314</v>
      </c>
      <c r="B246" s="246" t="s">
        <v>319</v>
      </c>
      <c r="C246" s="246" t="s">
        <v>25</v>
      </c>
      <c r="D246" s="246" t="s">
        <v>182</v>
      </c>
      <c r="E246" s="247">
        <v>12</v>
      </c>
      <c r="F246" s="248">
        <v>45</v>
      </c>
      <c r="G246" s="249">
        <v>2</v>
      </c>
      <c r="H246" s="247">
        <v>0</v>
      </c>
      <c r="I246" s="247">
        <v>0</v>
      </c>
      <c r="J246" s="247">
        <v>0</v>
      </c>
      <c r="K246" s="247">
        <v>0</v>
      </c>
      <c r="L246" s="248">
        <v>0</v>
      </c>
      <c r="M246" s="249">
        <v>0</v>
      </c>
      <c r="N246" s="250">
        <v>2</v>
      </c>
    </row>
    <row r="247" spans="1:14" x14ac:dyDescent="0.25">
      <c r="A247" s="239" t="s">
        <v>314</v>
      </c>
      <c r="B247" s="240" t="s">
        <v>319</v>
      </c>
      <c r="C247" s="240" t="s">
        <v>257</v>
      </c>
      <c r="D247" s="240" t="s">
        <v>182</v>
      </c>
      <c r="E247" s="241">
        <v>24</v>
      </c>
      <c r="F247" s="242">
        <v>16</v>
      </c>
      <c r="G247" s="243">
        <v>7</v>
      </c>
      <c r="H247" s="241">
        <v>8</v>
      </c>
      <c r="I247" s="241">
        <v>0</v>
      </c>
      <c r="J247" s="241">
        <v>0</v>
      </c>
      <c r="K247" s="241">
        <v>0</v>
      </c>
      <c r="L247" s="242">
        <v>0</v>
      </c>
      <c r="M247" s="243">
        <v>7</v>
      </c>
      <c r="N247" s="244">
        <v>0</v>
      </c>
    </row>
    <row r="248" spans="1:14" x14ac:dyDescent="0.25">
      <c r="A248" s="245" t="s">
        <v>314</v>
      </c>
      <c r="B248" s="246" t="s">
        <v>319</v>
      </c>
      <c r="C248" s="246" t="s">
        <v>848</v>
      </c>
      <c r="D248" s="246" t="s">
        <v>182</v>
      </c>
      <c r="E248" s="247">
        <v>24</v>
      </c>
      <c r="F248" s="248">
        <v>5</v>
      </c>
      <c r="G248" s="249">
        <v>2</v>
      </c>
      <c r="H248" s="247">
        <v>1</v>
      </c>
      <c r="I248" s="247">
        <v>0</v>
      </c>
      <c r="J248" s="247">
        <v>0</v>
      </c>
      <c r="K248" s="247">
        <v>0</v>
      </c>
      <c r="L248" s="248">
        <v>0</v>
      </c>
      <c r="M248" s="249">
        <v>2</v>
      </c>
      <c r="N248" s="250">
        <v>0</v>
      </c>
    </row>
    <row r="249" spans="1:14" x14ac:dyDescent="0.25">
      <c r="A249" s="239" t="s">
        <v>314</v>
      </c>
      <c r="B249" s="240" t="s">
        <v>319</v>
      </c>
      <c r="C249" s="240" t="s">
        <v>40</v>
      </c>
      <c r="D249" s="240" t="s">
        <v>182</v>
      </c>
      <c r="E249" s="241">
        <v>24</v>
      </c>
      <c r="F249" s="242">
        <v>18</v>
      </c>
      <c r="G249" s="243">
        <v>5</v>
      </c>
      <c r="H249" s="241">
        <v>4</v>
      </c>
      <c r="I249" s="241">
        <v>0</v>
      </c>
      <c r="J249" s="241">
        <v>0</v>
      </c>
      <c r="K249" s="241">
        <v>0</v>
      </c>
      <c r="L249" s="242">
        <v>0</v>
      </c>
      <c r="M249" s="243">
        <v>5</v>
      </c>
      <c r="N249" s="244">
        <v>0</v>
      </c>
    </row>
    <row r="250" spans="1:14" x14ac:dyDescent="0.25">
      <c r="A250" s="245" t="s">
        <v>314</v>
      </c>
      <c r="B250" s="246" t="s">
        <v>319</v>
      </c>
      <c r="C250" s="246" t="s">
        <v>42</v>
      </c>
      <c r="D250" s="246" t="s">
        <v>182</v>
      </c>
      <c r="E250" s="247">
        <v>12</v>
      </c>
      <c r="F250" s="248">
        <v>1</v>
      </c>
      <c r="G250" s="249">
        <v>1</v>
      </c>
      <c r="H250" s="247">
        <v>0</v>
      </c>
      <c r="I250" s="247">
        <v>0</v>
      </c>
      <c r="J250" s="247">
        <v>0</v>
      </c>
      <c r="K250" s="247">
        <v>0</v>
      </c>
      <c r="L250" s="248">
        <v>0</v>
      </c>
      <c r="M250" s="249">
        <v>0</v>
      </c>
      <c r="N250" s="250">
        <v>1</v>
      </c>
    </row>
    <row r="251" spans="1:14" x14ac:dyDescent="0.25">
      <c r="A251" s="239" t="s">
        <v>314</v>
      </c>
      <c r="B251" s="240" t="s">
        <v>319</v>
      </c>
      <c r="C251" s="240" t="s">
        <v>45</v>
      </c>
      <c r="D251" s="240" t="s">
        <v>182</v>
      </c>
      <c r="E251" s="241">
        <v>36</v>
      </c>
      <c r="F251" s="242">
        <v>5</v>
      </c>
      <c r="G251" s="243">
        <v>2</v>
      </c>
      <c r="H251" s="241">
        <v>2</v>
      </c>
      <c r="I251" s="241">
        <v>2</v>
      </c>
      <c r="J251" s="241">
        <v>0</v>
      </c>
      <c r="K251" s="241">
        <v>0</v>
      </c>
      <c r="L251" s="242">
        <v>0</v>
      </c>
      <c r="M251" s="243">
        <v>0</v>
      </c>
      <c r="N251" s="244">
        <v>0</v>
      </c>
    </row>
    <row r="252" spans="1:14" x14ac:dyDescent="0.25">
      <c r="A252" s="245" t="s">
        <v>314</v>
      </c>
      <c r="B252" s="246" t="s">
        <v>319</v>
      </c>
      <c r="C252" s="246" t="s">
        <v>50</v>
      </c>
      <c r="D252" s="246" t="s">
        <v>182</v>
      </c>
      <c r="E252" s="247">
        <v>36</v>
      </c>
      <c r="F252" s="248">
        <v>15</v>
      </c>
      <c r="G252" s="249">
        <v>3</v>
      </c>
      <c r="H252" s="247">
        <v>3</v>
      </c>
      <c r="I252" s="247">
        <v>4</v>
      </c>
      <c r="J252" s="247">
        <v>0</v>
      </c>
      <c r="K252" s="247">
        <v>0</v>
      </c>
      <c r="L252" s="248">
        <v>0</v>
      </c>
      <c r="M252" s="249">
        <v>3</v>
      </c>
      <c r="N252" s="250">
        <v>0</v>
      </c>
    </row>
    <row r="253" spans="1:14" x14ac:dyDescent="0.25">
      <c r="A253" s="239" t="s">
        <v>314</v>
      </c>
      <c r="B253" s="240" t="s">
        <v>319</v>
      </c>
      <c r="C253" s="240" t="s">
        <v>51</v>
      </c>
      <c r="D253" s="240" t="s">
        <v>182</v>
      </c>
      <c r="E253" s="241">
        <v>36</v>
      </c>
      <c r="F253" s="242">
        <v>10</v>
      </c>
      <c r="G253" s="243">
        <v>4</v>
      </c>
      <c r="H253" s="241">
        <v>4</v>
      </c>
      <c r="I253" s="241">
        <v>3</v>
      </c>
      <c r="J253" s="241">
        <v>1</v>
      </c>
      <c r="K253" s="241">
        <v>0</v>
      </c>
      <c r="L253" s="242">
        <v>0</v>
      </c>
      <c r="M253" s="243">
        <v>3</v>
      </c>
      <c r="N253" s="244">
        <v>0</v>
      </c>
    </row>
    <row r="254" spans="1:14" x14ac:dyDescent="0.25">
      <c r="A254" s="245" t="s">
        <v>314</v>
      </c>
      <c r="B254" s="246" t="s">
        <v>320</v>
      </c>
      <c r="C254" s="246" t="s">
        <v>254</v>
      </c>
      <c r="D254" s="246" t="s">
        <v>182</v>
      </c>
      <c r="E254" s="247">
        <v>24</v>
      </c>
      <c r="F254" s="248">
        <v>7</v>
      </c>
      <c r="G254" s="249">
        <v>1</v>
      </c>
      <c r="H254" s="247">
        <v>1</v>
      </c>
      <c r="I254" s="247">
        <v>0</v>
      </c>
      <c r="J254" s="247">
        <v>0</v>
      </c>
      <c r="K254" s="247">
        <v>0</v>
      </c>
      <c r="L254" s="248">
        <v>0</v>
      </c>
      <c r="M254" s="249">
        <v>0</v>
      </c>
      <c r="N254" s="250">
        <v>1</v>
      </c>
    </row>
    <row r="255" spans="1:14" x14ac:dyDescent="0.25">
      <c r="A255" s="239" t="s">
        <v>314</v>
      </c>
      <c r="B255" s="240" t="s">
        <v>321</v>
      </c>
      <c r="C255" s="240" t="s">
        <v>25</v>
      </c>
      <c r="D255" s="240" t="s">
        <v>180</v>
      </c>
      <c r="E255" s="241">
        <v>12</v>
      </c>
      <c r="F255" s="242">
        <v>138</v>
      </c>
      <c r="G255" s="243">
        <v>6</v>
      </c>
      <c r="H255" s="241">
        <v>0</v>
      </c>
      <c r="I255" s="241">
        <v>0</v>
      </c>
      <c r="J255" s="241">
        <v>0</v>
      </c>
      <c r="K255" s="241">
        <v>0</v>
      </c>
      <c r="L255" s="242">
        <v>0</v>
      </c>
      <c r="M255" s="243">
        <v>0</v>
      </c>
      <c r="N255" s="244">
        <v>7</v>
      </c>
    </row>
    <row r="256" spans="1:14" x14ac:dyDescent="0.25">
      <c r="A256" s="245" t="s">
        <v>314</v>
      </c>
      <c r="B256" s="246" t="s">
        <v>321</v>
      </c>
      <c r="C256" s="246" t="s">
        <v>257</v>
      </c>
      <c r="D256" s="246" t="s">
        <v>180</v>
      </c>
      <c r="E256" s="247">
        <v>24</v>
      </c>
      <c r="F256" s="248">
        <v>138</v>
      </c>
      <c r="G256" s="249">
        <v>3</v>
      </c>
      <c r="H256" s="247">
        <v>0</v>
      </c>
      <c r="I256" s="247">
        <v>0</v>
      </c>
      <c r="J256" s="247">
        <v>0</v>
      </c>
      <c r="K256" s="247">
        <v>0</v>
      </c>
      <c r="L256" s="248">
        <v>0</v>
      </c>
      <c r="M256" s="249">
        <v>3</v>
      </c>
      <c r="N256" s="250">
        <v>0</v>
      </c>
    </row>
    <row r="257" spans="1:14" x14ac:dyDescent="0.25">
      <c r="A257" s="239" t="s">
        <v>314</v>
      </c>
      <c r="B257" s="240" t="s">
        <v>321</v>
      </c>
      <c r="C257" s="240" t="s">
        <v>40</v>
      </c>
      <c r="D257" s="240" t="s">
        <v>180</v>
      </c>
      <c r="E257" s="241">
        <v>36</v>
      </c>
      <c r="F257" s="242">
        <v>46</v>
      </c>
      <c r="G257" s="243">
        <v>2</v>
      </c>
      <c r="H257" s="241">
        <v>3</v>
      </c>
      <c r="I257" s="241">
        <v>4</v>
      </c>
      <c r="J257" s="241">
        <v>0</v>
      </c>
      <c r="K257" s="241">
        <v>0</v>
      </c>
      <c r="L257" s="242">
        <v>0</v>
      </c>
      <c r="M257" s="243">
        <v>2</v>
      </c>
      <c r="N257" s="244">
        <v>0</v>
      </c>
    </row>
    <row r="258" spans="1:14" x14ac:dyDescent="0.25">
      <c r="A258" s="245" t="s">
        <v>314</v>
      </c>
      <c r="B258" s="246" t="s">
        <v>321</v>
      </c>
      <c r="C258" s="246" t="s">
        <v>45</v>
      </c>
      <c r="D258" s="246" t="s">
        <v>180</v>
      </c>
      <c r="E258" s="247">
        <v>36</v>
      </c>
      <c r="F258" s="248">
        <v>4</v>
      </c>
      <c r="G258" s="249">
        <v>2</v>
      </c>
      <c r="H258" s="247">
        <v>1</v>
      </c>
      <c r="I258" s="247">
        <v>1</v>
      </c>
      <c r="J258" s="247">
        <v>1</v>
      </c>
      <c r="K258" s="247">
        <v>0</v>
      </c>
      <c r="L258" s="248">
        <v>0</v>
      </c>
      <c r="M258" s="249">
        <v>0</v>
      </c>
      <c r="N258" s="250">
        <v>1</v>
      </c>
    </row>
    <row r="259" spans="1:14" x14ac:dyDescent="0.25">
      <c r="A259" s="239" t="s">
        <v>314</v>
      </c>
      <c r="B259" s="240" t="s">
        <v>321</v>
      </c>
      <c r="C259" s="240" t="s">
        <v>47</v>
      </c>
      <c r="D259" s="240" t="s">
        <v>180</v>
      </c>
      <c r="E259" s="241">
        <v>48</v>
      </c>
      <c r="F259" s="242">
        <v>151</v>
      </c>
      <c r="G259" s="243">
        <v>3</v>
      </c>
      <c r="H259" s="241">
        <v>3</v>
      </c>
      <c r="I259" s="241">
        <v>3</v>
      </c>
      <c r="J259" s="241">
        <v>3</v>
      </c>
      <c r="K259" s="241">
        <v>2</v>
      </c>
      <c r="L259" s="242">
        <v>2</v>
      </c>
      <c r="M259" s="243">
        <v>2</v>
      </c>
      <c r="N259" s="244">
        <v>1</v>
      </c>
    </row>
    <row r="260" spans="1:14" x14ac:dyDescent="0.25">
      <c r="A260" s="245" t="s">
        <v>314</v>
      </c>
      <c r="B260" s="246" t="s">
        <v>321</v>
      </c>
      <c r="C260" s="246" t="s">
        <v>48</v>
      </c>
      <c r="D260" s="246" t="s">
        <v>180</v>
      </c>
      <c r="E260" s="247">
        <v>36</v>
      </c>
      <c r="F260" s="248">
        <v>174</v>
      </c>
      <c r="G260" s="249">
        <v>4</v>
      </c>
      <c r="H260" s="247">
        <v>4</v>
      </c>
      <c r="I260" s="247">
        <v>4</v>
      </c>
      <c r="J260" s="247">
        <v>0</v>
      </c>
      <c r="K260" s="247">
        <v>0</v>
      </c>
      <c r="L260" s="248">
        <v>0</v>
      </c>
      <c r="M260" s="249">
        <v>4</v>
      </c>
      <c r="N260" s="250">
        <v>0</v>
      </c>
    </row>
    <row r="261" spans="1:14" x14ac:dyDescent="0.25">
      <c r="A261" s="239" t="s">
        <v>314</v>
      </c>
      <c r="B261" s="240" t="s">
        <v>321</v>
      </c>
      <c r="C261" s="240" t="s">
        <v>49</v>
      </c>
      <c r="D261" s="240" t="s">
        <v>180</v>
      </c>
      <c r="E261" s="241">
        <v>24</v>
      </c>
      <c r="F261" s="242">
        <v>140</v>
      </c>
      <c r="G261" s="243">
        <v>5</v>
      </c>
      <c r="H261" s="241">
        <v>5</v>
      </c>
      <c r="I261" s="241">
        <v>0</v>
      </c>
      <c r="J261" s="241">
        <v>0</v>
      </c>
      <c r="K261" s="241">
        <v>0</v>
      </c>
      <c r="L261" s="242">
        <v>0</v>
      </c>
      <c r="M261" s="243">
        <v>0</v>
      </c>
      <c r="N261" s="244">
        <v>5</v>
      </c>
    </row>
    <row r="262" spans="1:14" x14ac:dyDescent="0.25">
      <c r="A262" s="245" t="s">
        <v>314</v>
      </c>
      <c r="B262" s="246" t="s">
        <v>321</v>
      </c>
      <c r="C262" s="246" t="s">
        <v>50</v>
      </c>
      <c r="D262" s="246" t="s">
        <v>180</v>
      </c>
      <c r="E262" s="247">
        <v>36</v>
      </c>
      <c r="F262" s="248">
        <v>50</v>
      </c>
      <c r="G262" s="249">
        <v>3</v>
      </c>
      <c r="H262" s="247">
        <v>3</v>
      </c>
      <c r="I262" s="247">
        <v>3</v>
      </c>
      <c r="J262" s="247">
        <v>0</v>
      </c>
      <c r="K262" s="247">
        <v>0</v>
      </c>
      <c r="L262" s="248">
        <v>0</v>
      </c>
      <c r="M262" s="249">
        <v>3</v>
      </c>
      <c r="N262" s="250">
        <v>0</v>
      </c>
    </row>
    <row r="263" spans="1:14" x14ac:dyDescent="0.25">
      <c r="A263" s="239" t="s">
        <v>314</v>
      </c>
      <c r="B263" s="240" t="s">
        <v>321</v>
      </c>
      <c r="C263" s="240" t="s">
        <v>51</v>
      </c>
      <c r="D263" s="240" t="s">
        <v>180</v>
      </c>
      <c r="E263" s="241">
        <v>36</v>
      </c>
      <c r="F263" s="242">
        <v>85</v>
      </c>
      <c r="G263" s="243">
        <v>4</v>
      </c>
      <c r="H263" s="241">
        <v>3</v>
      </c>
      <c r="I263" s="241">
        <v>1</v>
      </c>
      <c r="J263" s="241">
        <v>0</v>
      </c>
      <c r="K263" s="241">
        <v>0</v>
      </c>
      <c r="L263" s="242">
        <v>0</v>
      </c>
      <c r="M263" s="243">
        <v>2</v>
      </c>
      <c r="N263" s="244">
        <v>0</v>
      </c>
    </row>
    <row r="264" spans="1:14" x14ac:dyDescent="0.25">
      <c r="A264" s="245" t="s">
        <v>314</v>
      </c>
      <c r="B264" s="246" t="s">
        <v>322</v>
      </c>
      <c r="C264" s="246" t="s">
        <v>41</v>
      </c>
      <c r="D264" s="246" t="s">
        <v>182</v>
      </c>
      <c r="E264" s="247">
        <v>12</v>
      </c>
      <c r="F264" s="248">
        <v>63</v>
      </c>
      <c r="G264" s="249">
        <v>5</v>
      </c>
      <c r="H264" s="247">
        <v>0</v>
      </c>
      <c r="I264" s="247">
        <v>0</v>
      </c>
      <c r="J264" s="247">
        <v>0</v>
      </c>
      <c r="K264" s="247">
        <v>0</v>
      </c>
      <c r="L264" s="248">
        <v>0</v>
      </c>
      <c r="M264" s="249">
        <v>0</v>
      </c>
      <c r="N264" s="250">
        <v>6</v>
      </c>
    </row>
    <row r="265" spans="1:14" x14ac:dyDescent="0.25">
      <c r="A265" s="239" t="s">
        <v>314</v>
      </c>
      <c r="B265" s="240" t="s">
        <v>323</v>
      </c>
      <c r="C265" s="240" t="s">
        <v>41</v>
      </c>
      <c r="D265" s="240" t="s">
        <v>182</v>
      </c>
      <c r="E265" s="241">
        <v>12</v>
      </c>
      <c r="F265" s="242">
        <v>45</v>
      </c>
      <c r="G265" s="243">
        <v>6</v>
      </c>
      <c r="H265" s="241">
        <v>0</v>
      </c>
      <c r="I265" s="241">
        <v>0</v>
      </c>
      <c r="J265" s="241">
        <v>0</v>
      </c>
      <c r="K265" s="241">
        <v>0</v>
      </c>
      <c r="L265" s="242">
        <v>0</v>
      </c>
      <c r="M265" s="243">
        <v>0</v>
      </c>
      <c r="N265" s="244">
        <v>4</v>
      </c>
    </row>
    <row r="266" spans="1:14" x14ac:dyDescent="0.25">
      <c r="A266" s="245" t="s">
        <v>324</v>
      </c>
      <c r="B266" s="246" t="s">
        <v>325</v>
      </c>
      <c r="C266" s="246" t="s">
        <v>41</v>
      </c>
      <c r="D266" s="246" t="s">
        <v>182</v>
      </c>
      <c r="E266" s="247">
        <v>12</v>
      </c>
      <c r="F266" s="248">
        <v>48</v>
      </c>
      <c r="G266" s="249">
        <v>3</v>
      </c>
      <c r="H266" s="247">
        <v>0</v>
      </c>
      <c r="I266" s="247">
        <v>0</v>
      </c>
      <c r="J266" s="247">
        <v>0</v>
      </c>
      <c r="K266" s="247">
        <v>0</v>
      </c>
      <c r="L266" s="248">
        <v>0</v>
      </c>
      <c r="M266" s="249">
        <v>0</v>
      </c>
      <c r="N266" s="250">
        <v>3</v>
      </c>
    </row>
    <row r="267" spans="1:14" x14ac:dyDescent="0.25">
      <c r="A267" s="239" t="s">
        <v>324</v>
      </c>
      <c r="B267" s="240" t="s">
        <v>326</v>
      </c>
      <c r="C267" s="240" t="s">
        <v>39</v>
      </c>
      <c r="D267" s="240" t="s">
        <v>180</v>
      </c>
      <c r="E267" s="241">
        <v>12</v>
      </c>
      <c r="F267" s="242">
        <v>26</v>
      </c>
      <c r="G267" s="243">
        <v>6</v>
      </c>
      <c r="H267" s="241">
        <v>1</v>
      </c>
      <c r="I267" s="241">
        <v>3</v>
      </c>
      <c r="J267" s="241">
        <v>2</v>
      </c>
      <c r="K267" s="241">
        <v>0</v>
      </c>
      <c r="L267" s="242">
        <v>0</v>
      </c>
      <c r="M267" s="243">
        <v>4</v>
      </c>
      <c r="N267" s="244">
        <v>2</v>
      </c>
    </row>
    <row r="268" spans="1:14" x14ac:dyDescent="0.25">
      <c r="A268" s="245" t="s">
        <v>324</v>
      </c>
      <c r="B268" s="246" t="s">
        <v>326</v>
      </c>
      <c r="C268" s="246" t="s">
        <v>40</v>
      </c>
      <c r="D268" s="246" t="s">
        <v>180</v>
      </c>
      <c r="E268" s="247">
        <v>24</v>
      </c>
      <c r="F268" s="248">
        <v>168</v>
      </c>
      <c r="G268" s="249">
        <v>10</v>
      </c>
      <c r="H268" s="247">
        <v>10</v>
      </c>
      <c r="I268" s="247">
        <v>0</v>
      </c>
      <c r="J268" s="247">
        <v>0</v>
      </c>
      <c r="K268" s="247">
        <v>0</v>
      </c>
      <c r="L268" s="248">
        <v>0</v>
      </c>
      <c r="M268" s="249">
        <v>4</v>
      </c>
      <c r="N268" s="250">
        <v>6</v>
      </c>
    </row>
    <row r="269" spans="1:14" x14ac:dyDescent="0.25">
      <c r="A269" s="239" t="s">
        <v>324</v>
      </c>
      <c r="B269" s="240" t="s">
        <v>326</v>
      </c>
      <c r="C269" s="240" t="s">
        <v>47</v>
      </c>
      <c r="D269" s="240" t="s">
        <v>180</v>
      </c>
      <c r="E269" s="241">
        <v>48</v>
      </c>
      <c r="F269" s="242">
        <v>280</v>
      </c>
      <c r="G269" s="243">
        <v>6</v>
      </c>
      <c r="H269" s="241">
        <v>6</v>
      </c>
      <c r="I269" s="241">
        <v>4</v>
      </c>
      <c r="J269" s="241">
        <v>4</v>
      </c>
      <c r="K269" s="241">
        <v>0</v>
      </c>
      <c r="L269" s="242">
        <v>0</v>
      </c>
      <c r="M269" s="243">
        <v>0</v>
      </c>
      <c r="N269" s="244">
        <v>4</v>
      </c>
    </row>
    <row r="270" spans="1:14" x14ac:dyDescent="0.25">
      <c r="A270" s="245" t="s">
        <v>324</v>
      </c>
      <c r="B270" s="246" t="s">
        <v>326</v>
      </c>
      <c r="C270" s="246" t="s">
        <v>48</v>
      </c>
      <c r="D270" s="246" t="s">
        <v>180</v>
      </c>
      <c r="E270" s="247">
        <v>36</v>
      </c>
      <c r="F270" s="248">
        <v>242</v>
      </c>
      <c r="G270" s="249">
        <v>8</v>
      </c>
      <c r="H270" s="247">
        <v>8</v>
      </c>
      <c r="I270" s="247">
        <v>8</v>
      </c>
      <c r="J270" s="247">
        <v>0</v>
      </c>
      <c r="K270" s="247">
        <v>0</v>
      </c>
      <c r="L270" s="248">
        <v>0</v>
      </c>
      <c r="M270" s="249">
        <v>8</v>
      </c>
      <c r="N270" s="250">
        <v>0</v>
      </c>
    </row>
    <row r="271" spans="1:14" x14ac:dyDescent="0.25">
      <c r="A271" s="239" t="s">
        <v>324</v>
      </c>
      <c r="B271" s="240" t="s">
        <v>326</v>
      </c>
      <c r="C271" s="240" t="s">
        <v>49</v>
      </c>
      <c r="D271" s="240" t="s">
        <v>180</v>
      </c>
      <c r="E271" s="241">
        <v>24</v>
      </c>
      <c r="F271" s="242">
        <v>158</v>
      </c>
      <c r="G271" s="243">
        <v>11</v>
      </c>
      <c r="H271" s="241">
        <v>11</v>
      </c>
      <c r="I271" s="241">
        <v>0</v>
      </c>
      <c r="J271" s="241">
        <v>0</v>
      </c>
      <c r="K271" s="241">
        <v>0</v>
      </c>
      <c r="L271" s="242">
        <v>0</v>
      </c>
      <c r="M271" s="243">
        <v>0</v>
      </c>
      <c r="N271" s="244">
        <v>11</v>
      </c>
    </row>
    <row r="272" spans="1:14" x14ac:dyDescent="0.25">
      <c r="A272" s="245" t="s">
        <v>324</v>
      </c>
      <c r="B272" s="246" t="s">
        <v>326</v>
      </c>
      <c r="C272" s="246" t="s">
        <v>50</v>
      </c>
      <c r="D272" s="246" t="s">
        <v>180</v>
      </c>
      <c r="E272" s="247">
        <v>36</v>
      </c>
      <c r="F272" s="248">
        <v>127</v>
      </c>
      <c r="G272" s="249">
        <v>6</v>
      </c>
      <c r="H272" s="247">
        <v>10</v>
      </c>
      <c r="I272" s="247">
        <v>10</v>
      </c>
      <c r="J272" s="247">
        <v>0</v>
      </c>
      <c r="K272" s="247">
        <v>0</v>
      </c>
      <c r="L272" s="248">
        <v>0</v>
      </c>
      <c r="M272" s="249">
        <v>7</v>
      </c>
      <c r="N272" s="250">
        <v>0</v>
      </c>
    </row>
    <row r="273" spans="1:14" x14ac:dyDescent="0.25">
      <c r="A273" s="239" t="s">
        <v>324</v>
      </c>
      <c r="B273" s="240" t="s">
        <v>326</v>
      </c>
      <c r="C273" s="240" t="s">
        <v>51</v>
      </c>
      <c r="D273" s="240" t="s">
        <v>180</v>
      </c>
      <c r="E273" s="241">
        <v>36</v>
      </c>
      <c r="F273" s="242">
        <v>91</v>
      </c>
      <c r="G273" s="243">
        <v>8</v>
      </c>
      <c r="H273" s="241">
        <v>8</v>
      </c>
      <c r="I273" s="241">
        <v>7</v>
      </c>
      <c r="J273" s="241">
        <v>1</v>
      </c>
      <c r="K273" s="241">
        <v>0</v>
      </c>
      <c r="L273" s="242">
        <v>0</v>
      </c>
      <c r="M273" s="243">
        <v>3</v>
      </c>
      <c r="N273" s="244">
        <v>4</v>
      </c>
    </row>
    <row r="274" spans="1:14" x14ac:dyDescent="0.25">
      <c r="A274" s="245" t="s">
        <v>324</v>
      </c>
      <c r="B274" s="246" t="s">
        <v>327</v>
      </c>
      <c r="C274" s="246" t="s">
        <v>41</v>
      </c>
      <c r="D274" s="246" t="s">
        <v>182</v>
      </c>
      <c r="E274" s="247">
        <v>12</v>
      </c>
      <c r="F274" s="248">
        <v>93</v>
      </c>
      <c r="G274" s="249">
        <v>4</v>
      </c>
      <c r="H274" s="247">
        <v>0</v>
      </c>
      <c r="I274" s="247">
        <v>0</v>
      </c>
      <c r="J274" s="247">
        <v>0</v>
      </c>
      <c r="K274" s="247">
        <v>0</v>
      </c>
      <c r="L274" s="248">
        <v>0</v>
      </c>
      <c r="M274" s="249">
        <v>0</v>
      </c>
      <c r="N274" s="250">
        <v>4</v>
      </c>
    </row>
    <row r="275" spans="1:14" x14ac:dyDescent="0.25">
      <c r="A275" s="239" t="s">
        <v>324</v>
      </c>
      <c r="B275" s="240" t="s">
        <v>328</v>
      </c>
      <c r="C275" s="240" t="s">
        <v>49</v>
      </c>
      <c r="D275" s="240" t="s">
        <v>182</v>
      </c>
      <c r="E275" s="241">
        <v>24</v>
      </c>
      <c r="F275" s="242">
        <v>176</v>
      </c>
      <c r="G275" s="243">
        <v>5</v>
      </c>
      <c r="H275" s="241">
        <v>5</v>
      </c>
      <c r="I275" s="241">
        <v>0</v>
      </c>
      <c r="J275" s="241">
        <v>0</v>
      </c>
      <c r="K275" s="241">
        <v>0</v>
      </c>
      <c r="L275" s="242">
        <v>0</v>
      </c>
      <c r="M275" s="243">
        <v>0</v>
      </c>
      <c r="N275" s="244">
        <v>4</v>
      </c>
    </row>
    <row r="276" spans="1:14" x14ac:dyDescent="0.25">
      <c r="A276" s="245" t="s">
        <v>324</v>
      </c>
      <c r="B276" s="246" t="s">
        <v>329</v>
      </c>
      <c r="C276" s="246" t="s">
        <v>847</v>
      </c>
      <c r="D276" s="246" t="s">
        <v>180</v>
      </c>
      <c r="E276" s="247">
        <v>33</v>
      </c>
      <c r="F276" s="248">
        <v>22</v>
      </c>
      <c r="G276" s="249">
        <v>2</v>
      </c>
      <c r="H276" s="247">
        <v>1</v>
      </c>
      <c r="I276" s="247">
        <v>1</v>
      </c>
      <c r="J276" s="247">
        <v>2</v>
      </c>
      <c r="K276" s="247">
        <v>0</v>
      </c>
      <c r="L276" s="248">
        <v>0</v>
      </c>
      <c r="M276" s="249">
        <v>1</v>
      </c>
      <c r="N276" s="250">
        <v>1</v>
      </c>
    </row>
    <row r="277" spans="1:14" x14ac:dyDescent="0.25">
      <c r="A277" s="239" t="s">
        <v>324</v>
      </c>
      <c r="B277" s="240" t="s">
        <v>329</v>
      </c>
      <c r="C277" s="240" t="s">
        <v>39</v>
      </c>
      <c r="D277" s="240" t="s">
        <v>180</v>
      </c>
      <c r="E277" s="241">
        <v>23</v>
      </c>
      <c r="F277" s="242">
        <v>28</v>
      </c>
      <c r="G277" s="243">
        <v>3</v>
      </c>
      <c r="H277" s="241">
        <v>2</v>
      </c>
      <c r="I277" s="241">
        <v>0</v>
      </c>
      <c r="J277" s="241">
        <v>0</v>
      </c>
      <c r="K277" s="241">
        <v>0</v>
      </c>
      <c r="L277" s="242">
        <v>0</v>
      </c>
      <c r="M277" s="243">
        <v>2</v>
      </c>
      <c r="N277" s="244">
        <v>2</v>
      </c>
    </row>
    <row r="278" spans="1:14" x14ac:dyDescent="0.25">
      <c r="A278" s="245" t="s">
        <v>324</v>
      </c>
      <c r="B278" s="246" t="s">
        <v>329</v>
      </c>
      <c r="C278" s="246" t="s">
        <v>40</v>
      </c>
      <c r="D278" s="246" t="s">
        <v>180</v>
      </c>
      <c r="E278" s="247">
        <v>33</v>
      </c>
      <c r="F278" s="248">
        <v>92</v>
      </c>
      <c r="G278" s="249">
        <v>4</v>
      </c>
      <c r="H278" s="247">
        <v>4</v>
      </c>
      <c r="I278" s="247">
        <v>4</v>
      </c>
      <c r="J278" s="247">
        <v>0</v>
      </c>
      <c r="K278" s="247">
        <v>0</v>
      </c>
      <c r="L278" s="248">
        <v>0</v>
      </c>
      <c r="M278" s="249">
        <v>4</v>
      </c>
      <c r="N278" s="250">
        <v>0</v>
      </c>
    </row>
    <row r="279" spans="1:14" x14ac:dyDescent="0.25">
      <c r="A279" s="239" t="s">
        <v>324</v>
      </c>
      <c r="B279" s="240" t="s">
        <v>329</v>
      </c>
      <c r="C279" s="240" t="s">
        <v>45</v>
      </c>
      <c r="D279" s="240" t="s">
        <v>180</v>
      </c>
      <c r="E279" s="241">
        <v>33</v>
      </c>
      <c r="F279" s="242">
        <v>7</v>
      </c>
      <c r="G279" s="243">
        <v>1</v>
      </c>
      <c r="H279" s="241">
        <v>2</v>
      </c>
      <c r="I279" s="241">
        <v>2</v>
      </c>
      <c r="J279" s="241">
        <v>0</v>
      </c>
      <c r="K279" s="241">
        <v>0</v>
      </c>
      <c r="L279" s="242">
        <v>0</v>
      </c>
      <c r="M279" s="243">
        <v>0</v>
      </c>
      <c r="N279" s="244">
        <v>0</v>
      </c>
    </row>
    <row r="280" spans="1:14" x14ac:dyDescent="0.25">
      <c r="A280" s="245" t="s">
        <v>324</v>
      </c>
      <c r="B280" s="246" t="s">
        <v>329</v>
      </c>
      <c r="C280" s="246" t="s">
        <v>48</v>
      </c>
      <c r="D280" s="246" t="s">
        <v>180</v>
      </c>
      <c r="E280" s="247">
        <v>33</v>
      </c>
      <c r="F280" s="248">
        <v>120</v>
      </c>
      <c r="G280" s="249">
        <v>5</v>
      </c>
      <c r="H280" s="247">
        <v>5</v>
      </c>
      <c r="I280" s="247">
        <v>5</v>
      </c>
      <c r="J280" s="247">
        <v>0</v>
      </c>
      <c r="K280" s="247">
        <v>0</v>
      </c>
      <c r="L280" s="248">
        <v>0</v>
      </c>
      <c r="M280" s="249">
        <v>5</v>
      </c>
      <c r="N280" s="250">
        <v>0</v>
      </c>
    </row>
    <row r="281" spans="1:14" x14ac:dyDescent="0.25">
      <c r="A281" s="239" t="s">
        <v>324</v>
      </c>
      <c r="B281" s="240" t="s">
        <v>329</v>
      </c>
      <c r="C281" s="240" t="s">
        <v>50</v>
      </c>
      <c r="D281" s="240" t="s">
        <v>180</v>
      </c>
      <c r="E281" s="241">
        <v>33</v>
      </c>
      <c r="F281" s="242">
        <v>57</v>
      </c>
      <c r="G281" s="243">
        <v>4</v>
      </c>
      <c r="H281" s="241">
        <v>3</v>
      </c>
      <c r="I281" s="241">
        <v>7</v>
      </c>
      <c r="J281" s="241">
        <v>0</v>
      </c>
      <c r="K281" s="241">
        <v>0</v>
      </c>
      <c r="L281" s="242">
        <v>0</v>
      </c>
      <c r="M281" s="243">
        <v>4</v>
      </c>
      <c r="N281" s="244">
        <v>0</v>
      </c>
    </row>
    <row r="282" spans="1:14" x14ac:dyDescent="0.25">
      <c r="A282" s="245" t="s">
        <v>324</v>
      </c>
      <c r="B282" s="246" t="s">
        <v>329</v>
      </c>
      <c r="C282" s="246" t="s">
        <v>51</v>
      </c>
      <c r="D282" s="246" t="s">
        <v>180</v>
      </c>
      <c r="E282" s="247">
        <v>34</v>
      </c>
      <c r="F282" s="248">
        <v>61</v>
      </c>
      <c r="G282" s="249">
        <v>4</v>
      </c>
      <c r="H282" s="247">
        <v>5</v>
      </c>
      <c r="I282" s="247">
        <v>5</v>
      </c>
      <c r="J282" s="247">
        <v>1</v>
      </c>
      <c r="K282" s="247">
        <v>0</v>
      </c>
      <c r="L282" s="248">
        <v>0</v>
      </c>
      <c r="M282" s="249">
        <v>2</v>
      </c>
      <c r="N282" s="250">
        <v>1</v>
      </c>
    </row>
    <row r="283" spans="1:14" x14ac:dyDescent="0.25">
      <c r="A283" s="239" t="s">
        <v>324</v>
      </c>
      <c r="B283" s="240" t="s">
        <v>330</v>
      </c>
      <c r="C283" s="240" t="s">
        <v>848</v>
      </c>
      <c r="D283" s="240" t="s">
        <v>182</v>
      </c>
      <c r="E283" s="241">
        <v>24</v>
      </c>
      <c r="F283" s="242">
        <v>15</v>
      </c>
      <c r="G283" s="243">
        <v>1</v>
      </c>
      <c r="H283" s="241">
        <v>1</v>
      </c>
      <c r="I283" s="241">
        <v>0</v>
      </c>
      <c r="J283" s="241">
        <v>0</v>
      </c>
      <c r="K283" s="241">
        <v>0</v>
      </c>
      <c r="L283" s="242">
        <v>0</v>
      </c>
      <c r="M283" s="243">
        <v>0</v>
      </c>
      <c r="N283" s="244">
        <v>1</v>
      </c>
    </row>
    <row r="284" spans="1:14" x14ac:dyDescent="0.25">
      <c r="A284" s="245" t="s">
        <v>324</v>
      </c>
      <c r="B284" s="246" t="s">
        <v>330</v>
      </c>
      <c r="C284" s="246" t="s">
        <v>41</v>
      </c>
      <c r="D284" s="246" t="s">
        <v>182</v>
      </c>
      <c r="E284" s="247">
        <v>12</v>
      </c>
      <c r="F284" s="248">
        <v>61</v>
      </c>
      <c r="G284" s="249">
        <v>2</v>
      </c>
      <c r="H284" s="247">
        <v>0</v>
      </c>
      <c r="I284" s="247">
        <v>0</v>
      </c>
      <c r="J284" s="247">
        <v>0</v>
      </c>
      <c r="K284" s="247">
        <v>0</v>
      </c>
      <c r="L284" s="248">
        <v>0</v>
      </c>
      <c r="M284" s="249">
        <v>0</v>
      </c>
      <c r="N284" s="250">
        <v>2</v>
      </c>
    </row>
    <row r="285" spans="1:14" x14ac:dyDescent="0.25">
      <c r="A285" s="239" t="s">
        <v>324</v>
      </c>
      <c r="B285" s="240" t="s">
        <v>330</v>
      </c>
      <c r="C285" s="240" t="s">
        <v>47</v>
      </c>
      <c r="D285" s="240" t="s">
        <v>182</v>
      </c>
      <c r="E285" s="241">
        <v>72</v>
      </c>
      <c r="F285" s="242">
        <v>100</v>
      </c>
      <c r="G285" s="243">
        <v>3</v>
      </c>
      <c r="H285" s="241">
        <v>3</v>
      </c>
      <c r="I285" s="241">
        <v>3</v>
      </c>
      <c r="J285" s="241">
        <v>2</v>
      </c>
      <c r="K285" s="241">
        <v>3</v>
      </c>
      <c r="L285" s="242">
        <v>3</v>
      </c>
      <c r="M285" s="243">
        <v>3</v>
      </c>
      <c r="N285" s="244">
        <v>0</v>
      </c>
    </row>
    <row r="286" spans="1:14" x14ac:dyDescent="0.25">
      <c r="A286" s="245" t="s">
        <v>324</v>
      </c>
      <c r="B286" s="246" t="s">
        <v>331</v>
      </c>
      <c r="C286" s="246" t="s">
        <v>25</v>
      </c>
      <c r="D286" s="246" t="s">
        <v>180</v>
      </c>
      <c r="E286" s="247">
        <v>12</v>
      </c>
      <c r="F286" s="248">
        <v>83</v>
      </c>
      <c r="G286" s="249">
        <v>10</v>
      </c>
      <c r="H286" s="247">
        <v>0</v>
      </c>
      <c r="I286" s="247">
        <v>0</v>
      </c>
      <c r="J286" s="247">
        <v>0</v>
      </c>
      <c r="K286" s="247">
        <v>0</v>
      </c>
      <c r="L286" s="248">
        <v>0</v>
      </c>
      <c r="M286" s="249">
        <v>0</v>
      </c>
      <c r="N286" s="250">
        <v>7</v>
      </c>
    </row>
    <row r="287" spans="1:14" x14ac:dyDescent="0.25">
      <c r="A287" s="239" t="s">
        <v>324</v>
      </c>
      <c r="B287" s="240" t="s">
        <v>331</v>
      </c>
      <c r="C287" s="240" t="s">
        <v>847</v>
      </c>
      <c r="D287" s="240" t="s">
        <v>180</v>
      </c>
      <c r="E287" s="241">
        <v>24</v>
      </c>
      <c r="F287" s="242">
        <v>13</v>
      </c>
      <c r="G287" s="243">
        <v>2</v>
      </c>
      <c r="H287" s="241">
        <v>0</v>
      </c>
      <c r="I287" s="241">
        <v>1</v>
      </c>
      <c r="J287" s="241">
        <v>0</v>
      </c>
      <c r="K287" s="241">
        <v>0</v>
      </c>
      <c r="L287" s="242">
        <v>0</v>
      </c>
      <c r="M287" s="243">
        <v>0</v>
      </c>
      <c r="N287" s="244">
        <v>1</v>
      </c>
    </row>
    <row r="288" spans="1:14" x14ac:dyDescent="0.25">
      <c r="A288" s="245" t="s">
        <v>324</v>
      </c>
      <c r="B288" s="246" t="s">
        <v>331</v>
      </c>
      <c r="C288" s="246" t="s">
        <v>848</v>
      </c>
      <c r="D288" s="246" t="s">
        <v>180</v>
      </c>
      <c r="E288" s="247">
        <v>24</v>
      </c>
      <c r="F288" s="248">
        <v>9</v>
      </c>
      <c r="G288" s="249">
        <v>2</v>
      </c>
      <c r="H288" s="247">
        <v>2</v>
      </c>
      <c r="I288" s="247">
        <v>0</v>
      </c>
      <c r="J288" s="247">
        <v>0</v>
      </c>
      <c r="K288" s="247">
        <v>0</v>
      </c>
      <c r="L288" s="248">
        <v>0</v>
      </c>
      <c r="M288" s="249">
        <v>0</v>
      </c>
      <c r="N288" s="250">
        <v>1</v>
      </c>
    </row>
    <row r="289" spans="1:14" x14ac:dyDescent="0.25">
      <c r="A289" s="239" t="s">
        <v>324</v>
      </c>
      <c r="B289" s="240" t="s">
        <v>331</v>
      </c>
      <c r="C289" s="240" t="s">
        <v>40</v>
      </c>
      <c r="D289" s="240" t="s">
        <v>180</v>
      </c>
      <c r="E289" s="241">
        <v>24</v>
      </c>
      <c r="F289" s="242">
        <v>138</v>
      </c>
      <c r="G289" s="243">
        <v>7</v>
      </c>
      <c r="H289" s="241">
        <v>7</v>
      </c>
      <c r="I289" s="241">
        <v>0</v>
      </c>
      <c r="J289" s="241">
        <v>0</v>
      </c>
      <c r="K289" s="241">
        <v>0</v>
      </c>
      <c r="L289" s="242">
        <v>0</v>
      </c>
      <c r="M289" s="243">
        <v>0</v>
      </c>
      <c r="N289" s="244">
        <v>7</v>
      </c>
    </row>
    <row r="290" spans="1:14" x14ac:dyDescent="0.25">
      <c r="A290" s="245" t="s">
        <v>324</v>
      </c>
      <c r="B290" s="246" t="s">
        <v>331</v>
      </c>
      <c r="C290" s="246" t="s">
        <v>41</v>
      </c>
      <c r="D290" s="246" t="s">
        <v>180</v>
      </c>
      <c r="E290" s="247">
        <v>12</v>
      </c>
      <c r="F290" s="248">
        <v>68</v>
      </c>
      <c r="G290" s="249">
        <v>4</v>
      </c>
      <c r="H290" s="247">
        <v>0</v>
      </c>
      <c r="I290" s="247">
        <v>0</v>
      </c>
      <c r="J290" s="247">
        <v>0</v>
      </c>
      <c r="K290" s="247">
        <v>0</v>
      </c>
      <c r="L290" s="248">
        <v>0</v>
      </c>
      <c r="M290" s="249">
        <v>0</v>
      </c>
      <c r="N290" s="250">
        <v>6</v>
      </c>
    </row>
    <row r="291" spans="1:14" x14ac:dyDescent="0.25">
      <c r="A291" s="239" t="s">
        <v>324</v>
      </c>
      <c r="B291" s="240" t="s">
        <v>331</v>
      </c>
      <c r="C291" s="240" t="s">
        <v>47</v>
      </c>
      <c r="D291" s="240" t="s">
        <v>180</v>
      </c>
      <c r="E291" s="241">
        <v>48</v>
      </c>
      <c r="F291" s="242">
        <v>152</v>
      </c>
      <c r="G291" s="243">
        <v>2</v>
      </c>
      <c r="H291" s="241">
        <v>2</v>
      </c>
      <c r="I291" s="241">
        <v>2</v>
      </c>
      <c r="J291" s="241">
        <v>2</v>
      </c>
      <c r="K291" s="241">
        <v>0</v>
      </c>
      <c r="L291" s="242">
        <v>0</v>
      </c>
      <c r="M291" s="243">
        <v>0</v>
      </c>
      <c r="N291" s="244">
        <v>2</v>
      </c>
    </row>
    <row r="292" spans="1:14" x14ac:dyDescent="0.25">
      <c r="A292" s="245" t="s">
        <v>324</v>
      </c>
      <c r="B292" s="246" t="s">
        <v>331</v>
      </c>
      <c r="C292" s="246" t="s">
        <v>48</v>
      </c>
      <c r="D292" s="246" t="s">
        <v>180</v>
      </c>
      <c r="E292" s="247">
        <v>24</v>
      </c>
      <c r="F292" s="248">
        <v>239</v>
      </c>
      <c r="G292" s="249">
        <v>8</v>
      </c>
      <c r="H292" s="247">
        <v>8</v>
      </c>
      <c r="I292" s="247">
        <v>1</v>
      </c>
      <c r="J292" s="247">
        <v>0</v>
      </c>
      <c r="K292" s="247">
        <v>0</v>
      </c>
      <c r="L292" s="248">
        <v>0</v>
      </c>
      <c r="M292" s="249">
        <v>1</v>
      </c>
      <c r="N292" s="250">
        <v>7</v>
      </c>
    </row>
    <row r="293" spans="1:14" x14ac:dyDescent="0.25">
      <c r="A293" s="239" t="s">
        <v>324</v>
      </c>
      <c r="B293" s="240" t="s">
        <v>331</v>
      </c>
      <c r="C293" s="240" t="s">
        <v>49</v>
      </c>
      <c r="D293" s="240" t="s">
        <v>180</v>
      </c>
      <c r="E293" s="241">
        <v>24</v>
      </c>
      <c r="F293" s="242">
        <v>101</v>
      </c>
      <c r="G293" s="243">
        <v>9</v>
      </c>
      <c r="H293" s="241">
        <v>9</v>
      </c>
      <c r="I293" s="241">
        <v>0</v>
      </c>
      <c r="J293" s="241">
        <v>0</v>
      </c>
      <c r="K293" s="241">
        <v>0</v>
      </c>
      <c r="L293" s="242">
        <v>0</v>
      </c>
      <c r="M293" s="243">
        <v>0</v>
      </c>
      <c r="N293" s="244">
        <v>9</v>
      </c>
    </row>
    <row r="294" spans="1:14" x14ac:dyDescent="0.25">
      <c r="A294" s="245" t="s">
        <v>324</v>
      </c>
      <c r="B294" s="246" t="s">
        <v>331</v>
      </c>
      <c r="C294" s="246" t="s">
        <v>50</v>
      </c>
      <c r="D294" s="246" t="s">
        <v>180</v>
      </c>
      <c r="E294" s="247">
        <v>36</v>
      </c>
      <c r="F294" s="248">
        <v>97</v>
      </c>
      <c r="G294" s="249">
        <v>7</v>
      </c>
      <c r="H294" s="247">
        <v>8</v>
      </c>
      <c r="I294" s="247">
        <v>7</v>
      </c>
      <c r="J294" s="247">
        <v>0</v>
      </c>
      <c r="K294" s="247">
        <v>0</v>
      </c>
      <c r="L294" s="248">
        <v>0</v>
      </c>
      <c r="M294" s="249">
        <v>3</v>
      </c>
      <c r="N294" s="250">
        <v>5</v>
      </c>
    </row>
    <row r="295" spans="1:14" x14ac:dyDescent="0.25">
      <c r="A295" s="239" t="s">
        <v>324</v>
      </c>
      <c r="B295" s="240" t="s">
        <v>331</v>
      </c>
      <c r="C295" s="240" t="s">
        <v>51</v>
      </c>
      <c r="D295" s="240" t="s">
        <v>180</v>
      </c>
      <c r="E295" s="241">
        <v>36</v>
      </c>
      <c r="F295" s="242">
        <v>99</v>
      </c>
      <c r="G295" s="243">
        <v>6</v>
      </c>
      <c r="H295" s="241">
        <v>6</v>
      </c>
      <c r="I295" s="241">
        <v>6</v>
      </c>
      <c r="J295" s="241">
        <v>0</v>
      </c>
      <c r="K295" s="241">
        <v>0</v>
      </c>
      <c r="L295" s="242">
        <v>0</v>
      </c>
      <c r="M295" s="243">
        <v>2</v>
      </c>
      <c r="N295" s="244">
        <v>4</v>
      </c>
    </row>
    <row r="296" spans="1:14" x14ac:dyDescent="0.25">
      <c r="A296" s="245" t="s">
        <v>324</v>
      </c>
      <c r="B296" s="246" t="s">
        <v>332</v>
      </c>
      <c r="C296" s="246" t="s">
        <v>41</v>
      </c>
      <c r="D296" s="246" t="s">
        <v>182</v>
      </c>
      <c r="E296" s="247">
        <v>12</v>
      </c>
      <c r="F296" s="248">
        <v>20</v>
      </c>
      <c r="G296" s="249">
        <v>2</v>
      </c>
      <c r="H296" s="247">
        <v>0</v>
      </c>
      <c r="I296" s="247">
        <v>0</v>
      </c>
      <c r="J296" s="247">
        <v>0</v>
      </c>
      <c r="K296" s="247">
        <v>0</v>
      </c>
      <c r="L296" s="248">
        <v>0</v>
      </c>
      <c r="M296" s="249">
        <v>0</v>
      </c>
      <c r="N296" s="250">
        <v>0</v>
      </c>
    </row>
    <row r="297" spans="1:14" x14ac:dyDescent="0.25">
      <c r="A297" s="239" t="s">
        <v>333</v>
      </c>
      <c r="B297" s="240" t="s">
        <v>334</v>
      </c>
      <c r="C297" s="240" t="s">
        <v>49</v>
      </c>
      <c r="D297" s="240" t="s">
        <v>182</v>
      </c>
      <c r="E297" s="241">
        <v>24</v>
      </c>
      <c r="F297" s="242">
        <v>79</v>
      </c>
      <c r="G297" s="243">
        <v>4</v>
      </c>
      <c r="H297" s="241">
        <v>4</v>
      </c>
      <c r="I297" s="241">
        <v>0</v>
      </c>
      <c r="J297" s="241">
        <v>0</v>
      </c>
      <c r="K297" s="241">
        <v>0</v>
      </c>
      <c r="L297" s="242">
        <v>0</v>
      </c>
      <c r="M297" s="243">
        <v>0</v>
      </c>
      <c r="N297" s="244">
        <v>6</v>
      </c>
    </row>
    <row r="298" spans="1:14" x14ac:dyDescent="0.25">
      <c r="A298" s="245" t="s">
        <v>333</v>
      </c>
      <c r="B298" s="246" t="s">
        <v>335</v>
      </c>
      <c r="C298" s="246" t="s">
        <v>47</v>
      </c>
      <c r="D298" s="246" t="s">
        <v>182</v>
      </c>
      <c r="E298" s="247">
        <v>48</v>
      </c>
      <c r="F298" s="248">
        <v>55</v>
      </c>
      <c r="G298" s="249">
        <v>1</v>
      </c>
      <c r="H298" s="247">
        <v>2</v>
      </c>
      <c r="I298" s="247">
        <v>1</v>
      </c>
      <c r="J298" s="247">
        <v>2</v>
      </c>
      <c r="K298" s="247">
        <v>1</v>
      </c>
      <c r="L298" s="248">
        <v>0</v>
      </c>
      <c r="M298" s="249">
        <v>1</v>
      </c>
      <c r="N298" s="250">
        <v>1</v>
      </c>
    </row>
    <row r="299" spans="1:14" x14ac:dyDescent="0.25">
      <c r="A299" s="239" t="s">
        <v>333</v>
      </c>
      <c r="B299" s="240" t="s">
        <v>336</v>
      </c>
      <c r="C299" s="240" t="s">
        <v>47</v>
      </c>
      <c r="D299" s="240" t="s">
        <v>182</v>
      </c>
      <c r="E299" s="241">
        <v>72</v>
      </c>
      <c r="F299" s="242">
        <v>57</v>
      </c>
      <c r="G299" s="243">
        <v>3</v>
      </c>
      <c r="H299" s="241">
        <v>2</v>
      </c>
      <c r="I299" s="241">
        <v>2</v>
      </c>
      <c r="J299" s="241">
        <v>3</v>
      </c>
      <c r="K299" s="241">
        <v>3</v>
      </c>
      <c r="L299" s="242">
        <v>3</v>
      </c>
      <c r="M299" s="243">
        <v>3</v>
      </c>
      <c r="N299" s="244">
        <v>0</v>
      </c>
    </row>
    <row r="300" spans="1:14" x14ac:dyDescent="0.25">
      <c r="A300" s="245" t="s">
        <v>333</v>
      </c>
      <c r="B300" s="246" t="s">
        <v>337</v>
      </c>
      <c r="C300" s="246" t="s">
        <v>41</v>
      </c>
      <c r="D300" s="246" t="s">
        <v>182</v>
      </c>
      <c r="E300" s="247">
        <v>12</v>
      </c>
      <c r="F300" s="248">
        <v>22</v>
      </c>
      <c r="G300" s="249">
        <v>4</v>
      </c>
      <c r="H300" s="247">
        <v>0</v>
      </c>
      <c r="I300" s="247">
        <v>0</v>
      </c>
      <c r="J300" s="247">
        <v>0</v>
      </c>
      <c r="K300" s="247">
        <v>0</v>
      </c>
      <c r="L300" s="248">
        <v>0</v>
      </c>
      <c r="M300" s="249">
        <v>0</v>
      </c>
      <c r="N300" s="250">
        <v>3</v>
      </c>
    </row>
    <row r="301" spans="1:14" x14ac:dyDescent="0.25">
      <c r="A301" s="239" t="s">
        <v>333</v>
      </c>
      <c r="B301" s="240" t="s">
        <v>338</v>
      </c>
      <c r="C301" s="240" t="s">
        <v>25</v>
      </c>
      <c r="D301" s="240" t="s">
        <v>180</v>
      </c>
      <c r="E301" s="241">
        <v>12</v>
      </c>
      <c r="F301" s="242">
        <v>15</v>
      </c>
      <c r="G301" s="243">
        <v>4</v>
      </c>
      <c r="H301" s="241">
        <v>1</v>
      </c>
      <c r="I301" s="241">
        <v>0</v>
      </c>
      <c r="J301" s="241">
        <v>0</v>
      </c>
      <c r="K301" s="241">
        <v>0</v>
      </c>
      <c r="L301" s="242">
        <v>0</v>
      </c>
      <c r="M301" s="243">
        <v>0</v>
      </c>
      <c r="N301" s="244">
        <v>6</v>
      </c>
    </row>
    <row r="302" spans="1:14" x14ac:dyDescent="0.25">
      <c r="A302" s="245" t="s">
        <v>333</v>
      </c>
      <c r="B302" s="246" t="s">
        <v>338</v>
      </c>
      <c r="C302" s="246" t="s">
        <v>40</v>
      </c>
      <c r="D302" s="246" t="s">
        <v>180</v>
      </c>
      <c r="E302" s="247">
        <v>24</v>
      </c>
      <c r="F302" s="248">
        <v>70</v>
      </c>
      <c r="G302" s="249">
        <v>3</v>
      </c>
      <c r="H302" s="247">
        <v>3</v>
      </c>
      <c r="I302" s="247">
        <v>0</v>
      </c>
      <c r="J302" s="247">
        <v>0</v>
      </c>
      <c r="K302" s="247">
        <v>0</v>
      </c>
      <c r="L302" s="248">
        <v>0</v>
      </c>
      <c r="M302" s="249">
        <v>3</v>
      </c>
      <c r="N302" s="250">
        <v>0</v>
      </c>
    </row>
    <row r="303" spans="1:14" x14ac:dyDescent="0.25">
      <c r="A303" s="239" t="s">
        <v>333</v>
      </c>
      <c r="B303" s="240" t="s">
        <v>338</v>
      </c>
      <c r="C303" s="240" t="s">
        <v>48</v>
      </c>
      <c r="D303" s="240" t="s">
        <v>180</v>
      </c>
      <c r="E303" s="241">
        <v>24</v>
      </c>
      <c r="F303" s="242">
        <v>85</v>
      </c>
      <c r="G303" s="243">
        <v>5</v>
      </c>
      <c r="H303" s="241">
        <v>5</v>
      </c>
      <c r="I303" s="241">
        <v>0</v>
      </c>
      <c r="J303" s="241">
        <v>0</v>
      </c>
      <c r="K303" s="241">
        <v>0</v>
      </c>
      <c r="L303" s="242">
        <v>0</v>
      </c>
      <c r="M303" s="243">
        <v>5</v>
      </c>
      <c r="N303" s="244">
        <v>0</v>
      </c>
    </row>
    <row r="304" spans="1:14" x14ac:dyDescent="0.25">
      <c r="A304" s="245" t="s">
        <v>333</v>
      </c>
      <c r="B304" s="246" t="s">
        <v>338</v>
      </c>
      <c r="C304" s="246" t="s">
        <v>50</v>
      </c>
      <c r="D304" s="246" t="s">
        <v>180</v>
      </c>
      <c r="E304" s="247">
        <v>35</v>
      </c>
      <c r="F304" s="248">
        <v>43</v>
      </c>
      <c r="G304" s="249">
        <v>3</v>
      </c>
      <c r="H304" s="247">
        <v>3</v>
      </c>
      <c r="I304" s="247">
        <v>2</v>
      </c>
      <c r="J304" s="247">
        <v>0</v>
      </c>
      <c r="K304" s="247">
        <v>0</v>
      </c>
      <c r="L304" s="248">
        <v>0</v>
      </c>
      <c r="M304" s="249">
        <v>3</v>
      </c>
      <c r="N304" s="250">
        <v>0</v>
      </c>
    </row>
    <row r="305" spans="1:14" x14ac:dyDescent="0.25">
      <c r="A305" s="239" t="s">
        <v>333</v>
      </c>
      <c r="B305" s="240" t="s">
        <v>339</v>
      </c>
      <c r="C305" s="240" t="s">
        <v>848</v>
      </c>
      <c r="D305" s="240" t="s">
        <v>182</v>
      </c>
      <c r="E305" s="241">
        <v>24</v>
      </c>
      <c r="F305" s="242">
        <v>1</v>
      </c>
      <c r="G305" s="243">
        <v>1</v>
      </c>
      <c r="H305" s="241">
        <v>0</v>
      </c>
      <c r="I305" s="241">
        <v>0</v>
      </c>
      <c r="J305" s="241">
        <v>0</v>
      </c>
      <c r="K305" s="241">
        <v>0</v>
      </c>
      <c r="L305" s="242">
        <v>0</v>
      </c>
      <c r="M305" s="243">
        <v>0</v>
      </c>
      <c r="N305" s="244">
        <v>0</v>
      </c>
    </row>
    <row r="306" spans="1:14" x14ac:dyDescent="0.25">
      <c r="A306" s="245" t="s">
        <v>333</v>
      </c>
      <c r="B306" s="246" t="s">
        <v>339</v>
      </c>
      <c r="C306" s="246" t="s">
        <v>47</v>
      </c>
      <c r="D306" s="246" t="s">
        <v>182</v>
      </c>
      <c r="E306" s="247">
        <v>72</v>
      </c>
      <c r="F306" s="248">
        <v>85</v>
      </c>
      <c r="G306" s="249">
        <v>3</v>
      </c>
      <c r="H306" s="247">
        <v>3</v>
      </c>
      <c r="I306" s="247">
        <v>2</v>
      </c>
      <c r="J306" s="247">
        <v>3</v>
      </c>
      <c r="K306" s="247">
        <v>3</v>
      </c>
      <c r="L306" s="248">
        <v>3</v>
      </c>
      <c r="M306" s="249">
        <v>3</v>
      </c>
      <c r="N306" s="250">
        <v>0</v>
      </c>
    </row>
    <row r="307" spans="1:14" x14ac:dyDescent="0.25">
      <c r="A307" s="239" t="s">
        <v>333</v>
      </c>
      <c r="B307" s="240" t="s">
        <v>340</v>
      </c>
      <c r="C307" s="240" t="s">
        <v>254</v>
      </c>
      <c r="D307" s="240" t="s">
        <v>182</v>
      </c>
      <c r="E307" s="241">
        <v>12</v>
      </c>
      <c r="F307" s="242">
        <v>7</v>
      </c>
      <c r="G307" s="243">
        <v>1</v>
      </c>
      <c r="H307" s="241">
        <v>0</v>
      </c>
      <c r="I307" s="241">
        <v>0</v>
      </c>
      <c r="J307" s="241">
        <v>0</v>
      </c>
      <c r="K307" s="241">
        <v>0</v>
      </c>
      <c r="L307" s="242">
        <v>0</v>
      </c>
      <c r="M307" s="243">
        <v>0</v>
      </c>
      <c r="N307" s="244">
        <v>1</v>
      </c>
    </row>
    <row r="308" spans="1:14" x14ac:dyDescent="0.25">
      <c r="A308" s="245" t="s">
        <v>333</v>
      </c>
      <c r="B308" s="246" t="s">
        <v>341</v>
      </c>
      <c r="C308" s="246" t="s">
        <v>40</v>
      </c>
      <c r="D308" s="246" t="s">
        <v>180</v>
      </c>
      <c r="E308" s="247">
        <v>36</v>
      </c>
      <c r="F308" s="248">
        <v>45</v>
      </c>
      <c r="G308" s="249">
        <v>4</v>
      </c>
      <c r="H308" s="247">
        <v>4</v>
      </c>
      <c r="I308" s="247">
        <v>4</v>
      </c>
      <c r="J308" s="247">
        <v>0</v>
      </c>
      <c r="K308" s="247">
        <v>0</v>
      </c>
      <c r="L308" s="248">
        <v>0</v>
      </c>
      <c r="M308" s="249">
        <v>4</v>
      </c>
      <c r="N308" s="250">
        <v>0</v>
      </c>
    </row>
    <row r="309" spans="1:14" x14ac:dyDescent="0.25">
      <c r="A309" s="239" t="s">
        <v>333</v>
      </c>
      <c r="B309" s="240" t="s">
        <v>341</v>
      </c>
      <c r="C309" s="240" t="s">
        <v>41</v>
      </c>
      <c r="D309" s="240" t="s">
        <v>180</v>
      </c>
      <c r="E309" s="241">
        <v>12</v>
      </c>
      <c r="F309" s="242">
        <v>32</v>
      </c>
      <c r="G309" s="243">
        <v>5</v>
      </c>
      <c r="H309" s="241">
        <v>0</v>
      </c>
      <c r="I309" s="241">
        <v>0</v>
      </c>
      <c r="J309" s="241">
        <v>0</v>
      </c>
      <c r="K309" s="241">
        <v>0</v>
      </c>
      <c r="L309" s="242">
        <v>0</v>
      </c>
      <c r="M309" s="243">
        <v>0</v>
      </c>
      <c r="N309" s="244">
        <v>5</v>
      </c>
    </row>
    <row r="310" spans="1:14" x14ac:dyDescent="0.25">
      <c r="A310" s="245" t="s">
        <v>333</v>
      </c>
      <c r="B310" s="246" t="s">
        <v>341</v>
      </c>
      <c r="C310" s="246" t="s">
        <v>48</v>
      </c>
      <c r="D310" s="246" t="s">
        <v>180</v>
      </c>
      <c r="E310" s="247">
        <v>35</v>
      </c>
      <c r="F310" s="248">
        <v>175</v>
      </c>
      <c r="G310" s="249">
        <v>7</v>
      </c>
      <c r="H310" s="247">
        <v>7</v>
      </c>
      <c r="I310" s="247">
        <v>7</v>
      </c>
      <c r="J310" s="247">
        <v>0</v>
      </c>
      <c r="K310" s="247">
        <v>0</v>
      </c>
      <c r="L310" s="248">
        <v>0</v>
      </c>
      <c r="M310" s="249">
        <v>6</v>
      </c>
      <c r="N310" s="250">
        <v>0</v>
      </c>
    </row>
    <row r="311" spans="1:14" x14ac:dyDescent="0.25">
      <c r="A311" s="239" t="s">
        <v>333</v>
      </c>
      <c r="B311" s="240" t="s">
        <v>341</v>
      </c>
      <c r="C311" s="240" t="s">
        <v>197</v>
      </c>
      <c r="D311" s="240" t="s">
        <v>180</v>
      </c>
      <c r="E311" s="241">
        <v>12</v>
      </c>
      <c r="F311" s="242">
        <v>1</v>
      </c>
      <c r="G311" s="243">
        <v>1</v>
      </c>
      <c r="H311" s="241">
        <v>0</v>
      </c>
      <c r="I311" s="241">
        <v>0</v>
      </c>
      <c r="J311" s="241">
        <v>0</v>
      </c>
      <c r="K311" s="241">
        <v>0</v>
      </c>
      <c r="L311" s="242">
        <v>0</v>
      </c>
      <c r="M311" s="243">
        <v>0</v>
      </c>
      <c r="N311" s="244">
        <v>1</v>
      </c>
    </row>
    <row r="312" spans="1:14" x14ac:dyDescent="0.25">
      <c r="A312" s="245" t="s">
        <v>333</v>
      </c>
      <c r="B312" s="246" t="s">
        <v>341</v>
      </c>
      <c r="C312" s="246" t="s">
        <v>49</v>
      </c>
      <c r="D312" s="246" t="s">
        <v>180</v>
      </c>
      <c r="E312" s="247">
        <v>30</v>
      </c>
      <c r="F312" s="248">
        <v>120</v>
      </c>
      <c r="G312" s="249">
        <v>6</v>
      </c>
      <c r="H312" s="247">
        <v>6</v>
      </c>
      <c r="I312" s="247">
        <v>6</v>
      </c>
      <c r="J312" s="247">
        <v>0</v>
      </c>
      <c r="K312" s="247">
        <v>0</v>
      </c>
      <c r="L312" s="248">
        <v>0</v>
      </c>
      <c r="M312" s="249">
        <v>7</v>
      </c>
      <c r="N312" s="250">
        <v>0</v>
      </c>
    </row>
    <row r="313" spans="1:14" x14ac:dyDescent="0.25">
      <c r="A313" s="239" t="s">
        <v>333</v>
      </c>
      <c r="B313" s="240" t="s">
        <v>341</v>
      </c>
      <c r="C313" s="240" t="s">
        <v>50</v>
      </c>
      <c r="D313" s="240" t="s">
        <v>180</v>
      </c>
      <c r="E313" s="241">
        <v>36</v>
      </c>
      <c r="F313" s="242">
        <v>62</v>
      </c>
      <c r="G313" s="243">
        <v>5</v>
      </c>
      <c r="H313" s="241">
        <v>4</v>
      </c>
      <c r="I313" s="241">
        <v>6</v>
      </c>
      <c r="J313" s="241">
        <v>0</v>
      </c>
      <c r="K313" s="241">
        <v>0</v>
      </c>
      <c r="L313" s="242">
        <v>0</v>
      </c>
      <c r="M313" s="243">
        <v>1</v>
      </c>
      <c r="N313" s="244">
        <v>0</v>
      </c>
    </row>
    <row r="314" spans="1:14" x14ac:dyDescent="0.25">
      <c r="A314" s="245" t="s">
        <v>333</v>
      </c>
      <c r="B314" s="246" t="s">
        <v>341</v>
      </c>
      <c r="C314" s="246" t="s">
        <v>51</v>
      </c>
      <c r="D314" s="246" t="s">
        <v>180</v>
      </c>
      <c r="E314" s="247">
        <v>36</v>
      </c>
      <c r="F314" s="248">
        <v>52</v>
      </c>
      <c r="G314" s="249">
        <v>5</v>
      </c>
      <c r="H314" s="247">
        <v>5</v>
      </c>
      <c r="I314" s="247">
        <v>4</v>
      </c>
      <c r="J314" s="247">
        <v>0</v>
      </c>
      <c r="K314" s="247">
        <v>0</v>
      </c>
      <c r="L314" s="248">
        <v>0</v>
      </c>
      <c r="M314" s="249">
        <v>4</v>
      </c>
      <c r="N314" s="250">
        <v>0</v>
      </c>
    </row>
    <row r="315" spans="1:14" x14ac:dyDescent="0.25">
      <c r="A315" s="239" t="s">
        <v>333</v>
      </c>
      <c r="B315" s="240" t="s">
        <v>342</v>
      </c>
      <c r="C315" s="240" t="s">
        <v>41</v>
      </c>
      <c r="D315" s="240" t="s">
        <v>182</v>
      </c>
      <c r="E315" s="241">
        <v>12</v>
      </c>
      <c r="F315" s="242">
        <v>12</v>
      </c>
      <c r="G315" s="243">
        <v>3</v>
      </c>
      <c r="H315" s="241">
        <v>0</v>
      </c>
      <c r="I315" s="241">
        <v>0</v>
      </c>
      <c r="J315" s="241">
        <v>0</v>
      </c>
      <c r="K315" s="241">
        <v>0</v>
      </c>
      <c r="L315" s="242">
        <v>0</v>
      </c>
      <c r="M315" s="243">
        <v>0</v>
      </c>
      <c r="N315" s="244">
        <v>1</v>
      </c>
    </row>
    <row r="316" spans="1:14" x14ac:dyDescent="0.25">
      <c r="A316" s="245" t="s">
        <v>333</v>
      </c>
      <c r="B316" s="246" t="s">
        <v>342</v>
      </c>
      <c r="C316" s="246" t="s">
        <v>51</v>
      </c>
      <c r="D316" s="246" t="s">
        <v>182</v>
      </c>
      <c r="E316" s="247">
        <v>33</v>
      </c>
      <c r="F316" s="248">
        <v>2</v>
      </c>
      <c r="G316" s="249">
        <v>0</v>
      </c>
      <c r="H316" s="247">
        <v>0</v>
      </c>
      <c r="I316" s="247">
        <v>1</v>
      </c>
      <c r="J316" s="247">
        <v>0</v>
      </c>
      <c r="K316" s="247">
        <v>0</v>
      </c>
      <c r="L316" s="248">
        <v>0</v>
      </c>
      <c r="M316" s="249">
        <v>0</v>
      </c>
      <c r="N316" s="250">
        <v>1</v>
      </c>
    </row>
    <row r="317" spans="1:14" x14ac:dyDescent="0.25">
      <c r="A317" s="239" t="s">
        <v>333</v>
      </c>
      <c r="B317" s="240" t="s">
        <v>343</v>
      </c>
      <c r="C317" s="240" t="s">
        <v>41</v>
      </c>
      <c r="D317" s="240" t="s">
        <v>182</v>
      </c>
      <c r="E317" s="241">
        <v>12</v>
      </c>
      <c r="F317" s="242">
        <v>14</v>
      </c>
      <c r="G317" s="243">
        <v>3</v>
      </c>
      <c r="H317" s="241">
        <v>0</v>
      </c>
      <c r="I317" s="241">
        <v>0</v>
      </c>
      <c r="J317" s="241">
        <v>0</v>
      </c>
      <c r="K317" s="241">
        <v>0</v>
      </c>
      <c r="L317" s="242">
        <v>0</v>
      </c>
      <c r="M317" s="243">
        <v>0</v>
      </c>
      <c r="N317" s="244">
        <v>2</v>
      </c>
    </row>
    <row r="318" spans="1:14" x14ac:dyDescent="0.25">
      <c r="A318" s="245" t="s">
        <v>344</v>
      </c>
      <c r="B318" s="246" t="s">
        <v>345</v>
      </c>
      <c r="C318" s="246" t="s">
        <v>41</v>
      </c>
      <c r="D318" s="246" t="s">
        <v>182</v>
      </c>
      <c r="E318" s="247">
        <v>12</v>
      </c>
      <c r="F318" s="248">
        <v>39</v>
      </c>
      <c r="G318" s="249">
        <v>6</v>
      </c>
      <c r="H318" s="247">
        <v>1</v>
      </c>
      <c r="I318" s="247">
        <v>0</v>
      </c>
      <c r="J318" s="247">
        <v>0</v>
      </c>
      <c r="K318" s="247">
        <v>0</v>
      </c>
      <c r="L318" s="248">
        <v>0</v>
      </c>
      <c r="M318" s="249">
        <v>0</v>
      </c>
      <c r="N318" s="250">
        <v>6</v>
      </c>
    </row>
    <row r="319" spans="1:14" x14ac:dyDescent="0.25">
      <c r="A319" s="239" t="s">
        <v>344</v>
      </c>
      <c r="B319" s="240" t="s">
        <v>345</v>
      </c>
      <c r="C319" s="240" t="s">
        <v>49</v>
      </c>
      <c r="D319" s="240" t="s">
        <v>182</v>
      </c>
      <c r="E319" s="241">
        <v>24</v>
      </c>
      <c r="F319" s="242">
        <v>50</v>
      </c>
      <c r="G319" s="243">
        <v>2</v>
      </c>
      <c r="H319" s="241">
        <v>1</v>
      </c>
      <c r="I319" s="241">
        <v>0</v>
      </c>
      <c r="J319" s="241">
        <v>0</v>
      </c>
      <c r="K319" s="241">
        <v>0</v>
      </c>
      <c r="L319" s="242">
        <v>0</v>
      </c>
      <c r="M319" s="243">
        <v>0</v>
      </c>
      <c r="N319" s="244">
        <v>0</v>
      </c>
    </row>
    <row r="320" spans="1:14" x14ac:dyDescent="0.25">
      <c r="A320" s="245" t="s">
        <v>344</v>
      </c>
      <c r="B320" s="246" t="s">
        <v>346</v>
      </c>
      <c r="C320" s="246" t="s">
        <v>26</v>
      </c>
      <c r="D320" s="246" t="s">
        <v>182</v>
      </c>
      <c r="E320" s="247">
        <v>32</v>
      </c>
      <c r="F320" s="248">
        <v>4</v>
      </c>
      <c r="G320" s="249">
        <v>1</v>
      </c>
      <c r="H320" s="247">
        <v>1</v>
      </c>
      <c r="I320" s="247">
        <v>0</v>
      </c>
      <c r="J320" s="247">
        <v>0</v>
      </c>
      <c r="K320" s="247">
        <v>0</v>
      </c>
      <c r="L320" s="248">
        <v>0</v>
      </c>
      <c r="M320" s="249">
        <v>0</v>
      </c>
      <c r="N320" s="250">
        <v>1</v>
      </c>
    </row>
    <row r="321" spans="1:14" x14ac:dyDescent="0.25">
      <c r="A321" s="239" t="s">
        <v>344</v>
      </c>
      <c r="B321" s="240" t="s">
        <v>346</v>
      </c>
      <c r="C321" s="240" t="s">
        <v>42</v>
      </c>
      <c r="D321" s="240" t="s">
        <v>182</v>
      </c>
      <c r="E321" s="241">
        <v>12</v>
      </c>
      <c r="F321" s="242">
        <v>2</v>
      </c>
      <c r="G321" s="243">
        <v>2</v>
      </c>
      <c r="H321" s="241">
        <v>0</v>
      </c>
      <c r="I321" s="241">
        <v>0</v>
      </c>
      <c r="J321" s="241">
        <v>0</v>
      </c>
      <c r="K321" s="241">
        <v>0</v>
      </c>
      <c r="L321" s="242">
        <v>0</v>
      </c>
      <c r="M321" s="243">
        <v>0</v>
      </c>
      <c r="N321" s="244">
        <v>2</v>
      </c>
    </row>
    <row r="322" spans="1:14" x14ac:dyDescent="0.25">
      <c r="A322" s="245" t="s">
        <v>344</v>
      </c>
      <c r="B322" s="246" t="s">
        <v>346</v>
      </c>
      <c r="C322" s="246" t="s">
        <v>47</v>
      </c>
      <c r="D322" s="246" t="s">
        <v>182</v>
      </c>
      <c r="E322" s="247">
        <v>72</v>
      </c>
      <c r="F322" s="248">
        <v>76</v>
      </c>
      <c r="G322" s="249">
        <v>2</v>
      </c>
      <c r="H322" s="247">
        <v>2</v>
      </c>
      <c r="I322" s="247">
        <v>2</v>
      </c>
      <c r="J322" s="247">
        <v>2</v>
      </c>
      <c r="K322" s="247">
        <v>2</v>
      </c>
      <c r="L322" s="248">
        <v>2</v>
      </c>
      <c r="M322" s="249">
        <v>2</v>
      </c>
      <c r="N322" s="250">
        <v>0</v>
      </c>
    </row>
    <row r="323" spans="1:14" x14ac:dyDescent="0.25">
      <c r="A323" s="239" t="s">
        <v>344</v>
      </c>
      <c r="B323" s="240" t="s">
        <v>346</v>
      </c>
      <c r="C323" s="240" t="s">
        <v>48</v>
      </c>
      <c r="D323" s="240" t="s">
        <v>182</v>
      </c>
      <c r="E323" s="241">
        <v>36</v>
      </c>
      <c r="F323" s="242">
        <v>52</v>
      </c>
      <c r="G323" s="243">
        <v>1</v>
      </c>
      <c r="H323" s="241">
        <v>1</v>
      </c>
      <c r="I323" s="241">
        <v>1</v>
      </c>
      <c r="J323" s="241">
        <v>0</v>
      </c>
      <c r="K323" s="241">
        <v>0</v>
      </c>
      <c r="L323" s="242">
        <v>0</v>
      </c>
      <c r="M323" s="243">
        <v>1</v>
      </c>
      <c r="N323" s="244">
        <v>0</v>
      </c>
    </row>
    <row r="324" spans="1:14" x14ac:dyDescent="0.25">
      <c r="A324" s="245" t="s">
        <v>344</v>
      </c>
      <c r="B324" s="246" t="s">
        <v>346</v>
      </c>
      <c r="C324" s="246" t="s">
        <v>50</v>
      </c>
      <c r="D324" s="246" t="s">
        <v>182</v>
      </c>
      <c r="E324" s="247">
        <v>36</v>
      </c>
      <c r="F324" s="248">
        <v>0</v>
      </c>
      <c r="G324" s="249">
        <v>0</v>
      </c>
      <c r="H324" s="247">
        <v>1</v>
      </c>
      <c r="I324" s="247">
        <v>1</v>
      </c>
      <c r="J324" s="247">
        <v>0</v>
      </c>
      <c r="K324" s="247">
        <v>0</v>
      </c>
      <c r="L324" s="248">
        <v>0</v>
      </c>
      <c r="M324" s="249">
        <v>0</v>
      </c>
      <c r="N324" s="250">
        <v>0</v>
      </c>
    </row>
    <row r="325" spans="1:14" x14ac:dyDescent="0.25">
      <c r="A325" s="239" t="s">
        <v>344</v>
      </c>
      <c r="B325" s="240" t="s">
        <v>346</v>
      </c>
      <c r="C325" s="240" t="s">
        <v>51</v>
      </c>
      <c r="D325" s="240" t="s">
        <v>182</v>
      </c>
      <c r="E325" s="241">
        <v>32</v>
      </c>
      <c r="F325" s="242">
        <v>4</v>
      </c>
      <c r="G325" s="243">
        <v>1</v>
      </c>
      <c r="H325" s="241">
        <v>1</v>
      </c>
      <c r="I325" s="241">
        <v>0</v>
      </c>
      <c r="J325" s="241">
        <v>0</v>
      </c>
      <c r="K325" s="241">
        <v>0</v>
      </c>
      <c r="L325" s="242">
        <v>0</v>
      </c>
      <c r="M325" s="243">
        <v>0</v>
      </c>
      <c r="N325" s="244">
        <v>1</v>
      </c>
    </row>
    <row r="326" spans="1:14" x14ac:dyDescent="0.25">
      <c r="A326" s="245" t="s">
        <v>344</v>
      </c>
      <c r="B326" s="246" t="s">
        <v>347</v>
      </c>
      <c r="C326" s="246" t="s">
        <v>254</v>
      </c>
      <c r="D326" s="246" t="s">
        <v>182</v>
      </c>
      <c r="E326" s="247">
        <v>12</v>
      </c>
      <c r="F326" s="248">
        <v>6</v>
      </c>
      <c r="G326" s="249">
        <v>1</v>
      </c>
      <c r="H326" s="247">
        <v>1</v>
      </c>
      <c r="I326" s="247">
        <v>0</v>
      </c>
      <c r="J326" s="247">
        <v>0</v>
      </c>
      <c r="K326" s="247">
        <v>0</v>
      </c>
      <c r="L326" s="248">
        <v>0</v>
      </c>
      <c r="M326" s="249">
        <v>0</v>
      </c>
      <c r="N326" s="250">
        <v>1</v>
      </c>
    </row>
    <row r="327" spans="1:14" x14ac:dyDescent="0.25">
      <c r="A327" s="239" t="s">
        <v>344</v>
      </c>
      <c r="B327" s="240" t="s">
        <v>348</v>
      </c>
      <c r="C327" s="240" t="s">
        <v>41</v>
      </c>
      <c r="D327" s="240" t="s">
        <v>182</v>
      </c>
      <c r="E327" s="241">
        <v>12</v>
      </c>
      <c r="F327" s="242">
        <v>40</v>
      </c>
      <c r="G327" s="243">
        <v>4</v>
      </c>
      <c r="H327" s="241">
        <v>2</v>
      </c>
      <c r="I327" s="241">
        <v>0</v>
      </c>
      <c r="J327" s="241">
        <v>0</v>
      </c>
      <c r="K327" s="241">
        <v>0</v>
      </c>
      <c r="L327" s="242">
        <v>0</v>
      </c>
      <c r="M327" s="243">
        <v>0</v>
      </c>
      <c r="N327" s="244">
        <v>6</v>
      </c>
    </row>
    <row r="328" spans="1:14" x14ac:dyDescent="0.25">
      <c r="A328" s="245" t="s">
        <v>344</v>
      </c>
      <c r="B328" s="246" t="s">
        <v>349</v>
      </c>
      <c r="C328" s="246" t="s">
        <v>848</v>
      </c>
      <c r="D328" s="246" t="s">
        <v>180</v>
      </c>
      <c r="E328" s="247">
        <v>24</v>
      </c>
      <c r="F328" s="248">
        <v>29</v>
      </c>
      <c r="G328" s="249">
        <v>2</v>
      </c>
      <c r="H328" s="247">
        <v>2</v>
      </c>
      <c r="I328" s="247">
        <v>0</v>
      </c>
      <c r="J328" s="247">
        <v>0</v>
      </c>
      <c r="K328" s="247">
        <v>0</v>
      </c>
      <c r="L328" s="248">
        <v>0</v>
      </c>
      <c r="M328" s="249">
        <v>1</v>
      </c>
      <c r="N328" s="250">
        <v>1</v>
      </c>
    </row>
    <row r="329" spans="1:14" x14ac:dyDescent="0.25">
      <c r="A329" s="239" t="s">
        <v>344</v>
      </c>
      <c r="B329" s="240" t="s">
        <v>349</v>
      </c>
      <c r="C329" s="240" t="s">
        <v>40</v>
      </c>
      <c r="D329" s="240" t="s">
        <v>180</v>
      </c>
      <c r="E329" s="241">
        <v>26</v>
      </c>
      <c r="F329" s="242">
        <v>34</v>
      </c>
      <c r="G329" s="243">
        <v>4</v>
      </c>
      <c r="H329" s="241">
        <v>3</v>
      </c>
      <c r="I329" s="241">
        <v>0</v>
      </c>
      <c r="J329" s="241">
        <v>0</v>
      </c>
      <c r="K329" s="241">
        <v>0</v>
      </c>
      <c r="L329" s="242">
        <v>0</v>
      </c>
      <c r="M329" s="243">
        <v>4</v>
      </c>
      <c r="N329" s="244">
        <v>0</v>
      </c>
    </row>
    <row r="330" spans="1:14" x14ac:dyDescent="0.25">
      <c r="A330" s="245" t="s">
        <v>344</v>
      </c>
      <c r="B330" s="246" t="s">
        <v>349</v>
      </c>
      <c r="C330" s="246" t="s">
        <v>47</v>
      </c>
      <c r="D330" s="246" t="s">
        <v>180</v>
      </c>
      <c r="E330" s="247">
        <v>48</v>
      </c>
      <c r="F330" s="248">
        <v>145</v>
      </c>
      <c r="G330" s="249">
        <v>4</v>
      </c>
      <c r="H330" s="247">
        <v>4</v>
      </c>
      <c r="I330" s="247">
        <v>4</v>
      </c>
      <c r="J330" s="247">
        <v>2</v>
      </c>
      <c r="K330" s="247">
        <v>0</v>
      </c>
      <c r="L330" s="248">
        <v>0</v>
      </c>
      <c r="M330" s="249">
        <v>0</v>
      </c>
      <c r="N330" s="250">
        <v>3</v>
      </c>
    </row>
    <row r="331" spans="1:14" x14ac:dyDescent="0.25">
      <c r="A331" s="239" t="s">
        <v>344</v>
      </c>
      <c r="B331" s="240" t="s">
        <v>349</v>
      </c>
      <c r="C331" s="240" t="s">
        <v>48</v>
      </c>
      <c r="D331" s="240" t="s">
        <v>180</v>
      </c>
      <c r="E331" s="241">
        <v>24</v>
      </c>
      <c r="F331" s="242">
        <v>77</v>
      </c>
      <c r="G331" s="243">
        <v>6</v>
      </c>
      <c r="H331" s="241">
        <v>6</v>
      </c>
      <c r="I331" s="241">
        <v>0</v>
      </c>
      <c r="J331" s="241">
        <v>0</v>
      </c>
      <c r="K331" s="241">
        <v>0</v>
      </c>
      <c r="L331" s="242">
        <v>0</v>
      </c>
      <c r="M331" s="243">
        <v>6</v>
      </c>
      <c r="N331" s="244">
        <v>0</v>
      </c>
    </row>
    <row r="332" spans="1:14" x14ac:dyDescent="0.25">
      <c r="A332" s="245" t="s">
        <v>344</v>
      </c>
      <c r="B332" s="246" t="s">
        <v>349</v>
      </c>
      <c r="C332" s="246" t="s">
        <v>49</v>
      </c>
      <c r="D332" s="246" t="s">
        <v>180</v>
      </c>
      <c r="E332" s="247">
        <v>24</v>
      </c>
      <c r="F332" s="248">
        <v>86</v>
      </c>
      <c r="G332" s="249">
        <v>6</v>
      </c>
      <c r="H332" s="247">
        <v>6</v>
      </c>
      <c r="I332" s="247">
        <v>0</v>
      </c>
      <c r="J332" s="247">
        <v>0</v>
      </c>
      <c r="K332" s="247">
        <v>0</v>
      </c>
      <c r="L332" s="248">
        <v>0</v>
      </c>
      <c r="M332" s="249">
        <v>0</v>
      </c>
      <c r="N332" s="250">
        <v>6</v>
      </c>
    </row>
    <row r="333" spans="1:14" x14ac:dyDescent="0.25">
      <c r="A333" s="239" t="s">
        <v>344</v>
      </c>
      <c r="B333" s="240" t="s">
        <v>349</v>
      </c>
      <c r="C333" s="240" t="s">
        <v>50</v>
      </c>
      <c r="D333" s="240" t="s">
        <v>180</v>
      </c>
      <c r="E333" s="241">
        <v>36</v>
      </c>
      <c r="F333" s="242">
        <v>49</v>
      </c>
      <c r="G333" s="243">
        <v>4</v>
      </c>
      <c r="H333" s="241">
        <v>2</v>
      </c>
      <c r="I333" s="241">
        <v>3</v>
      </c>
      <c r="J333" s="241">
        <v>0</v>
      </c>
      <c r="K333" s="241">
        <v>0</v>
      </c>
      <c r="L333" s="242">
        <v>0</v>
      </c>
      <c r="M333" s="243">
        <v>2</v>
      </c>
      <c r="N333" s="244">
        <v>1</v>
      </c>
    </row>
    <row r="334" spans="1:14" x14ac:dyDescent="0.25">
      <c r="A334" s="245" t="s">
        <v>344</v>
      </c>
      <c r="B334" s="246" t="s">
        <v>349</v>
      </c>
      <c r="C334" s="246" t="s">
        <v>51</v>
      </c>
      <c r="D334" s="246" t="s">
        <v>180</v>
      </c>
      <c r="E334" s="247">
        <v>34</v>
      </c>
      <c r="F334" s="248">
        <v>74</v>
      </c>
      <c r="G334" s="249">
        <v>3</v>
      </c>
      <c r="H334" s="247">
        <v>2</v>
      </c>
      <c r="I334" s="247">
        <v>3</v>
      </c>
      <c r="J334" s="247">
        <v>0</v>
      </c>
      <c r="K334" s="247">
        <v>0</v>
      </c>
      <c r="L334" s="248">
        <v>0</v>
      </c>
      <c r="M334" s="249">
        <v>2</v>
      </c>
      <c r="N334" s="250">
        <v>2</v>
      </c>
    </row>
    <row r="335" spans="1:14" x14ac:dyDescent="0.25">
      <c r="A335" s="239" t="s">
        <v>344</v>
      </c>
      <c r="B335" s="240" t="s">
        <v>350</v>
      </c>
      <c r="C335" s="240" t="s">
        <v>41</v>
      </c>
      <c r="D335" s="240" t="s">
        <v>182</v>
      </c>
      <c r="E335" s="241">
        <v>12</v>
      </c>
      <c r="F335" s="242">
        <v>20</v>
      </c>
      <c r="G335" s="243">
        <v>4</v>
      </c>
      <c r="H335" s="241">
        <v>0</v>
      </c>
      <c r="I335" s="241">
        <v>0</v>
      </c>
      <c r="J335" s="241">
        <v>0</v>
      </c>
      <c r="K335" s="241">
        <v>0</v>
      </c>
      <c r="L335" s="242">
        <v>0</v>
      </c>
      <c r="M335" s="243">
        <v>0</v>
      </c>
      <c r="N335" s="244">
        <v>4</v>
      </c>
    </row>
    <row r="336" spans="1:14" x14ac:dyDescent="0.25">
      <c r="A336" s="245" t="s">
        <v>351</v>
      </c>
      <c r="B336" s="246" t="s">
        <v>352</v>
      </c>
      <c r="C336" s="246" t="s">
        <v>257</v>
      </c>
      <c r="D336" s="246" t="s">
        <v>182</v>
      </c>
      <c r="E336" s="247">
        <v>24</v>
      </c>
      <c r="F336" s="248">
        <v>5</v>
      </c>
      <c r="G336" s="249">
        <v>5</v>
      </c>
      <c r="H336" s="247">
        <v>4</v>
      </c>
      <c r="I336" s="247">
        <v>0</v>
      </c>
      <c r="J336" s="247">
        <v>0</v>
      </c>
      <c r="K336" s="247">
        <v>0</v>
      </c>
      <c r="L336" s="248">
        <v>0</v>
      </c>
      <c r="M336" s="249">
        <v>4</v>
      </c>
      <c r="N336" s="250">
        <v>0</v>
      </c>
    </row>
    <row r="337" spans="1:14" x14ac:dyDescent="0.25">
      <c r="A337" s="239" t="s">
        <v>351</v>
      </c>
      <c r="B337" s="240" t="s">
        <v>352</v>
      </c>
      <c r="C337" s="240" t="s">
        <v>40</v>
      </c>
      <c r="D337" s="240" t="s">
        <v>182</v>
      </c>
      <c r="E337" s="241">
        <v>24</v>
      </c>
      <c r="F337" s="242">
        <v>8</v>
      </c>
      <c r="G337" s="243">
        <v>2</v>
      </c>
      <c r="H337" s="241">
        <v>2</v>
      </c>
      <c r="I337" s="241">
        <v>0</v>
      </c>
      <c r="J337" s="241">
        <v>0</v>
      </c>
      <c r="K337" s="241">
        <v>0</v>
      </c>
      <c r="L337" s="242">
        <v>0</v>
      </c>
      <c r="M337" s="243">
        <v>2</v>
      </c>
      <c r="N337" s="244">
        <v>0</v>
      </c>
    </row>
    <row r="338" spans="1:14" x14ac:dyDescent="0.25">
      <c r="A338" s="245" t="s">
        <v>351</v>
      </c>
      <c r="B338" s="246" t="s">
        <v>353</v>
      </c>
      <c r="C338" s="246" t="s">
        <v>354</v>
      </c>
      <c r="D338" s="246" t="s">
        <v>182</v>
      </c>
      <c r="E338" s="247">
        <v>12</v>
      </c>
      <c r="F338" s="248">
        <v>10</v>
      </c>
      <c r="G338" s="249">
        <v>1</v>
      </c>
      <c r="H338" s="247">
        <v>0</v>
      </c>
      <c r="I338" s="247">
        <v>0</v>
      </c>
      <c r="J338" s="247">
        <v>0</v>
      </c>
      <c r="K338" s="247">
        <v>0</v>
      </c>
      <c r="L338" s="248">
        <v>0</v>
      </c>
      <c r="M338" s="249">
        <v>0</v>
      </c>
      <c r="N338" s="250">
        <v>1</v>
      </c>
    </row>
    <row r="339" spans="1:14" x14ac:dyDescent="0.25">
      <c r="A339" s="239" t="s">
        <v>351</v>
      </c>
      <c r="B339" s="240" t="s">
        <v>355</v>
      </c>
      <c r="C339" s="240" t="s">
        <v>49</v>
      </c>
      <c r="D339" s="240" t="s">
        <v>182</v>
      </c>
      <c r="E339" s="241">
        <v>24</v>
      </c>
      <c r="F339" s="242">
        <v>31</v>
      </c>
      <c r="G339" s="243">
        <v>2</v>
      </c>
      <c r="H339" s="241">
        <v>1</v>
      </c>
      <c r="I339" s="241">
        <v>0</v>
      </c>
      <c r="J339" s="241">
        <v>0</v>
      </c>
      <c r="K339" s="241">
        <v>0</v>
      </c>
      <c r="L339" s="242">
        <v>0</v>
      </c>
      <c r="M339" s="243">
        <v>0</v>
      </c>
      <c r="N339" s="244">
        <v>2</v>
      </c>
    </row>
    <row r="340" spans="1:14" x14ac:dyDescent="0.25">
      <c r="A340" s="245" t="s">
        <v>351</v>
      </c>
      <c r="B340" s="246" t="s">
        <v>356</v>
      </c>
      <c r="C340" s="246" t="s">
        <v>25</v>
      </c>
      <c r="D340" s="246" t="s">
        <v>180</v>
      </c>
      <c r="E340" s="247">
        <v>12</v>
      </c>
      <c r="F340" s="248">
        <v>15</v>
      </c>
      <c r="G340" s="249">
        <v>5</v>
      </c>
      <c r="H340" s="247">
        <v>0</v>
      </c>
      <c r="I340" s="247">
        <v>0</v>
      </c>
      <c r="J340" s="247">
        <v>0</v>
      </c>
      <c r="K340" s="247">
        <v>0</v>
      </c>
      <c r="L340" s="248">
        <v>0</v>
      </c>
      <c r="M340" s="249">
        <v>0</v>
      </c>
      <c r="N340" s="250">
        <v>6</v>
      </c>
    </row>
    <row r="341" spans="1:14" x14ac:dyDescent="0.25">
      <c r="A341" s="239" t="s">
        <v>351</v>
      </c>
      <c r="B341" s="240" t="s">
        <v>356</v>
      </c>
      <c r="C341" s="240" t="s">
        <v>41</v>
      </c>
      <c r="D341" s="240" t="s">
        <v>180</v>
      </c>
      <c r="E341" s="241">
        <v>12</v>
      </c>
      <c r="F341" s="242">
        <v>12</v>
      </c>
      <c r="G341" s="243">
        <v>4</v>
      </c>
      <c r="H341" s="241">
        <v>0</v>
      </c>
      <c r="I341" s="241">
        <v>0</v>
      </c>
      <c r="J341" s="241">
        <v>0</v>
      </c>
      <c r="K341" s="241">
        <v>0</v>
      </c>
      <c r="L341" s="242">
        <v>0</v>
      </c>
      <c r="M341" s="243">
        <v>0</v>
      </c>
      <c r="N341" s="244">
        <v>4</v>
      </c>
    </row>
    <row r="342" spans="1:14" x14ac:dyDescent="0.25">
      <c r="A342" s="245" t="s">
        <v>351</v>
      </c>
      <c r="B342" s="246" t="s">
        <v>356</v>
      </c>
      <c r="C342" s="246" t="s">
        <v>47</v>
      </c>
      <c r="D342" s="246" t="s">
        <v>180</v>
      </c>
      <c r="E342" s="247">
        <v>48</v>
      </c>
      <c r="F342" s="248">
        <v>80</v>
      </c>
      <c r="G342" s="249">
        <v>1</v>
      </c>
      <c r="H342" s="247">
        <v>1</v>
      </c>
      <c r="I342" s="247">
        <v>2</v>
      </c>
      <c r="J342" s="247">
        <v>3</v>
      </c>
      <c r="K342" s="247">
        <v>1</v>
      </c>
      <c r="L342" s="248">
        <v>0</v>
      </c>
      <c r="M342" s="249">
        <v>1</v>
      </c>
      <c r="N342" s="250">
        <v>1</v>
      </c>
    </row>
    <row r="343" spans="1:14" x14ac:dyDescent="0.25">
      <c r="A343" s="239" t="s">
        <v>357</v>
      </c>
      <c r="B343" s="240" t="s">
        <v>358</v>
      </c>
      <c r="C343" s="240" t="s">
        <v>39</v>
      </c>
      <c r="D343" s="240" t="s">
        <v>182</v>
      </c>
      <c r="E343" s="241">
        <v>25</v>
      </c>
      <c r="F343" s="242">
        <v>7</v>
      </c>
      <c r="G343" s="243">
        <v>2</v>
      </c>
      <c r="H343" s="241">
        <v>3</v>
      </c>
      <c r="I343" s="241">
        <v>0</v>
      </c>
      <c r="J343" s="241">
        <v>0</v>
      </c>
      <c r="K343" s="241">
        <v>0</v>
      </c>
      <c r="L343" s="242">
        <v>0</v>
      </c>
      <c r="M343" s="243">
        <v>2</v>
      </c>
      <c r="N343" s="244">
        <v>0</v>
      </c>
    </row>
    <row r="344" spans="1:14" x14ac:dyDescent="0.25">
      <c r="A344" s="245" t="s">
        <v>357</v>
      </c>
      <c r="B344" s="246" t="s">
        <v>359</v>
      </c>
      <c r="C344" s="246" t="s">
        <v>41</v>
      </c>
      <c r="D344" s="246" t="s">
        <v>182</v>
      </c>
      <c r="E344" s="247">
        <v>12</v>
      </c>
      <c r="F344" s="248">
        <v>20</v>
      </c>
      <c r="G344" s="249">
        <v>3</v>
      </c>
      <c r="H344" s="247">
        <v>0</v>
      </c>
      <c r="I344" s="247">
        <v>0</v>
      </c>
      <c r="J344" s="247">
        <v>0</v>
      </c>
      <c r="K344" s="247">
        <v>0</v>
      </c>
      <c r="L344" s="248">
        <v>0</v>
      </c>
      <c r="M344" s="249">
        <v>0</v>
      </c>
      <c r="N344" s="250">
        <v>3</v>
      </c>
    </row>
    <row r="345" spans="1:14" x14ac:dyDescent="0.25">
      <c r="A345" s="239" t="s">
        <v>357</v>
      </c>
      <c r="B345" s="240" t="s">
        <v>360</v>
      </c>
      <c r="C345" s="240" t="s">
        <v>40</v>
      </c>
      <c r="D345" s="240" t="s">
        <v>182</v>
      </c>
      <c r="E345" s="241">
        <v>24</v>
      </c>
      <c r="F345" s="242">
        <v>37</v>
      </c>
      <c r="G345" s="243">
        <v>3</v>
      </c>
      <c r="H345" s="241">
        <v>3</v>
      </c>
      <c r="I345" s="241">
        <v>0</v>
      </c>
      <c r="J345" s="241">
        <v>0</v>
      </c>
      <c r="K345" s="241">
        <v>0</v>
      </c>
      <c r="L345" s="242">
        <v>0</v>
      </c>
      <c r="M345" s="243">
        <v>3</v>
      </c>
      <c r="N345" s="244">
        <v>0</v>
      </c>
    </row>
    <row r="346" spans="1:14" x14ac:dyDescent="0.25">
      <c r="A346" s="245" t="s">
        <v>357</v>
      </c>
      <c r="B346" s="246" t="s">
        <v>360</v>
      </c>
      <c r="C346" s="246" t="s">
        <v>48</v>
      </c>
      <c r="D346" s="246" t="s">
        <v>182</v>
      </c>
      <c r="E346" s="247">
        <v>30</v>
      </c>
      <c r="F346" s="248">
        <v>163</v>
      </c>
      <c r="G346" s="249">
        <v>14</v>
      </c>
      <c r="H346" s="247">
        <v>14</v>
      </c>
      <c r="I346" s="247">
        <v>14</v>
      </c>
      <c r="J346" s="247">
        <v>0</v>
      </c>
      <c r="K346" s="247">
        <v>0</v>
      </c>
      <c r="L346" s="248">
        <v>0</v>
      </c>
      <c r="M346" s="249">
        <v>14</v>
      </c>
      <c r="N346" s="250">
        <v>0</v>
      </c>
    </row>
    <row r="347" spans="1:14" x14ac:dyDescent="0.25">
      <c r="A347" s="239" t="s">
        <v>357</v>
      </c>
      <c r="B347" s="240" t="s">
        <v>360</v>
      </c>
      <c r="C347" s="240" t="s">
        <v>49</v>
      </c>
      <c r="D347" s="240" t="s">
        <v>182</v>
      </c>
      <c r="E347" s="241">
        <v>14</v>
      </c>
      <c r="F347" s="242">
        <v>16</v>
      </c>
      <c r="G347" s="243">
        <v>3</v>
      </c>
      <c r="H347" s="241">
        <v>3</v>
      </c>
      <c r="I347" s="241">
        <v>0</v>
      </c>
      <c r="J347" s="241">
        <v>0</v>
      </c>
      <c r="K347" s="241">
        <v>0</v>
      </c>
      <c r="L347" s="242">
        <v>0</v>
      </c>
      <c r="M347" s="243">
        <v>0</v>
      </c>
      <c r="N347" s="244">
        <v>0</v>
      </c>
    </row>
    <row r="348" spans="1:14" x14ac:dyDescent="0.25">
      <c r="A348" s="245" t="s">
        <v>357</v>
      </c>
      <c r="B348" s="246" t="s">
        <v>360</v>
      </c>
      <c r="C348" s="246" t="s">
        <v>50</v>
      </c>
      <c r="D348" s="246" t="s">
        <v>182</v>
      </c>
      <c r="E348" s="247">
        <v>36</v>
      </c>
      <c r="F348" s="248">
        <v>32</v>
      </c>
      <c r="G348" s="249">
        <v>3</v>
      </c>
      <c r="H348" s="247">
        <v>2</v>
      </c>
      <c r="I348" s="247">
        <v>3</v>
      </c>
      <c r="J348" s="247">
        <v>0</v>
      </c>
      <c r="K348" s="247">
        <v>0</v>
      </c>
      <c r="L348" s="248">
        <v>0</v>
      </c>
      <c r="M348" s="249">
        <v>3</v>
      </c>
      <c r="N348" s="250">
        <v>0</v>
      </c>
    </row>
    <row r="349" spans="1:14" x14ac:dyDescent="0.25">
      <c r="A349" s="239" t="s">
        <v>357</v>
      </c>
      <c r="B349" s="240" t="s">
        <v>361</v>
      </c>
      <c r="C349" s="240" t="s">
        <v>49</v>
      </c>
      <c r="D349" s="240" t="s">
        <v>182</v>
      </c>
      <c r="E349" s="241">
        <v>24</v>
      </c>
      <c r="F349" s="242">
        <v>90</v>
      </c>
      <c r="G349" s="243">
        <v>2</v>
      </c>
      <c r="H349" s="241">
        <v>3</v>
      </c>
      <c r="I349" s="241">
        <v>0</v>
      </c>
      <c r="J349" s="241">
        <v>0</v>
      </c>
      <c r="K349" s="241">
        <v>0</v>
      </c>
      <c r="L349" s="242">
        <v>0</v>
      </c>
      <c r="M349" s="243">
        <v>0</v>
      </c>
      <c r="N349" s="244">
        <v>2</v>
      </c>
    </row>
    <row r="350" spans="1:14" x14ac:dyDescent="0.25">
      <c r="A350" s="245" t="s">
        <v>357</v>
      </c>
      <c r="B350" s="246" t="s">
        <v>362</v>
      </c>
      <c r="C350" s="246" t="s">
        <v>41</v>
      </c>
      <c r="D350" s="246" t="s">
        <v>182</v>
      </c>
      <c r="E350" s="247">
        <v>12</v>
      </c>
      <c r="F350" s="248">
        <v>21</v>
      </c>
      <c r="G350" s="249">
        <v>6</v>
      </c>
      <c r="H350" s="247">
        <v>0</v>
      </c>
      <c r="I350" s="247">
        <v>0</v>
      </c>
      <c r="J350" s="247">
        <v>0</v>
      </c>
      <c r="K350" s="247">
        <v>0</v>
      </c>
      <c r="L350" s="248">
        <v>0</v>
      </c>
      <c r="M350" s="249">
        <v>0</v>
      </c>
      <c r="N350" s="250">
        <v>6</v>
      </c>
    </row>
    <row r="351" spans="1:14" x14ac:dyDescent="0.25">
      <c r="A351" s="239" t="s">
        <v>357</v>
      </c>
      <c r="B351" s="240" t="s">
        <v>363</v>
      </c>
      <c r="C351" s="240" t="s">
        <v>25</v>
      </c>
      <c r="D351" s="240" t="s">
        <v>180</v>
      </c>
      <c r="E351" s="241">
        <v>12</v>
      </c>
      <c r="F351" s="242">
        <v>12</v>
      </c>
      <c r="G351" s="243">
        <v>6</v>
      </c>
      <c r="H351" s="241">
        <v>0</v>
      </c>
      <c r="I351" s="241">
        <v>0</v>
      </c>
      <c r="J351" s="241">
        <v>0</v>
      </c>
      <c r="K351" s="241">
        <v>0</v>
      </c>
      <c r="L351" s="242">
        <v>0</v>
      </c>
      <c r="M351" s="243">
        <v>0</v>
      </c>
      <c r="N351" s="244">
        <v>5</v>
      </c>
    </row>
    <row r="352" spans="1:14" x14ac:dyDescent="0.25">
      <c r="A352" s="245" t="s">
        <v>357</v>
      </c>
      <c r="B352" s="246" t="s">
        <v>363</v>
      </c>
      <c r="C352" s="246" t="s">
        <v>40</v>
      </c>
      <c r="D352" s="246" t="s">
        <v>180</v>
      </c>
      <c r="E352" s="247">
        <v>24</v>
      </c>
      <c r="F352" s="248">
        <v>18</v>
      </c>
      <c r="G352" s="249">
        <v>2</v>
      </c>
      <c r="H352" s="247">
        <v>2</v>
      </c>
      <c r="I352" s="247">
        <v>0</v>
      </c>
      <c r="J352" s="247">
        <v>0</v>
      </c>
      <c r="K352" s="247">
        <v>0</v>
      </c>
      <c r="L352" s="248">
        <v>0</v>
      </c>
      <c r="M352" s="249">
        <v>1</v>
      </c>
      <c r="N352" s="250">
        <v>1</v>
      </c>
    </row>
    <row r="353" spans="1:14" x14ac:dyDescent="0.25">
      <c r="A353" s="239" t="s">
        <v>357</v>
      </c>
      <c r="B353" s="240" t="s">
        <v>363</v>
      </c>
      <c r="C353" s="240" t="s">
        <v>47</v>
      </c>
      <c r="D353" s="240" t="s">
        <v>180</v>
      </c>
      <c r="E353" s="241">
        <v>48</v>
      </c>
      <c r="F353" s="242">
        <v>165</v>
      </c>
      <c r="G353" s="243">
        <v>3</v>
      </c>
      <c r="H353" s="241">
        <v>3</v>
      </c>
      <c r="I353" s="241">
        <v>3</v>
      </c>
      <c r="J353" s="241">
        <v>4</v>
      </c>
      <c r="K353" s="241">
        <v>2</v>
      </c>
      <c r="L353" s="242">
        <v>2</v>
      </c>
      <c r="M353" s="243">
        <v>1</v>
      </c>
      <c r="N353" s="244">
        <v>1</v>
      </c>
    </row>
    <row r="354" spans="1:14" x14ac:dyDescent="0.25">
      <c r="A354" s="245" t="s">
        <v>357</v>
      </c>
      <c r="B354" s="246" t="s">
        <v>363</v>
      </c>
      <c r="C354" s="246" t="s">
        <v>48</v>
      </c>
      <c r="D354" s="246" t="s">
        <v>180</v>
      </c>
      <c r="E354" s="247">
        <v>30</v>
      </c>
      <c r="F354" s="248">
        <v>142</v>
      </c>
      <c r="G354" s="249">
        <v>3</v>
      </c>
      <c r="H354" s="247">
        <v>3</v>
      </c>
      <c r="I354" s="247">
        <v>3</v>
      </c>
      <c r="J354" s="247">
        <v>0</v>
      </c>
      <c r="K354" s="247">
        <v>0</v>
      </c>
      <c r="L354" s="248">
        <v>0</v>
      </c>
      <c r="M354" s="249">
        <v>0</v>
      </c>
      <c r="N354" s="250">
        <v>3</v>
      </c>
    </row>
    <row r="355" spans="1:14" x14ac:dyDescent="0.25">
      <c r="A355" s="239" t="s">
        <v>357</v>
      </c>
      <c r="B355" s="240" t="s">
        <v>363</v>
      </c>
      <c r="C355" s="240" t="s">
        <v>50</v>
      </c>
      <c r="D355" s="240" t="s">
        <v>180</v>
      </c>
      <c r="E355" s="241">
        <v>35</v>
      </c>
      <c r="F355" s="242">
        <v>19</v>
      </c>
      <c r="G355" s="243">
        <v>1</v>
      </c>
      <c r="H355" s="241">
        <v>2</v>
      </c>
      <c r="I355" s="241">
        <v>3</v>
      </c>
      <c r="J355" s="241">
        <v>0</v>
      </c>
      <c r="K355" s="241">
        <v>0</v>
      </c>
      <c r="L355" s="242">
        <v>0</v>
      </c>
      <c r="M355" s="243">
        <v>1</v>
      </c>
      <c r="N355" s="244">
        <v>1</v>
      </c>
    </row>
    <row r="356" spans="1:14" x14ac:dyDescent="0.25">
      <c r="A356" s="245" t="s">
        <v>364</v>
      </c>
      <c r="B356" s="246" t="s">
        <v>365</v>
      </c>
      <c r="C356" s="246" t="s">
        <v>25</v>
      </c>
      <c r="D356" s="246" t="s">
        <v>182</v>
      </c>
      <c r="E356" s="247">
        <v>12</v>
      </c>
      <c r="F356" s="248">
        <v>81</v>
      </c>
      <c r="G356" s="249">
        <v>8</v>
      </c>
      <c r="H356" s="247">
        <v>0</v>
      </c>
      <c r="I356" s="247">
        <v>0</v>
      </c>
      <c r="J356" s="247">
        <v>0</v>
      </c>
      <c r="K356" s="247">
        <v>0</v>
      </c>
      <c r="L356" s="248">
        <v>0</v>
      </c>
      <c r="M356" s="249">
        <v>0</v>
      </c>
      <c r="N356" s="250">
        <v>6</v>
      </c>
    </row>
    <row r="357" spans="1:14" x14ac:dyDescent="0.25">
      <c r="A357" s="239" t="s">
        <v>364</v>
      </c>
      <c r="B357" s="240" t="s">
        <v>366</v>
      </c>
      <c r="C357" s="240" t="s">
        <v>40</v>
      </c>
      <c r="D357" s="240" t="s">
        <v>180</v>
      </c>
      <c r="E357" s="241">
        <v>24</v>
      </c>
      <c r="F357" s="242">
        <v>71</v>
      </c>
      <c r="G357" s="243">
        <v>2</v>
      </c>
      <c r="H357" s="241">
        <v>3</v>
      </c>
      <c r="I357" s="241">
        <v>0</v>
      </c>
      <c r="J357" s="241">
        <v>0</v>
      </c>
      <c r="K357" s="241">
        <v>0</v>
      </c>
      <c r="L357" s="242">
        <v>0</v>
      </c>
      <c r="M357" s="243">
        <v>0</v>
      </c>
      <c r="N357" s="244">
        <v>2</v>
      </c>
    </row>
    <row r="358" spans="1:14" x14ac:dyDescent="0.25">
      <c r="A358" s="245" t="s">
        <v>364</v>
      </c>
      <c r="B358" s="246" t="s">
        <v>366</v>
      </c>
      <c r="C358" s="246" t="s">
        <v>41</v>
      </c>
      <c r="D358" s="246" t="s">
        <v>180</v>
      </c>
      <c r="E358" s="247">
        <v>12</v>
      </c>
      <c r="F358" s="248">
        <v>14</v>
      </c>
      <c r="G358" s="249">
        <v>6</v>
      </c>
      <c r="H358" s="247">
        <v>0</v>
      </c>
      <c r="I358" s="247">
        <v>0</v>
      </c>
      <c r="J358" s="247">
        <v>0</v>
      </c>
      <c r="K358" s="247">
        <v>0</v>
      </c>
      <c r="L358" s="248">
        <v>0</v>
      </c>
      <c r="M358" s="249">
        <v>0</v>
      </c>
      <c r="N358" s="250">
        <v>6</v>
      </c>
    </row>
    <row r="359" spans="1:14" x14ac:dyDescent="0.25">
      <c r="A359" s="239" t="s">
        <v>364</v>
      </c>
      <c r="B359" s="240" t="s">
        <v>366</v>
      </c>
      <c r="C359" s="240" t="s">
        <v>48</v>
      </c>
      <c r="D359" s="240" t="s">
        <v>180</v>
      </c>
      <c r="E359" s="241">
        <v>30</v>
      </c>
      <c r="F359" s="242">
        <v>94</v>
      </c>
      <c r="G359" s="243">
        <v>3</v>
      </c>
      <c r="H359" s="241">
        <v>3</v>
      </c>
      <c r="I359" s="241">
        <v>3</v>
      </c>
      <c r="J359" s="241">
        <v>0</v>
      </c>
      <c r="K359" s="241">
        <v>0</v>
      </c>
      <c r="L359" s="242">
        <v>0</v>
      </c>
      <c r="M359" s="243">
        <v>3</v>
      </c>
      <c r="N359" s="244">
        <v>0</v>
      </c>
    </row>
    <row r="360" spans="1:14" x14ac:dyDescent="0.25">
      <c r="A360" s="245" t="s">
        <v>364</v>
      </c>
      <c r="B360" s="246" t="s">
        <v>366</v>
      </c>
      <c r="C360" s="246" t="s">
        <v>49</v>
      </c>
      <c r="D360" s="246" t="s">
        <v>180</v>
      </c>
      <c r="E360" s="247">
        <v>24</v>
      </c>
      <c r="F360" s="248">
        <v>75</v>
      </c>
      <c r="G360" s="249">
        <v>5</v>
      </c>
      <c r="H360" s="247">
        <v>5</v>
      </c>
      <c r="I360" s="247">
        <v>0</v>
      </c>
      <c r="J360" s="247">
        <v>0</v>
      </c>
      <c r="K360" s="247">
        <v>0</v>
      </c>
      <c r="L360" s="248">
        <v>0</v>
      </c>
      <c r="M360" s="249">
        <v>0</v>
      </c>
      <c r="N360" s="250">
        <v>5</v>
      </c>
    </row>
    <row r="361" spans="1:14" x14ac:dyDescent="0.25">
      <c r="A361" s="239" t="s">
        <v>364</v>
      </c>
      <c r="B361" s="240" t="s">
        <v>366</v>
      </c>
      <c r="C361" s="240" t="s">
        <v>50</v>
      </c>
      <c r="D361" s="240" t="s">
        <v>180</v>
      </c>
      <c r="E361" s="241">
        <v>34</v>
      </c>
      <c r="F361" s="242">
        <v>16</v>
      </c>
      <c r="G361" s="243">
        <v>2</v>
      </c>
      <c r="H361" s="241">
        <v>2</v>
      </c>
      <c r="I361" s="241">
        <v>2</v>
      </c>
      <c r="J361" s="241">
        <v>0</v>
      </c>
      <c r="K361" s="241">
        <v>0</v>
      </c>
      <c r="L361" s="242">
        <v>0</v>
      </c>
      <c r="M361" s="243">
        <v>0</v>
      </c>
      <c r="N361" s="244">
        <v>2</v>
      </c>
    </row>
    <row r="362" spans="1:14" x14ac:dyDescent="0.25">
      <c r="A362" s="245" t="s">
        <v>364</v>
      </c>
      <c r="B362" s="246" t="s">
        <v>367</v>
      </c>
      <c r="C362" s="246" t="s">
        <v>47</v>
      </c>
      <c r="D362" s="246" t="s">
        <v>182</v>
      </c>
      <c r="E362" s="247">
        <v>72</v>
      </c>
      <c r="F362" s="248">
        <v>71</v>
      </c>
      <c r="G362" s="249">
        <v>2</v>
      </c>
      <c r="H362" s="247">
        <v>2</v>
      </c>
      <c r="I362" s="247">
        <v>2</v>
      </c>
      <c r="J362" s="247">
        <v>2</v>
      </c>
      <c r="K362" s="247">
        <v>2</v>
      </c>
      <c r="L362" s="248">
        <v>2</v>
      </c>
      <c r="M362" s="249">
        <v>2</v>
      </c>
      <c r="N362" s="250">
        <v>0</v>
      </c>
    </row>
    <row r="363" spans="1:14" x14ac:dyDescent="0.25">
      <c r="A363" s="239" t="s">
        <v>368</v>
      </c>
      <c r="B363" s="240" t="s">
        <v>369</v>
      </c>
      <c r="C363" s="240" t="s">
        <v>25</v>
      </c>
      <c r="D363" s="240" t="s">
        <v>182</v>
      </c>
      <c r="E363" s="241">
        <v>12</v>
      </c>
      <c r="F363" s="242">
        <v>81</v>
      </c>
      <c r="G363" s="243">
        <v>8</v>
      </c>
      <c r="H363" s="241">
        <v>0</v>
      </c>
      <c r="I363" s="241">
        <v>0</v>
      </c>
      <c r="J363" s="241">
        <v>0</v>
      </c>
      <c r="K363" s="241">
        <v>0</v>
      </c>
      <c r="L363" s="242">
        <v>0</v>
      </c>
      <c r="M363" s="243">
        <v>0</v>
      </c>
      <c r="N363" s="244">
        <v>5</v>
      </c>
    </row>
    <row r="364" spans="1:14" x14ac:dyDescent="0.25">
      <c r="A364" s="245" t="s">
        <v>368</v>
      </c>
      <c r="B364" s="246" t="s">
        <v>370</v>
      </c>
      <c r="C364" s="246" t="s">
        <v>48</v>
      </c>
      <c r="D364" s="246" t="s">
        <v>182</v>
      </c>
      <c r="E364" s="247">
        <v>35</v>
      </c>
      <c r="F364" s="248">
        <v>89</v>
      </c>
      <c r="G364" s="249">
        <v>10</v>
      </c>
      <c r="H364" s="247">
        <v>10</v>
      </c>
      <c r="I364" s="247">
        <v>10</v>
      </c>
      <c r="J364" s="247">
        <v>0</v>
      </c>
      <c r="K364" s="247">
        <v>0</v>
      </c>
      <c r="L364" s="248">
        <v>0</v>
      </c>
      <c r="M364" s="249">
        <v>9</v>
      </c>
      <c r="N364" s="250">
        <v>0</v>
      </c>
    </row>
    <row r="365" spans="1:14" x14ac:dyDescent="0.25">
      <c r="A365" s="239" t="s">
        <v>368</v>
      </c>
      <c r="B365" s="240" t="s">
        <v>371</v>
      </c>
      <c r="C365" s="240" t="s">
        <v>41</v>
      </c>
      <c r="D365" s="240" t="s">
        <v>180</v>
      </c>
      <c r="E365" s="241">
        <v>12</v>
      </c>
      <c r="F365" s="242">
        <v>33</v>
      </c>
      <c r="G365" s="243">
        <v>5</v>
      </c>
      <c r="H365" s="241">
        <v>1</v>
      </c>
      <c r="I365" s="241">
        <v>0</v>
      </c>
      <c r="J365" s="241">
        <v>0</v>
      </c>
      <c r="K365" s="241">
        <v>0</v>
      </c>
      <c r="L365" s="242">
        <v>0</v>
      </c>
      <c r="M365" s="243">
        <v>0</v>
      </c>
      <c r="N365" s="244">
        <v>6</v>
      </c>
    </row>
    <row r="366" spans="1:14" x14ac:dyDescent="0.25">
      <c r="A366" s="245" t="s">
        <v>368</v>
      </c>
      <c r="B366" s="246" t="s">
        <v>371</v>
      </c>
      <c r="C366" s="246" t="s">
        <v>48</v>
      </c>
      <c r="D366" s="246" t="s">
        <v>180</v>
      </c>
      <c r="E366" s="247">
        <v>34</v>
      </c>
      <c r="F366" s="248">
        <v>98</v>
      </c>
      <c r="G366" s="249">
        <v>6</v>
      </c>
      <c r="H366" s="247">
        <v>6</v>
      </c>
      <c r="I366" s="247">
        <v>6</v>
      </c>
      <c r="J366" s="247">
        <v>0</v>
      </c>
      <c r="K366" s="247">
        <v>0</v>
      </c>
      <c r="L366" s="248">
        <v>0</v>
      </c>
      <c r="M366" s="249">
        <v>6</v>
      </c>
      <c r="N366" s="250">
        <v>0</v>
      </c>
    </row>
    <row r="367" spans="1:14" x14ac:dyDescent="0.25">
      <c r="A367" s="239" t="s">
        <v>368</v>
      </c>
      <c r="B367" s="240" t="s">
        <v>371</v>
      </c>
      <c r="C367" s="240" t="s">
        <v>49</v>
      </c>
      <c r="D367" s="240" t="s">
        <v>180</v>
      </c>
      <c r="E367" s="241">
        <v>24</v>
      </c>
      <c r="F367" s="242">
        <v>80</v>
      </c>
      <c r="G367" s="243">
        <v>6</v>
      </c>
      <c r="H367" s="241">
        <v>6</v>
      </c>
      <c r="I367" s="241">
        <v>0</v>
      </c>
      <c r="J367" s="241">
        <v>0</v>
      </c>
      <c r="K367" s="241">
        <v>0</v>
      </c>
      <c r="L367" s="242">
        <v>0</v>
      </c>
      <c r="M367" s="243">
        <v>0</v>
      </c>
      <c r="N367" s="244">
        <v>6</v>
      </c>
    </row>
    <row r="368" spans="1:14" x14ac:dyDescent="0.25">
      <c r="A368" s="245" t="s">
        <v>372</v>
      </c>
      <c r="B368" s="246" t="s">
        <v>373</v>
      </c>
      <c r="C368" s="246" t="s">
        <v>41</v>
      </c>
      <c r="D368" s="246" t="s">
        <v>182</v>
      </c>
      <c r="E368" s="247">
        <v>12</v>
      </c>
      <c r="F368" s="248">
        <v>46</v>
      </c>
      <c r="G368" s="249">
        <v>5</v>
      </c>
      <c r="H368" s="247">
        <v>0</v>
      </c>
      <c r="I368" s="247">
        <v>0</v>
      </c>
      <c r="J368" s="247">
        <v>0</v>
      </c>
      <c r="K368" s="247">
        <v>0</v>
      </c>
      <c r="L368" s="248">
        <v>0</v>
      </c>
      <c r="M368" s="249">
        <v>0</v>
      </c>
      <c r="N368" s="250">
        <v>5</v>
      </c>
    </row>
    <row r="369" spans="1:14" x14ac:dyDescent="0.25">
      <c r="A369" s="239" t="s">
        <v>372</v>
      </c>
      <c r="B369" s="240" t="s">
        <v>374</v>
      </c>
      <c r="C369" s="240" t="s">
        <v>41</v>
      </c>
      <c r="D369" s="240" t="s">
        <v>182</v>
      </c>
      <c r="E369" s="241">
        <v>12</v>
      </c>
      <c r="F369" s="242">
        <v>143</v>
      </c>
      <c r="G369" s="243">
        <v>17</v>
      </c>
      <c r="H369" s="241">
        <v>0</v>
      </c>
      <c r="I369" s="241">
        <v>0</v>
      </c>
      <c r="J369" s="241">
        <v>0</v>
      </c>
      <c r="K369" s="241">
        <v>0</v>
      </c>
      <c r="L369" s="242">
        <v>0</v>
      </c>
      <c r="M369" s="243">
        <v>0</v>
      </c>
      <c r="N369" s="244">
        <v>18</v>
      </c>
    </row>
    <row r="370" spans="1:14" x14ac:dyDescent="0.25">
      <c r="A370" s="245" t="s">
        <v>372</v>
      </c>
      <c r="B370" s="246" t="s">
        <v>375</v>
      </c>
      <c r="C370" s="246" t="s">
        <v>41</v>
      </c>
      <c r="D370" s="246" t="s">
        <v>182</v>
      </c>
      <c r="E370" s="247">
        <v>12</v>
      </c>
      <c r="F370" s="248">
        <v>62</v>
      </c>
      <c r="G370" s="249">
        <v>4</v>
      </c>
      <c r="H370" s="247">
        <v>0</v>
      </c>
      <c r="I370" s="247">
        <v>0</v>
      </c>
      <c r="J370" s="247">
        <v>0</v>
      </c>
      <c r="K370" s="247">
        <v>0</v>
      </c>
      <c r="L370" s="248">
        <v>0</v>
      </c>
      <c r="M370" s="249">
        <v>0</v>
      </c>
      <c r="N370" s="250">
        <v>4</v>
      </c>
    </row>
    <row r="371" spans="1:14" x14ac:dyDescent="0.25">
      <c r="A371" s="239" t="s">
        <v>372</v>
      </c>
      <c r="B371" s="240" t="s">
        <v>376</v>
      </c>
      <c r="C371" s="240" t="s">
        <v>41</v>
      </c>
      <c r="D371" s="240" t="s">
        <v>182</v>
      </c>
      <c r="E371" s="241">
        <v>12</v>
      </c>
      <c r="F371" s="242">
        <v>60</v>
      </c>
      <c r="G371" s="243">
        <v>5</v>
      </c>
      <c r="H371" s="241">
        <v>0</v>
      </c>
      <c r="I371" s="241">
        <v>0</v>
      </c>
      <c r="J371" s="241">
        <v>0</v>
      </c>
      <c r="K371" s="241">
        <v>0</v>
      </c>
      <c r="L371" s="242">
        <v>0</v>
      </c>
      <c r="M371" s="243">
        <v>0</v>
      </c>
      <c r="N371" s="244">
        <v>5</v>
      </c>
    </row>
    <row r="372" spans="1:14" x14ac:dyDescent="0.25">
      <c r="A372" s="245" t="s">
        <v>372</v>
      </c>
      <c r="B372" s="246" t="s">
        <v>377</v>
      </c>
      <c r="C372" s="246" t="s">
        <v>41</v>
      </c>
      <c r="D372" s="246" t="s">
        <v>182</v>
      </c>
      <c r="E372" s="247">
        <v>12</v>
      </c>
      <c r="F372" s="248">
        <v>8</v>
      </c>
      <c r="G372" s="249">
        <v>2</v>
      </c>
      <c r="H372" s="247">
        <v>0</v>
      </c>
      <c r="I372" s="247">
        <v>0</v>
      </c>
      <c r="J372" s="247">
        <v>0</v>
      </c>
      <c r="K372" s="247">
        <v>0</v>
      </c>
      <c r="L372" s="248">
        <v>0</v>
      </c>
      <c r="M372" s="249">
        <v>0</v>
      </c>
      <c r="N372" s="250">
        <v>2</v>
      </c>
    </row>
    <row r="373" spans="1:14" x14ac:dyDescent="0.25">
      <c r="A373" s="239" t="s">
        <v>372</v>
      </c>
      <c r="B373" s="240" t="s">
        <v>378</v>
      </c>
      <c r="C373" s="240" t="s">
        <v>41</v>
      </c>
      <c r="D373" s="240" t="s">
        <v>182</v>
      </c>
      <c r="E373" s="241">
        <v>12</v>
      </c>
      <c r="F373" s="242">
        <v>51</v>
      </c>
      <c r="G373" s="243">
        <v>8</v>
      </c>
      <c r="H373" s="241">
        <v>0</v>
      </c>
      <c r="I373" s="241">
        <v>0</v>
      </c>
      <c r="J373" s="241">
        <v>0</v>
      </c>
      <c r="K373" s="241">
        <v>0</v>
      </c>
      <c r="L373" s="242">
        <v>0</v>
      </c>
      <c r="M373" s="243">
        <v>0</v>
      </c>
      <c r="N373" s="244">
        <v>8</v>
      </c>
    </row>
    <row r="374" spans="1:14" x14ac:dyDescent="0.25">
      <c r="A374" s="245" t="s">
        <v>372</v>
      </c>
      <c r="B374" s="246" t="s">
        <v>378</v>
      </c>
      <c r="C374" s="246" t="s">
        <v>354</v>
      </c>
      <c r="D374" s="246" t="s">
        <v>182</v>
      </c>
      <c r="E374" s="247">
        <v>12</v>
      </c>
      <c r="F374" s="248">
        <v>8</v>
      </c>
      <c r="G374" s="249">
        <v>1</v>
      </c>
      <c r="H374" s="247">
        <v>0</v>
      </c>
      <c r="I374" s="247">
        <v>0</v>
      </c>
      <c r="J374" s="247">
        <v>0</v>
      </c>
      <c r="K374" s="247">
        <v>0</v>
      </c>
      <c r="L374" s="248">
        <v>0</v>
      </c>
      <c r="M374" s="249">
        <v>0</v>
      </c>
      <c r="N374" s="250">
        <v>1</v>
      </c>
    </row>
    <row r="375" spans="1:14" x14ac:dyDescent="0.25">
      <c r="A375" s="239" t="s">
        <v>372</v>
      </c>
      <c r="B375" s="240" t="s">
        <v>379</v>
      </c>
      <c r="C375" s="240" t="s">
        <v>41</v>
      </c>
      <c r="D375" s="240" t="s">
        <v>182</v>
      </c>
      <c r="E375" s="241">
        <v>12</v>
      </c>
      <c r="F375" s="242">
        <v>72</v>
      </c>
      <c r="G375" s="243">
        <v>4</v>
      </c>
      <c r="H375" s="241">
        <v>0</v>
      </c>
      <c r="I375" s="241">
        <v>0</v>
      </c>
      <c r="J375" s="241">
        <v>0</v>
      </c>
      <c r="K375" s="241">
        <v>0</v>
      </c>
      <c r="L375" s="242">
        <v>0</v>
      </c>
      <c r="M375" s="243">
        <v>0</v>
      </c>
      <c r="N375" s="244">
        <v>4</v>
      </c>
    </row>
    <row r="376" spans="1:14" x14ac:dyDescent="0.25">
      <c r="A376" s="245" t="s">
        <v>372</v>
      </c>
      <c r="B376" s="246" t="s">
        <v>380</v>
      </c>
      <c r="C376" s="246" t="s">
        <v>41</v>
      </c>
      <c r="D376" s="246" t="s">
        <v>182</v>
      </c>
      <c r="E376" s="247">
        <v>12</v>
      </c>
      <c r="F376" s="248">
        <v>135</v>
      </c>
      <c r="G376" s="249">
        <v>12</v>
      </c>
      <c r="H376" s="247">
        <v>1</v>
      </c>
      <c r="I376" s="247">
        <v>0</v>
      </c>
      <c r="J376" s="247">
        <v>0</v>
      </c>
      <c r="K376" s="247">
        <v>0</v>
      </c>
      <c r="L376" s="248">
        <v>0</v>
      </c>
      <c r="M376" s="249">
        <v>0</v>
      </c>
      <c r="N376" s="250">
        <v>13</v>
      </c>
    </row>
    <row r="377" spans="1:14" x14ac:dyDescent="0.25">
      <c r="A377" s="239" t="s">
        <v>372</v>
      </c>
      <c r="B377" s="240" t="s">
        <v>381</v>
      </c>
      <c r="C377" s="240" t="s">
        <v>41</v>
      </c>
      <c r="D377" s="240" t="s">
        <v>182</v>
      </c>
      <c r="E377" s="241">
        <v>12</v>
      </c>
      <c r="F377" s="242">
        <v>35</v>
      </c>
      <c r="G377" s="243">
        <v>2</v>
      </c>
      <c r="H377" s="241">
        <v>0</v>
      </c>
      <c r="I377" s="241">
        <v>0</v>
      </c>
      <c r="J377" s="241">
        <v>0</v>
      </c>
      <c r="K377" s="241">
        <v>0</v>
      </c>
      <c r="L377" s="242">
        <v>0</v>
      </c>
      <c r="M377" s="243">
        <v>0</v>
      </c>
      <c r="N377" s="244">
        <v>2</v>
      </c>
    </row>
    <row r="378" spans="1:14" x14ac:dyDescent="0.25">
      <c r="A378" s="245" t="s">
        <v>372</v>
      </c>
      <c r="B378" s="246" t="s">
        <v>382</v>
      </c>
      <c r="C378" s="246" t="s">
        <v>41</v>
      </c>
      <c r="D378" s="246" t="s">
        <v>182</v>
      </c>
      <c r="E378" s="247">
        <v>12</v>
      </c>
      <c r="F378" s="248">
        <v>5</v>
      </c>
      <c r="G378" s="249">
        <v>5</v>
      </c>
      <c r="H378" s="247">
        <v>0</v>
      </c>
      <c r="I378" s="247">
        <v>0</v>
      </c>
      <c r="J378" s="247">
        <v>0</v>
      </c>
      <c r="K378" s="247">
        <v>0</v>
      </c>
      <c r="L378" s="248">
        <v>0</v>
      </c>
      <c r="M378" s="249">
        <v>0</v>
      </c>
      <c r="N378" s="250">
        <v>5</v>
      </c>
    </row>
    <row r="379" spans="1:14" x14ac:dyDescent="0.25">
      <c r="A379" s="239" t="s">
        <v>372</v>
      </c>
      <c r="B379" s="240" t="s">
        <v>383</v>
      </c>
      <c r="C379" s="240" t="s">
        <v>848</v>
      </c>
      <c r="D379" s="240" t="s">
        <v>180</v>
      </c>
      <c r="E379" s="241">
        <v>24</v>
      </c>
      <c r="F379" s="242">
        <v>20</v>
      </c>
      <c r="G379" s="243">
        <v>4</v>
      </c>
      <c r="H379" s="241">
        <v>6</v>
      </c>
      <c r="I379" s="241">
        <v>0</v>
      </c>
      <c r="J379" s="241">
        <v>0</v>
      </c>
      <c r="K379" s="241">
        <v>0</v>
      </c>
      <c r="L379" s="242">
        <v>0</v>
      </c>
      <c r="M379" s="243">
        <v>1</v>
      </c>
      <c r="N379" s="244">
        <v>0</v>
      </c>
    </row>
    <row r="380" spans="1:14" x14ac:dyDescent="0.25">
      <c r="A380" s="245" t="s">
        <v>372</v>
      </c>
      <c r="B380" s="246" t="s">
        <v>383</v>
      </c>
      <c r="C380" s="246" t="s">
        <v>40</v>
      </c>
      <c r="D380" s="246" t="s">
        <v>180</v>
      </c>
      <c r="E380" s="247">
        <v>24</v>
      </c>
      <c r="F380" s="248">
        <v>43</v>
      </c>
      <c r="G380" s="249">
        <v>5</v>
      </c>
      <c r="H380" s="247">
        <v>5</v>
      </c>
      <c r="I380" s="247">
        <v>0</v>
      </c>
      <c r="J380" s="247">
        <v>0</v>
      </c>
      <c r="K380" s="247">
        <v>0</v>
      </c>
      <c r="L380" s="248">
        <v>0</v>
      </c>
      <c r="M380" s="249">
        <v>2</v>
      </c>
      <c r="N380" s="250">
        <v>3</v>
      </c>
    </row>
    <row r="381" spans="1:14" x14ac:dyDescent="0.25">
      <c r="A381" s="239" t="s">
        <v>372</v>
      </c>
      <c r="B381" s="240" t="s">
        <v>383</v>
      </c>
      <c r="C381" s="240" t="s">
        <v>41</v>
      </c>
      <c r="D381" s="240" t="s">
        <v>180</v>
      </c>
      <c r="E381" s="241">
        <v>12</v>
      </c>
      <c r="F381" s="242">
        <v>45</v>
      </c>
      <c r="G381" s="243">
        <v>6</v>
      </c>
      <c r="H381" s="241">
        <v>0</v>
      </c>
      <c r="I381" s="241">
        <v>0</v>
      </c>
      <c r="J381" s="241">
        <v>0</v>
      </c>
      <c r="K381" s="241">
        <v>0</v>
      </c>
      <c r="L381" s="242">
        <v>0</v>
      </c>
      <c r="M381" s="243">
        <v>0</v>
      </c>
      <c r="N381" s="244">
        <v>6</v>
      </c>
    </row>
    <row r="382" spans="1:14" x14ac:dyDescent="0.25">
      <c r="A382" s="245" t="s">
        <v>372</v>
      </c>
      <c r="B382" s="246" t="s">
        <v>383</v>
      </c>
      <c r="C382" s="246" t="s">
        <v>47</v>
      </c>
      <c r="D382" s="246" t="s">
        <v>180</v>
      </c>
      <c r="E382" s="247">
        <v>48</v>
      </c>
      <c r="F382" s="248">
        <v>180</v>
      </c>
      <c r="G382" s="249">
        <v>2</v>
      </c>
      <c r="H382" s="247">
        <v>2</v>
      </c>
      <c r="I382" s="247">
        <v>2</v>
      </c>
      <c r="J382" s="247">
        <v>2</v>
      </c>
      <c r="K382" s="247">
        <v>1</v>
      </c>
      <c r="L382" s="248">
        <v>1</v>
      </c>
      <c r="M382" s="249">
        <v>1</v>
      </c>
      <c r="N382" s="250">
        <v>1</v>
      </c>
    </row>
    <row r="383" spans="1:14" x14ac:dyDescent="0.25">
      <c r="A383" s="239" t="s">
        <v>372</v>
      </c>
      <c r="B383" s="240" t="s">
        <v>383</v>
      </c>
      <c r="C383" s="240" t="s">
        <v>48</v>
      </c>
      <c r="D383" s="240" t="s">
        <v>180</v>
      </c>
      <c r="E383" s="241">
        <v>35</v>
      </c>
      <c r="F383" s="242">
        <v>207</v>
      </c>
      <c r="G383" s="243">
        <v>5</v>
      </c>
      <c r="H383" s="241">
        <v>5</v>
      </c>
      <c r="I383" s="241">
        <v>5</v>
      </c>
      <c r="J383" s="241">
        <v>0</v>
      </c>
      <c r="K383" s="241">
        <v>0</v>
      </c>
      <c r="L383" s="242">
        <v>0</v>
      </c>
      <c r="M383" s="243">
        <v>5</v>
      </c>
      <c r="N383" s="244">
        <v>0</v>
      </c>
    </row>
    <row r="384" spans="1:14" x14ac:dyDescent="0.25">
      <c r="A384" s="245" t="s">
        <v>372</v>
      </c>
      <c r="B384" s="246" t="s">
        <v>383</v>
      </c>
      <c r="C384" s="246" t="s">
        <v>49</v>
      </c>
      <c r="D384" s="246" t="s">
        <v>180</v>
      </c>
      <c r="E384" s="247">
        <v>24</v>
      </c>
      <c r="F384" s="248">
        <v>200</v>
      </c>
      <c r="G384" s="249">
        <v>6</v>
      </c>
      <c r="H384" s="247">
        <v>6</v>
      </c>
      <c r="I384" s="247">
        <v>0</v>
      </c>
      <c r="J384" s="247">
        <v>0</v>
      </c>
      <c r="K384" s="247">
        <v>0</v>
      </c>
      <c r="L384" s="248">
        <v>0</v>
      </c>
      <c r="M384" s="249">
        <v>0</v>
      </c>
      <c r="N384" s="250">
        <v>6</v>
      </c>
    </row>
    <row r="385" spans="1:14" x14ac:dyDescent="0.25">
      <c r="A385" s="239" t="s">
        <v>372</v>
      </c>
      <c r="B385" s="240" t="s">
        <v>383</v>
      </c>
      <c r="C385" s="240" t="s">
        <v>50</v>
      </c>
      <c r="D385" s="240" t="s">
        <v>180</v>
      </c>
      <c r="E385" s="241">
        <v>34</v>
      </c>
      <c r="F385" s="242">
        <v>25</v>
      </c>
      <c r="G385" s="243">
        <v>4</v>
      </c>
      <c r="H385" s="241">
        <v>5</v>
      </c>
      <c r="I385" s="241">
        <v>3</v>
      </c>
      <c r="J385" s="241">
        <v>0</v>
      </c>
      <c r="K385" s="241">
        <v>0</v>
      </c>
      <c r="L385" s="242">
        <v>0</v>
      </c>
      <c r="M385" s="243">
        <v>2</v>
      </c>
      <c r="N385" s="244">
        <v>2</v>
      </c>
    </row>
    <row r="386" spans="1:14" x14ac:dyDescent="0.25">
      <c r="A386" s="245" t="s">
        <v>372</v>
      </c>
      <c r="B386" s="246" t="s">
        <v>383</v>
      </c>
      <c r="C386" s="246" t="s">
        <v>51</v>
      </c>
      <c r="D386" s="246" t="s">
        <v>180</v>
      </c>
      <c r="E386" s="247">
        <v>36</v>
      </c>
      <c r="F386" s="248">
        <v>84</v>
      </c>
      <c r="G386" s="249">
        <v>6</v>
      </c>
      <c r="H386" s="247">
        <v>4</v>
      </c>
      <c r="I386" s="247">
        <v>5</v>
      </c>
      <c r="J386" s="247">
        <v>0</v>
      </c>
      <c r="K386" s="247">
        <v>0</v>
      </c>
      <c r="L386" s="248">
        <v>0</v>
      </c>
      <c r="M386" s="249">
        <v>2</v>
      </c>
      <c r="N386" s="250">
        <v>1</v>
      </c>
    </row>
    <row r="387" spans="1:14" x14ac:dyDescent="0.25">
      <c r="A387" s="239" t="s">
        <v>372</v>
      </c>
      <c r="B387" s="240" t="s">
        <v>384</v>
      </c>
      <c r="C387" s="240" t="s">
        <v>41</v>
      </c>
      <c r="D387" s="240" t="s">
        <v>182</v>
      </c>
      <c r="E387" s="241">
        <v>12</v>
      </c>
      <c r="F387" s="242">
        <v>48</v>
      </c>
      <c r="G387" s="243">
        <v>4</v>
      </c>
      <c r="H387" s="241">
        <v>0</v>
      </c>
      <c r="I387" s="241">
        <v>0</v>
      </c>
      <c r="J387" s="241">
        <v>0</v>
      </c>
      <c r="K387" s="241">
        <v>0</v>
      </c>
      <c r="L387" s="242">
        <v>0</v>
      </c>
      <c r="M387" s="243">
        <v>0</v>
      </c>
      <c r="N387" s="244">
        <v>4</v>
      </c>
    </row>
    <row r="388" spans="1:14" x14ac:dyDescent="0.25">
      <c r="A388" s="245" t="s">
        <v>372</v>
      </c>
      <c r="B388" s="246" t="s">
        <v>384</v>
      </c>
      <c r="C388" s="246" t="s">
        <v>47</v>
      </c>
      <c r="D388" s="246" t="s">
        <v>182</v>
      </c>
      <c r="E388" s="247">
        <v>48</v>
      </c>
      <c r="F388" s="248">
        <v>125</v>
      </c>
      <c r="G388" s="249">
        <v>2</v>
      </c>
      <c r="H388" s="247">
        <v>2</v>
      </c>
      <c r="I388" s="247">
        <v>2</v>
      </c>
      <c r="J388" s="247">
        <v>2</v>
      </c>
      <c r="K388" s="247">
        <v>0</v>
      </c>
      <c r="L388" s="248">
        <v>0</v>
      </c>
      <c r="M388" s="249">
        <v>0</v>
      </c>
      <c r="N388" s="250">
        <v>2</v>
      </c>
    </row>
    <row r="389" spans="1:14" x14ac:dyDescent="0.25">
      <c r="A389" s="239" t="s">
        <v>372</v>
      </c>
      <c r="B389" s="240" t="s">
        <v>384</v>
      </c>
      <c r="C389" s="240" t="s">
        <v>49</v>
      </c>
      <c r="D389" s="240" t="s">
        <v>182</v>
      </c>
      <c r="E389" s="241">
        <v>24</v>
      </c>
      <c r="F389" s="242">
        <v>46</v>
      </c>
      <c r="G389" s="243">
        <v>1</v>
      </c>
      <c r="H389" s="241">
        <v>1</v>
      </c>
      <c r="I389" s="241">
        <v>0</v>
      </c>
      <c r="J389" s="241">
        <v>0</v>
      </c>
      <c r="K389" s="241">
        <v>0</v>
      </c>
      <c r="L389" s="242">
        <v>0</v>
      </c>
      <c r="M389" s="243">
        <v>0</v>
      </c>
      <c r="N389" s="244">
        <v>1</v>
      </c>
    </row>
    <row r="390" spans="1:14" x14ac:dyDescent="0.25">
      <c r="A390" s="245" t="s">
        <v>372</v>
      </c>
      <c r="B390" s="246" t="s">
        <v>385</v>
      </c>
      <c r="C390" s="246" t="s">
        <v>41</v>
      </c>
      <c r="D390" s="246" t="s">
        <v>182</v>
      </c>
      <c r="E390" s="247">
        <v>12</v>
      </c>
      <c r="F390" s="248">
        <v>76</v>
      </c>
      <c r="G390" s="249">
        <v>4</v>
      </c>
      <c r="H390" s="247">
        <v>0</v>
      </c>
      <c r="I390" s="247">
        <v>0</v>
      </c>
      <c r="J390" s="247">
        <v>0</v>
      </c>
      <c r="K390" s="247">
        <v>0</v>
      </c>
      <c r="L390" s="248">
        <v>0</v>
      </c>
      <c r="M390" s="249">
        <v>0</v>
      </c>
      <c r="N390" s="250">
        <v>4</v>
      </c>
    </row>
    <row r="391" spans="1:14" x14ac:dyDescent="0.25">
      <c r="A391" s="239" t="s">
        <v>372</v>
      </c>
      <c r="B391" s="240" t="s">
        <v>386</v>
      </c>
      <c r="C391" s="240" t="s">
        <v>41</v>
      </c>
      <c r="D391" s="240" t="s">
        <v>182</v>
      </c>
      <c r="E391" s="241">
        <v>12</v>
      </c>
      <c r="F391" s="242">
        <v>60</v>
      </c>
      <c r="G391" s="243">
        <v>4</v>
      </c>
      <c r="H391" s="241">
        <v>0</v>
      </c>
      <c r="I391" s="241">
        <v>0</v>
      </c>
      <c r="J391" s="241">
        <v>0</v>
      </c>
      <c r="K391" s="241">
        <v>0</v>
      </c>
      <c r="L391" s="242">
        <v>0</v>
      </c>
      <c r="M391" s="243">
        <v>0</v>
      </c>
      <c r="N391" s="244">
        <v>4</v>
      </c>
    </row>
    <row r="392" spans="1:14" x14ac:dyDescent="0.25">
      <c r="A392" s="245" t="s">
        <v>387</v>
      </c>
      <c r="B392" s="246" t="s">
        <v>388</v>
      </c>
      <c r="C392" s="246" t="s">
        <v>25</v>
      </c>
      <c r="D392" s="246" t="s">
        <v>182</v>
      </c>
      <c r="E392" s="247">
        <v>12</v>
      </c>
      <c r="F392" s="248">
        <v>38</v>
      </c>
      <c r="G392" s="249">
        <v>10</v>
      </c>
      <c r="H392" s="247">
        <v>0</v>
      </c>
      <c r="I392" s="247">
        <v>0</v>
      </c>
      <c r="J392" s="247">
        <v>0</v>
      </c>
      <c r="K392" s="247">
        <v>0</v>
      </c>
      <c r="L392" s="248">
        <v>0</v>
      </c>
      <c r="M392" s="249">
        <v>0</v>
      </c>
      <c r="N392" s="250">
        <v>9</v>
      </c>
    </row>
    <row r="393" spans="1:14" x14ac:dyDescent="0.25">
      <c r="A393" s="239" t="s">
        <v>389</v>
      </c>
      <c r="B393" s="240" t="s">
        <v>390</v>
      </c>
      <c r="C393" s="240" t="s">
        <v>41</v>
      </c>
      <c r="D393" s="240" t="s">
        <v>182</v>
      </c>
      <c r="E393" s="241">
        <v>12</v>
      </c>
      <c r="F393" s="242">
        <v>170</v>
      </c>
      <c r="G393" s="243">
        <v>8</v>
      </c>
      <c r="H393" s="241">
        <v>1</v>
      </c>
      <c r="I393" s="241">
        <v>0</v>
      </c>
      <c r="J393" s="241">
        <v>0</v>
      </c>
      <c r="K393" s="241">
        <v>0</v>
      </c>
      <c r="L393" s="242">
        <v>0</v>
      </c>
      <c r="M393" s="243">
        <v>0</v>
      </c>
      <c r="N393" s="244">
        <v>9</v>
      </c>
    </row>
    <row r="394" spans="1:14" x14ac:dyDescent="0.25">
      <c r="A394" s="245" t="s">
        <v>389</v>
      </c>
      <c r="B394" s="246" t="s">
        <v>391</v>
      </c>
      <c r="C394" s="246" t="s">
        <v>41</v>
      </c>
      <c r="D394" s="246" t="s">
        <v>182</v>
      </c>
      <c r="E394" s="247">
        <v>12</v>
      </c>
      <c r="F394" s="248">
        <v>209</v>
      </c>
      <c r="G394" s="249">
        <v>35</v>
      </c>
      <c r="H394" s="247">
        <v>3</v>
      </c>
      <c r="I394" s="247">
        <v>0</v>
      </c>
      <c r="J394" s="247">
        <v>0</v>
      </c>
      <c r="K394" s="247">
        <v>0</v>
      </c>
      <c r="L394" s="248">
        <v>0</v>
      </c>
      <c r="M394" s="249">
        <v>0</v>
      </c>
      <c r="N394" s="250">
        <v>38</v>
      </c>
    </row>
    <row r="395" spans="1:14" x14ac:dyDescent="0.25">
      <c r="A395" s="239" t="s">
        <v>389</v>
      </c>
      <c r="B395" s="240" t="s">
        <v>391</v>
      </c>
      <c r="C395" s="240" t="s">
        <v>48</v>
      </c>
      <c r="D395" s="240" t="s">
        <v>182</v>
      </c>
      <c r="E395" s="241">
        <v>36</v>
      </c>
      <c r="F395" s="242">
        <v>115</v>
      </c>
      <c r="G395" s="243">
        <v>3</v>
      </c>
      <c r="H395" s="241">
        <v>3</v>
      </c>
      <c r="I395" s="241">
        <v>3</v>
      </c>
      <c r="J395" s="241">
        <v>0</v>
      </c>
      <c r="K395" s="241">
        <v>0</v>
      </c>
      <c r="L395" s="242">
        <v>0</v>
      </c>
      <c r="M395" s="243">
        <v>0</v>
      </c>
      <c r="N395" s="244">
        <v>2</v>
      </c>
    </row>
    <row r="396" spans="1:14" x14ac:dyDescent="0.25">
      <c r="A396" s="245" t="s">
        <v>389</v>
      </c>
      <c r="B396" s="246" t="s">
        <v>391</v>
      </c>
      <c r="C396" s="246" t="s">
        <v>49</v>
      </c>
      <c r="D396" s="246" t="s">
        <v>182</v>
      </c>
      <c r="E396" s="247">
        <v>24</v>
      </c>
      <c r="F396" s="248">
        <v>152</v>
      </c>
      <c r="G396" s="249">
        <v>6</v>
      </c>
      <c r="H396" s="247">
        <v>5</v>
      </c>
      <c r="I396" s="247">
        <v>0</v>
      </c>
      <c r="J396" s="247">
        <v>0</v>
      </c>
      <c r="K396" s="247">
        <v>0</v>
      </c>
      <c r="L396" s="248">
        <v>0</v>
      </c>
      <c r="M396" s="249">
        <v>0</v>
      </c>
      <c r="N396" s="250">
        <v>6</v>
      </c>
    </row>
    <row r="397" spans="1:14" x14ac:dyDescent="0.25">
      <c r="A397" s="239" t="s">
        <v>389</v>
      </c>
      <c r="B397" s="240" t="s">
        <v>392</v>
      </c>
      <c r="C397" s="240" t="s">
        <v>41</v>
      </c>
      <c r="D397" s="240" t="s">
        <v>182</v>
      </c>
      <c r="E397" s="241">
        <v>12</v>
      </c>
      <c r="F397" s="242">
        <v>75</v>
      </c>
      <c r="G397" s="243">
        <v>11</v>
      </c>
      <c r="H397" s="241">
        <v>0</v>
      </c>
      <c r="I397" s="241">
        <v>0</v>
      </c>
      <c r="J397" s="241">
        <v>0</v>
      </c>
      <c r="K397" s="241">
        <v>0</v>
      </c>
      <c r="L397" s="242">
        <v>0</v>
      </c>
      <c r="M397" s="243">
        <v>0</v>
      </c>
      <c r="N397" s="244">
        <v>7</v>
      </c>
    </row>
    <row r="398" spans="1:14" x14ac:dyDescent="0.25">
      <c r="A398" s="245" t="s">
        <v>389</v>
      </c>
      <c r="B398" s="246" t="s">
        <v>392</v>
      </c>
      <c r="C398" s="246" t="s">
        <v>47</v>
      </c>
      <c r="D398" s="246" t="s">
        <v>182</v>
      </c>
      <c r="E398" s="247">
        <v>48</v>
      </c>
      <c r="F398" s="248">
        <v>102</v>
      </c>
      <c r="G398" s="249">
        <v>2</v>
      </c>
      <c r="H398" s="247">
        <v>2</v>
      </c>
      <c r="I398" s="247">
        <v>2</v>
      </c>
      <c r="J398" s="247">
        <v>2</v>
      </c>
      <c r="K398" s="247">
        <v>0</v>
      </c>
      <c r="L398" s="248">
        <v>0</v>
      </c>
      <c r="M398" s="249">
        <v>0</v>
      </c>
      <c r="N398" s="250">
        <v>2</v>
      </c>
    </row>
    <row r="399" spans="1:14" x14ac:dyDescent="0.25">
      <c r="A399" s="239" t="s">
        <v>389</v>
      </c>
      <c r="B399" s="240" t="s">
        <v>392</v>
      </c>
      <c r="C399" s="240" t="s">
        <v>49</v>
      </c>
      <c r="D399" s="240" t="s">
        <v>182</v>
      </c>
      <c r="E399" s="241">
        <v>24</v>
      </c>
      <c r="F399" s="242">
        <v>139</v>
      </c>
      <c r="G399" s="243">
        <v>4</v>
      </c>
      <c r="H399" s="241">
        <v>4</v>
      </c>
      <c r="I399" s="241">
        <v>0</v>
      </c>
      <c r="J399" s="241">
        <v>0</v>
      </c>
      <c r="K399" s="241">
        <v>0</v>
      </c>
      <c r="L399" s="242">
        <v>0</v>
      </c>
      <c r="M399" s="243">
        <v>0</v>
      </c>
      <c r="N399" s="244">
        <v>4</v>
      </c>
    </row>
    <row r="400" spans="1:14" x14ac:dyDescent="0.25">
      <c r="A400" s="245" t="s">
        <v>389</v>
      </c>
      <c r="B400" s="246" t="s">
        <v>393</v>
      </c>
      <c r="C400" s="246" t="s">
        <v>41</v>
      </c>
      <c r="D400" s="246" t="s">
        <v>182</v>
      </c>
      <c r="E400" s="247">
        <v>12</v>
      </c>
      <c r="F400" s="248">
        <v>110</v>
      </c>
      <c r="G400" s="249">
        <v>7</v>
      </c>
      <c r="H400" s="247">
        <v>0</v>
      </c>
      <c r="I400" s="247">
        <v>0</v>
      </c>
      <c r="J400" s="247">
        <v>0</v>
      </c>
      <c r="K400" s="247">
        <v>0</v>
      </c>
      <c r="L400" s="248">
        <v>0</v>
      </c>
      <c r="M400" s="249">
        <v>0</v>
      </c>
      <c r="N400" s="250">
        <v>8</v>
      </c>
    </row>
    <row r="401" spans="1:14" x14ac:dyDescent="0.25">
      <c r="A401" s="239" t="s">
        <v>389</v>
      </c>
      <c r="B401" s="240" t="s">
        <v>393</v>
      </c>
      <c r="C401" s="240" t="s">
        <v>47</v>
      </c>
      <c r="D401" s="240" t="s">
        <v>182</v>
      </c>
      <c r="E401" s="241">
        <v>48</v>
      </c>
      <c r="F401" s="242">
        <v>110</v>
      </c>
      <c r="G401" s="243">
        <v>3</v>
      </c>
      <c r="H401" s="241">
        <v>3</v>
      </c>
      <c r="I401" s="241">
        <v>3</v>
      </c>
      <c r="J401" s="241">
        <v>1</v>
      </c>
      <c r="K401" s="241">
        <v>0</v>
      </c>
      <c r="L401" s="242">
        <v>0</v>
      </c>
      <c r="M401" s="243">
        <v>0</v>
      </c>
      <c r="N401" s="244">
        <v>1</v>
      </c>
    </row>
    <row r="402" spans="1:14" x14ac:dyDescent="0.25">
      <c r="A402" s="245" t="s">
        <v>389</v>
      </c>
      <c r="B402" s="246" t="s">
        <v>394</v>
      </c>
      <c r="C402" s="246" t="s">
        <v>25</v>
      </c>
      <c r="D402" s="246" t="s">
        <v>180</v>
      </c>
      <c r="E402" s="247">
        <v>12</v>
      </c>
      <c r="F402" s="248">
        <v>42</v>
      </c>
      <c r="G402" s="249">
        <v>12</v>
      </c>
      <c r="H402" s="247">
        <v>8</v>
      </c>
      <c r="I402" s="247">
        <v>0</v>
      </c>
      <c r="J402" s="247">
        <v>0</v>
      </c>
      <c r="K402" s="247">
        <v>0</v>
      </c>
      <c r="L402" s="248">
        <v>0</v>
      </c>
      <c r="M402" s="249">
        <v>0</v>
      </c>
      <c r="N402" s="250">
        <v>21</v>
      </c>
    </row>
    <row r="403" spans="1:14" x14ac:dyDescent="0.25">
      <c r="A403" s="239" t="s">
        <v>389</v>
      </c>
      <c r="B403" s="240" t="s">
        <v>394</v>
      </c>
      <c r="C403" s="240" t="s">
        <v>39</v>
      </c>
      <c r="D403" s="240" t="s">
        <v>180</v>
      </c>
      <c r="E403" s="241">
        <v>12</v>
      </c>
      <c r="F403" s="242">
        <v>5</v>
      </c>
      <c r="G403" s="243">
        <v>2</v>
      </c>
      <c r="H403" s="241">
        <v>0</v>
      </c>
      <c r="I403" s="241">
        <v>0</v>
      </c>
      <c r="J403" s="241">
        <v>0</v>
      </c>
      <c r="K403" s="241">
        <v>0</v>
      </c>
      <c r="L403" s="242">
        <v>0</v>
      </c>
      <c r="M403" s="243">
        <v>0</v>
      </c>
      <c r="N403" s="244">
        <v>2</v>
      </c>
    </row>
    <row r="404" spans="1:14" x14ac:dyDescent="0.25">
      <c r="A404" s="245" t="s">
        <v>389</v>
      </c>
      <c r="B404" s="246" t="s">
        <v>394</v>
      </c>
      <c r="C404" s="246" t="s">
        <v>40</v>
      </c>
      <c r="D404" s="246" t="s">
        <v>180</v>
      </c>
      <c r="E404" s="247">
        <v>24</v>
      </c>
      <c r="F404" s="248">
        <v>111</v>
      </c>
      <c r="G404" s="249">
        <v>6</v>
      </c>
      <c r="H404" s="247">
        <v>6</v>
      </c>
      <c r="I404" s="247">
        <v>0</v>
      </c>
      <c r="J404" s="247">
        <v>0</v>
      </c>
      <c r="K404" s="247">
        <v>0</v>
      </c>
      <c r="L404" s="248">
        <v>0</v>
      </c>
      <c r="M404" s="249">
        <v>0</v>
      </c>
      <c r="N404" s="250">
        <v>6</v>
      </c>
    </row>
    <row r="405" spans="1:14" x14ac:dyDescent="0.25">
      <c r="A405" s="239" t="s">
        <v>389</v>
      </c>
      <c r="B405" s="240" t="s">
        <v>394</v>
      </c>
      <c r="C405" s="240" t="s">
        <v>48</v>
      </c>
      <c r="D405" s="240" t="s">
        <v>180</v>
      </c>
      <c r="E405" s="241">
        <v>36</v>
      </c>
      <c r="F405" s="242">
        <v>197</v>
      </c>
      <c r="G405" s="243">
        <v>7</v>
      </c>
      <c r="H405" s="241">
        <v>7</v>
      </c>
      <c r="I405" s="241">
        <v>8</v>
      </c>
      <c r="J405" s="241">
        <v>0</v>
      </c>
      <c r="K405" s="241">
        <v>0</v>
      </c>
      <c r="L405" s="242">
        <v>0</v>
      </c>
      <c r="M405" s="243">
        <v>7</v>
      </c>
      <c r="N405" s="244">
        <v>0</v>
      </c>
    </row>
    <row r="406" spans="1:14" x14ac:dyDescent="0.25">
      <c r="A406" s="245" t="s">
        <v>389</v>
      </c>
      <c r="B406" s="246" t="s">
        <v>394</v>
      </c>
      <c r="C406" s="246" t="s">
        <v>50</v>
      </c>
      <c r="D406" s="246" t="s">
        <v>180</v>
      </c>
      <c r="E406" s="247">
        <v>36</v>
      </c>
      <c r="F406" s="248">
        <v>75</v>
      </c>
      <c r="G406" s="249">
        <v>6</v>
      </c>
      <c r="H406" s="247">
        <v>5</v>
      </c>
      <c r="I406" s="247">
        <v>6</v>
      </c>
      <c r="J406" s="247">
        <v>1</v>
      </c>
      <c r="K406" s="247">
        <v>0</v>
      </c>
      <c r="L406" s="248">
        <v>0</v>
      </c>
      <c r="M406" s="249">
        <v>4</v>
      </c>
      <c r="N406" s="250">
        <v>2</v>
      </c>
    </row>
    <row r="407" spans="1:14" x14ac:dyDescent="0.25">
      <c r="A407" s="239" t="s">
        <v>389</v>
      </c>
      <c r="B407" s="240" t="s">
        <v>394</v>
      </c>
      <c r="C407" s="240" t="s">
        <v>51</v>
      </c>
      <c r="D407" s="240" t="s">
        <v>180</v>
      </c>
      <c r="E407" s="241">
        <v>36</v>
      </c>
      <c r="F407" s="242">
        <v>70</v>
      </c>
      <c r="G407" s="243">
        <v>4</v>
      </c>
      <c r="H407" s="241">
        <v>5</v>
      </c>
      <c r="I407" s="241">
        <v>4</v>
      </c>
      <c r="J407" s="241">
        <v>0</v>
      </c>
      <c r="K407" s="241">
        <v>0</v>
      </c>
      <c r="L407" s="242">
        <v>0</v>
      </c>
      <c r="M407" s="243">
        <v>4</v>
      </c>
      <c r="N407" s="244">
        <v>0</v>
      </c>
    </row>
    <row r="408" spans="1:14" x14ac:dyDescent="0.25">
      <c r="A408" s="245" t="s">
        <v>389</v>
      </c>
      <c r="B408" s="246" t="s">
        <v>395</v>
      </c>
      <c r="C408" s="246" t="s">
        <v>41</v>
      </c>
      <c r="D408" s="246" t="s">
        <v>182</v>
      </c>
      <c r="E408" s="247">
        <v>12</v>
      </c>
      <c r="F408" s="248">
        <v>84</v>
      </c>
      <c r="G408" s="249">
        <v>6</v>
      </c>
      <c r="H408" s="247">
        <v>0</v>
      </c>
      <c r="I408" s="247">
        <v>0</v>
      </c>
      <c r="J408" s="247">
        <v>0</v>
      </c>
      <c r="K408" s="247">
        <v>0</v>
      </c>
      <c r="L408" s="248">
        <v>0</v>
      </c>
      <c r="M408" s="249">
        <v>0</v>
      </c>
      <c r="N408" s="250">
        <v>6</v>
      </c>
    </row>
    <row r="409" spans="1:14" x14ac:dyDescent="0.25">
      <c r="A409" s="239" t="s">
        <v>389</v>
      </c>
      <c r="B409" s="240" t="s">
        <v>396</v>
      </c>
      <c r="C409" s="240" t="s">
        <v>41</v>
      </c>
      <c r="D409" s="240" t="s">
        <v>182</v>
      </c>
      <c r="E409" s="241">
        <v>12</v>
      </c>
      <c r="F409" s="242">
        <v>15</v>
      </c>
      <c r="G409" s="243">
        <v>4</v>
      </c>
      <c r="H409" s="241">
        <v>0</v>
      </c>
      <c r="I409" s="241">
        <v>0</v>
      </c>
      <c r="J409" s="241">
        <v>0</v>
      </c>
      <c r="K409" s="241">
        <v>0</v>
      </c>
      <c r="L409" s="242">
        <v>0</v>
      </c>
      <c r="M409" s="243">
        <v>0</v>
      </c>
      <c r="N409" s="244">
        <v>4</v>
      </c>
    </row>
    <row r="410" spans="1:14" x14ac:dyDescent="0.25">
      <c r="A410" s="245" t="s">
        <v>389</v>
      </c>
      <c r="B410" s="246" t="s">
        <v>397</v>
      </c>
      <c r="C410" s="246" t="s">
        <v>41</v>
      </c>
      <c r="D410" s="246" t="s">
        <v>182</v>
      </c>
      <c r="E410" s="247">
        <v>12</v>
      </c>
      <c r="F410" s="248">
        <v>37</v>
      </c>
      <c r="G410" s="249">
        <v>8</v>
      </c>
      <c r="H410" s="247">
        <v>4</v>
      </c>
      <c r="I410" s="247">
        <v>0</v>
      </c>
      <c r="J410" s="247">
        <v>0</v>
      </c>
      <c r="K410" s="247">
        <v>0</v>
      </c>
      <c r="L410" s="248">
        <v>0</v>
      </c>
      <c r="M410" s="249">
        <v>0</v>
      </c>
      <c r="N410" s="250">
        <v>10</v>
      </c>
    </row>
    <row r="411" spans="1:14" x14ac:dyDescent="0.25">
      <c r="A411" s="239" t="s">
        <v>389</v>
      </c>
      <c r="B411" s="240" t="s">
        <v>398</v>
      </c>
      <c r="C411" s="240" t="s">
        <v>41</v>
      </c>
      <c r="D411" s="240" t="s">
        <v>182</v>
      </c>
      <c r="E411" s="241">
        <v>12</v>
      </c>
      <c r="F411" s="242">
        <v>20</v>
      </c>
      <c r="G411" s="243">
        <v>5</v>
      </c>
      <c r="H411" s="241">
        <v>0</v>
      </c>
      <c r="I411" s="241">
        <v>0</v>
      </c>
      <c r="J411" s="241">
        <v>0</v>
      </c>
      <c r="K411" s="241">
        <v>0</v>
      </c>
      <c r="L411" s="242">
        <v>0</v>
      </c>
      <c r="M411" s="243">
        <v>0</v>
      </c>
      <c r="N411" s="244">
        <v>5</v>
      </c>
    </row>
    <row r="412" spans="1:14" x14ac:dyDescent="0.25">
      <c r="A412" s="245" t="s">
        <v>389</v>
      </c>
      <c r="B412" s="246" t="s">
        <v>399</v>
      </c>
      <c r="C412" s="246" t="s">
        <v>41</v>
      </c>
      <c r="D412" s="246" t="s">
        <v>182</v>
      </c>
      <c r="E412" s="247">
        <v>12</v>
      </c>
      <c r="F412" s="248">
        <v>80</v>
      </c>
      <c r="G412" s="249">
        <v>8</v>
      </c>
      <c r="H412" s="247">
        <v>0</v>
      </c>
      <c r="I412" s="247">
        <v>0</v>
      </c>
      <c r="J412" s="247">
        <v>0</v>
      </c>
      <c r="K412" s="247">
        <v>0</v>
      </c>
      <c r="L412" s="248">
        <v>0</v>
      </c>
      <c r="M412" s="249">
        <v>0</v>
      </c>
      <c r="N412" s="250">
        <v>8</v>
      </c>
    </row>
    <row r="413" spans="1:14" x14ac:dyDescent="0.25">
      <c r="A413" s="239" t="s">
        <v>389</v>
      </c>
      <c r="B413" s="240" t="s">
        <v>400</v>
      </c>
      <c r="C413" s="240" t="s">
        <v>41</v>
      </c>
      <c r="D413" s="240" t="s">
        <v>182</v>
      </c>
      <c r="E413" s="241">
        <v>12</v>
      </c>
      <c r="F413" s="242">
        <v>35</v>
      </c>
      <c r="G413" s="243">
        <v>9</v>
      </c>
      <c r="H413" s="241">
        <v>0</v>
      </c>
      <c r="I413" s="241">
        <v>0</v>
      </c>
      <c r="J413" s="241">
        <v>0</v>
      </c>
      <c r="K413" s="241">
        <v>0</v>
      </c>
      <c r="L413" s="242">
        <v>0</v>
      </c>
      <c r="M413" s="243">
        <v>0</v>
      </c>
      <c r="N413" s="244">
        <v>9</v>
      </c>
    </row>
    <row r="414" spans="1:14" x14ac:dyDescent="0.25">
      <c r="A414" s="245" t="s">
        <v>389</v>
      </c>
      <c r="B414" s="246" t="s">
        <v>400</v>
      </c>
      <c r="C414" s="246" t="s">
        <v>47</v>
      </c>
      <c r="D414" s="246" t="s">
        <v>182</v>
      </c>
      <c r="E414" s="247">
        <v>48</v>
      </c>
      <c r="F414" s="248">
        <v>0</v>
      </c>
      <c r="G414" s="249">
        <v>1</v>
      </c>
      <c r="H414" s="247">
        <v>1</v>
      </c>
      <c r="I414" s="247">
        <v>1</v>
      </c>
      <c r="J414" s="247">
        <v>1</v>
      </c>
      <c r="K414" s="247">
        <v>0</v>
      </c>
      <c r="L414" s="248">
        <v>0</v>
      </c>
      <c r="M414" s="249">
        <v>0</v>
      </c>
      <c r="N414" s="250">
        <v>1</v>
      </c>
    </row>
    <row r="415" spans="1:14" x14ac:dyDescent="0.25">
      <c r="A415" s="239" t="s">
        <v>389</v>
      </c>
      <c r="B415" s="240" t="s">
        <v>400</v>
      </c>
      <c r="C415" s="240" t="s">
        <v>49</v>
      </c>
      <c r="D415" s="240" t="s">
        <v>182</v>
      </c>
      <c r="E415" s="241">
        <v>24</v>
      </c>
      <c r="F415" s="242">
        <v>100</v>
      </c>
      <c r="G415" s="243">
        <v>0</v>
      </c>
      <c r="H415" s="241">
        <v>4</v>
      </c>
      <c r="I415" s="241">
        <v>0</v>
      </c>
      <c r="J415" s="241">
        <v>0</v>
      </c>
      <c r="K415" s="241">
        <v>0</v>
      </c>
      <c r="L415" s="242">
        <v>0</v>
      </c>
      <c r="M415" s="243">
        <v>0</v>
      </c>
      <c r="N415" s="244">
        <v>0</v>
      </c>
    </row>
    <row r="416" spans="1:14" x14ac:dyDescent="0.25">
      <c r="A416" s="245" t="s">
        <v>389</v>
      </c>
      <c r="B416" s="246" t="s">
        <v>401</v>
      </c>
      <c r="C416" s="246" t="s">
        <v>41</v>
      </c>
      <c r="D416" s="246" t="s">
        <v>182</v>
      </c>
      <c r="E416" s="247">
        <v>12</v>
      </c>
      <c r="F416" s="248">
        <v>6</v>
      </c>
      <c r="G416" s="249">
        <v>2</v>
      </c>
      <c r="H416" s="247">
        <v>0</v>
      </c>
      <c r="I416" s="247">
        <v>0</v>
      </c>
      <c r="J416" s="247">
        <v>0</v>
      </c>
      <c r="K416" s="247">
        <v>0</v>
      </c>
      <c r="L416" s="248">
        <v>0</v>
      </c>
      <c r="M416" s="249">
        <v>0</v>
      </c>
      <c r="N416" s="250">
        <v>2</v>
      </c>
    </row>
    <row r="417" spans="1:14" x14ac:dyDescent="0.25">
      <c r="A417" s="239" t="s">
        <v>389</v>
      </c>
      <c r="B417" s="240" t="s">
        <v>402</v>
      </c>
      <c r="C417" s="240" t="s">
        <v>45</v>
      </c>
      <c r="D417" s="240" t="s">
        <v>182</v>
      </c>
      <c r="E417" s="241">
        <v>36</v>
      </c>
      <c r="F417" s="242">
        <v>6</v>
      </c>
      <c r="G417" s="243">
        <v>0</v>
      </c>
      <c r="H417" s="241">
        <v>2</v>
      </c>
      <c r="I417" s="241">
        <v>1</v>
      </c>
      <c r="J417" s="241">
        <v>0</v>
      </c>
      <c r="K417" s="241">
        <v>0</v>
      </c>
      <c r="L417" s="242">
        <v>0</v>
      </c>
      <c r="M417" s="243">
        <v>0</v>
      </c>
      <c r="N417" s="244">
        <v>1</v>
      </c>
    </row>
    <row r="418" spans="1:14" x14ac:dyDescent="0.25">
      <c r="A418" s="245" t="s">
        <v>389</v>
      </c>
      <c r="B418" s="246" t="s">
        <v>402</v>
      </c>
      <c r="C418" s="246" t="s">
        <v>47</v>
      </c>
      <c r="D418" s="246" t="s">
        <v>182</v>
      </c>
      <c r="E418" s="247">
        <v>48</v>
      </c>
      <c r="F418" s="248">
        <v>112</v>
      </c>
      <c r="G418" s="249">
        <v>3</v>
      </c>
      <c r="H418" s="247">
        <v>3</v>
      </c>
      <c r="I418" s="247">
        <v>3</v>
      </c>
      <c r="J418" s="247">
        <v>3</v>
      </c>
      <c r="K418" s="247">
        <v>2</v>
      </c>
      <c r="L418" s="248">
        <v>2</v>
      </c>
      <c r="M418" s="249">
        <v>2</v>
      </c>
      <c r="N418" s="250">
        <v>1</v>
      </c>
    </row>
    <row r="419" spans="1:14" x14ac:dyDescent="0.25">
      <c r="A419" s="239" t="s">
        <v>389</v>
      </c>
      <c r="B419" s="240" t="s">
        <v>402</v>
      </c>
      <c r="C419" s="240" t="s">
        <v>49</v>
      </c>
      <c r="D419" s="240" t="s">
        <v>182</v>
      </c>
      <c r="E419" s="241">
        <v>24</v>
      </c>
      <c r="F419" s="242">
        <v>103</v>
      </c>
      <c r="G419" s="243">
        <v>4</v>
      </c>
      <c r="H419" s="241">
        <v>5</v>
      </c>
      <c r="I419" s="241">
        <v>0</v>
      </c>
      <c r="J419" s="241">
        <v>0</v>
      </c>
      <c r="K419" s="241">
        <v>0</v>
      </c>
      <c r="L419" s="242">
        <v>0</v>
      </c>
      <c r="M419" s="243">
        <v>0</v>
      </c>
      <c r="N419" s="244">
        <v>3</v>
      </c>
    </row>
    <row r="420" spans="1:14" x14ac:dyDescent="0.25">
      <c r="A420" s="245" t="s">
        <v>389</v>
      </c>
      <c r="B420" s="246" t="s">
        <v>403</v>
      </c>
      <c r="C420" s="246" t="s">
        <v>25</v>
      </c>
      <c r="D420" s="246" t="s">
        <v>182</v>
      </c>
      <c r="E420" s="247">
        <v>12</v>
      </c>
      <c r="F420" s="248">
        <v>20</v>
      </c>
      <c r="G420" s="249">
        <v>2</v>
      </c>
      <c r="H420" s="247">
        <v>0</v>
      </c>
      <c r="I420" s="247">
        <v>0</v>
      </c>
      <c r="J420" s="247">
        <v>0</v>
      </c>
      <c r="K420" s="247">
        <v>0</v>
      </c>
      <c r="L420" s="248">
        <v>0</v>
      </c>
      <c r="M420" s="249">
        <v>0</v>
      </c>
      <c r="N420" s="250">
        <v>2</v>
      </c>
    </row>
    <row r="421" spans="1:14" x14ac:dyDescent="0.25">
      <c r="A421" s="239" t="s">
        <v>389</v>
      </c>
      <c r="B421" s="240" t="s">
        <v>404</v>
      </c>
      <c r="C421" s="240" t="s">
        <v>41</v>
      </c>
      <c r="D421" s="240" t="s">
        <v>182</v>
      </c>
      <c r="E421" s="241">
        <v>12</v>
      </c>
      <c r="F421" s="242">
        <v>81</v>
      </c>
      <c r="G421" s="243">
        <v>12</v>
      </c>
      <c r="H421" s="241">
        <v>2</v>
      </c>
      <c r="I421" s="241">
        <v>0</v>
      </c>
      <c r="J421" s="241">
        <v>0</v>
      </c>
      <c r="K421" s="241">
        <v>0</v>
      </c>
      <c r="L421" s="242">
        <v>0</v>
      </c>
      <c r="M421" s="243">
        <v>0</v>
      </c>
      <c r="N421" s="244">
        <v>14</v>
      </c>
    </row>
    <row r="422" spans="1:14" x14ac:dyDescent="0.25">
      <c r="A422" s="245" t="s">
        <v>389</v>
      </c>
      <c r="B422" s="246" t="s">
        <v>404</v>
      </c>
      <c r="C422" s="246" t="s">
        <v>49</v>
      </c>
      <c r="D422" s="246" t="s">
        <v>182</v>
      </c>
      <c r="E422" s="247">
        <v>24</v>
      </c>
      <c r="F422" s="248">
        <v>97</v>
      </c>
      <c r="G422" s="249">
        <v>3</v>
      </c>
      <c r="H422" s="247">
        <v>2</v>
      </c>
      <c r="I422" s="247">
        <v>0</v>
      </c>
      <c r="J422" s="247">
        <v>0</v>
      </c>
      <c r="K422" s="247">
        <v>0</v>
      </c>
      <c r="L422" s="248">
        <v>0</v>
      </c>
      <c r="M422" s="249">
        <v>0</v>
      </c>
      <c r="N422" s="250">
        <v>2</v>
      </c>
    </row>
    <row r="423" spans="1:14" x14ac:dyDescent="0.25">
      <c r="A423" s="239" t="s">
        <v>389</v>
      </c>
      <c r="B423" s="240" t="s">
        <v>405</v>
      </c>
      <c r="C423" s="240" t="s">
        <v>581</v>
      </c>
      <c r="D423" s="240" t="s">
        <v>182</v>
      </c>
      <c r="E423" s="241">
        <v>36</v>
      </c>
      <c r="F423" s="242">
        <v>30</v>
      </c>
      <c r="G423" s="243">
        <v>4</v>
      </c>
      <c r="H423" s="241">
        <v>4</v>
      </c>
      <c r="I423" s="241">
        <v>5</v>
      </c>
      <c r="J423" s="241">
        <v>0</v>
      </c>
      <c r="K423" s="241">
        <v>0</v>
      </c>
      <c r="L423" s="242">
        <v>0</v>
      </c>
      <c r="M423" s="243">
        <v>0</v>
      </c>
      <c r="N423" s="244">
        <v>2</v>
      </c>
    </row>
    <row r="424" spans="1:14" x14ac:dyDescent="0.25">
      <c r="A424" s="245" t="s">
        <v>389</v>
      </c>
      <c r="B424" s="246" t="s">
        <v>405</v>
      </c>
      <c r="C424" s="246" t="s">
        <v>41</v>
      </c>
      <c r="D424" s="246" t="s">
        <v>182</v>
      </c>
      <c r="E424" s="247">
        <v>12</v>
      </c>
      <c r="F424" s="248">
        <v>161</v>
      </c>
      <c r="G424" s="249">
        <v>10</v>
      </c>
      <c r="H424" s="247">
        <v>6</v>
      </c>
      <c r="I424" s="247">
        <v>0</v>
      </c>
      <c r="J424" s="247">
        <v>0</v>
      </c>
      <c r="K424" s="247">
        <v>0</v>
      </c>
      <c r="L424" s="248">
        <v>0</v>
      </c>
      <c r="M424" s="249">
        <v>0</v>
      </c>
      <c r="N424" s="250">
        <v>17</v>
      </c>
    </row>
    <row r="425" spans="1:14" x14ac:dyDescent="0.25">
      <c r="A425" s="239" t="s">
        <v>389</v>
      </c>
      <c r="B425" s="240" t="s">
        <v>405</v>
      </c>
      <c r="C425" s="240" t="s">
        <v>49</v>
      </c>
      <c r="D425" s="240" t="s">
        <v>182</v>
      </c>
      <c r="E425" s="241">
        <v>21</v>
      </c>
      <c r="F425" s="242">
        <v>145</v>
      </c>
      <c r="G425" s="243">
        <v>5</v>
      </c>
      <c r="H425" s="241">
        <v>5</v>
      </c>
      <c r="I425" s="241">
        <v>0</v>
      </c>
      <c r="J425" s="241">
        <v>0</v>
      </c>
      <c r="K425" s="241">
        <v>0</v>
      </c>
      <c r="L425" s="242">
        <v>0</v>
      </c>
      <c r="M425" s="243">
        <v>0</v>
      </c>
      <c r="N425" s="244">
        <v>5</v>
      </c>
    </row>
    <row r="426" spans="1:14" x14ac:dyDescent="0.25">
      <c r="A426" s="245" t="s">
        <v>389</v>
      </c>
      <c r="B426" s="246" t="s">
        <v>406</v>
      </c>
      <c r="C426" s="246" t="s">
        <v>41</v>
      </c>
      <c r="D426" s="246" t="s">
        <v>182</v>
      </c>
      <c r="E426" s="247">
        <v>12</v>
      </c>
      <c r="F426" s="248">
        <v>105</v>
      </c>
      <c r="G426" s="249">
        <v>11</v>
      </c>
      <c r="H426" s="247">
        <v>0</v>
      </c>
      <c r="I426" s="247">
        <v>0</v>
      </c>
      <c r="J426" s="247">
        <v>0</v>
      </c>
      <c r="K426" s="247">
        <v>0</v>
      </c>
      <c r="L426" s="248">
        <v>0</v>
      </c>
      <c r="M426" s="249">
        <v>0</v>
      </c>
      <c r="N426" s="250">
        <v>13</v>
      </c>
    </row>
    <row r="427" spans="1:14" x14ac:dyDescent="0.25">
      <c r="A427" s="239" t="s">
        <v>389</v>
      </c>
      <c r="B427" s="240" t="s">
        <v>406</v>
      </c>
      <c r="C427" s="240" t="s">
        <v>49</v>
      </c>
      <c r="D427" s="240" t="s">
        <v>182</v>
      </c>
      <c r="E427" s="241">
        <v>24</v>
      </c>
      <c r="F427" s="242">
        <v>2</v>
      </c>
      <c r="G427" s="243">
        <v>2</v>
      </c>
      <c r="H427" s="241">
        <v>0</v>
      </c>
      <c r="I427" s="241">
        <v>0</v>
      </c>
      <c r="J427" s="241">
        <v>0</v>
      </c>
      <c r="K427" s="241">
        <v>0</v>
      </c>
      <c r="L427" s="242">
        <v>0</v>
      </c>
      <c r="M427" s="243">
        <v>0</v>
      </c>
      <c r="N427" s="244">
        <v>0</v>
      </c>
    </row>
    <row r="428" spans="1:14" x14ac:dyDescent="0.25">
      <c r="A428" s="245" t="s">
        <v>389</v>
      </c>
      <c r="B428" s="246" t="s">
        <v>407</v>
      </c>
      <c r="C428" s="246" t="s">
        <v>41</v>
      </c>
      <c r="D428" s="246" t="s">
        <v>182</v>
      </c>
      <c r="E428" s="247">
        <v>12</v>
      </c>
      <c r="F428" s="248">
        <v>215</v>
      </c>
      <c r="G428" s="249">
        <v>10</v>
      </c>
      <c r="H428" s="247">
        <v>0</v>
      </c>
      <c r="I428" s="247">
        <v>0</v>
      </c>
      <c r="J428" s="247">
        <v>0</v>
      </c>
      <c r="K428" s="247">
        <v>0</v>
      </c>
      <c r="L428" s="248">
        <v>0</v>
      </c>
      <c r="M428" s="249">
        <v>0</v>
      </c>
      <c r="N428" s="250">
        <v>10</v>
      </c>
    </row>
    <row r="429" spans="1:14" x14ac:dyDescent="0.25">
      <c r="A429" s="239" t="s">
        <v>389</v>
      </c>
      <c r="B429" s="240" t="s">
        <v>407</v>
      </c>
      <c r="C429" s="240" t="s">
        <v>47</v>
      </c>
      <c r="D429" s="240" t="s">
        <v>182</v>
      </c>
      <c r="E429" s="241">
        <v>72</v>
      </c>
      <c r="F429" s="242">
        <v>70</v>
      </c>
      <c r="G429" s="243">
        <v>3</v>
      </c>
      <c r="H429" s="241">
        <v>3</v>
      </c>
      <c r="I429" s="241">
        <v>3</v>
      </c>
      <c r="J429" s="241">
        <v>3</v>
      </c>
      <c r="K429" s="241">
        <v>2</v>
      </c>
      <c r="L429" s="242">
        <v>2</v>
      </c>
      <c r="M429" s="243">
        <v>2</v>
      </c>
      <c r="N429" s="244">
        <v>1</v>
      </c>
    </row>
    <row r="430" spans="1:14" x14ac:dyDescent="0.25">
      <c r="A430" s="245" t="s">
        <v>389</v>
      </c>
      <c r="B430" s="246" t="s">
        <v>408</v>
      </c>
      <c r="C430" s="246" t="s">
        <v>41</v>
      </c>
      <c r="D430" s="246" t="s">
        <v>182</v>
      </c>
      <c r="E430" s="247">
        <v>12</v>
      </c>
      <c r="F430" s="248">
        <v>86</v>
      </c>
      <c r="G430" s="249">
        <v>6</v>
      </c>
      <c r="H430" s="247">
        <v>0</v>
      </c>
      <c r="I430" s="247">
        <v>0</v>
      </c>
      <c r="J430" s="247">
        <v>0</v>
      </c>
      <c r="K430" s="247">
        <v>0</v>
      </c>
      <c r="L430" s="248">
        <v>0</v>
      </c>
      <c r="M430" s="249">
        <v>0</v>
      </c>
      <c r="N430" s="250">
        <v>6</v>
      </c>
    </row>
    <row r="431" spans="1:14" x14ac:dyDescent="0.25">
      <c r="A431" s="239" t="s">
        <v>389</v>
      </c>
      <c r="B431" s="240" t="s">
        <v>409</v>
      </c>
      <c r="C431" s="240" t="s">
        <v>41</v>
      </c>
      <c r="D431" s="240" t="s">
        <v>182</v>
      </c>
      <c r="E431" s="241">
        <v>12</v>
      </c>
      <c r="F431" s="242">
        <v>78</v>
      </c>
      <c r="G431" s="243">
        <v>9</v>
      </c>
      <c r="H431" s="241">
        <v>1</v>
      </c>
      <c r="I431" s="241">
        <v>0</v>
      </c>
      <c r="J431" s="241">
        <v>0</v>
      </c>
      <c r="K431" s="241">
        <v>0</v>
      </c>
      <c r="L431" s="242">
        <v>0</v>
      </c>
      <c r="M431" s="243">
        <v>0</v>
      </c>
      <c r="N431" s="244">
        <v>12</v>
      </c>
    </row>
    <row r="432" spans="1:14" x14ac:dyDescent="0.25">
      <c r="A432" s="245" t="s">
        <v>389</v>
      </c>
      <c r="B432" s="246" t="s">
        <v>409</v>
      </c>
      <c r="C432" s="246" t="s">
        <v>47</v>
      </c>
      <c r="D432" s="246" t="s">
        <v>182</v>
      </c>
      <c r="E432" s="247">
        <v>48</v>
      </c>
      <c r="F432" s="248">
        <v>117</v>
      </c>
      <c r="G432" s="249">
        <v>1</v>
      </c>
      <c r="H432" s="247">
        <v>1</v>
      </c>
      <c r="I432" s="247">
        <v>1</v>
      </c>
      <c r="J432" s="247">
        <v>1</v>
      </c>
      <c r="K432" s="247">
        <v>0</v>
      </c>
      <c r="L432" s="248">
        <v>0</v>
      </c>
      <c r="M432" s="249">
        <v>0</v>
      </c>
      <c r="N432" s="250">
        <v>1</v>
      </c>
    </row>
    <row r="433" spans="1:14" x14ac:dyDescent="0.25">
      <c r="A433" s="239" t="s">
        <v>389</v>
      </c>
      <c r="B433" s="240" t="s">
        <v>410</v>
      </c>
      <c r="C433" s="240" t="s">
        <v>41</v>
      </c>
      <c r="D433" s="240" t="s">
        <v>182</v>
      </c>
      <c r="E433" s="241">
        <v>12</v>
      </c>
      <c r="F433" s="242">
        <v>97</v>
      </c>
      <c r="G433" s="243">
        <v>6</v>
      </c>
      <c r="H433" s="241">
        <v>0</v>
      </c>
      <c r="I433" s="241">
        <v>0</v>
      </c>
      <c r="J433" s="241">
        <v>0</v>
      </c>
      <c r="K433" s="241">
        <v>0</v>
      </c>
      <c r="L433" s="242">
        <v>0</v>
      </c>
      <c r="M433" s="243">
        <v>0</v>
      </c>
      <c r="N433" s="244">
        <v>6</v>
      </c>
    </row>
    <row r="434" spans="1:14" x14ac:dyDescent="0.25">
      <c r="A434" s="245" t="s">
        <v>389</v>
      </c>
      <c r="B434" s="246" t="s">
        <v>410</v>
      </c>
      <c r="C434" s="246" t="s">
        <v>48</v>
      </c>
      <c r="D434" s="246" t="s">
        <v>182</v>
      </c>
      <c r="E434" s="247">
        <v>36</v>
      </c>
      <c r="F434" s="248">
        <v>70</v>
      </c>
      <c r="G434" s="249">
        <v>2</v>
      </c>
      <c r="H434" s="247">
        <v>2</v>
      </c>
      <c r="I434" s="247">
        <v>2</v>
      </c>
      <c r="J434" s="247">
        <v>0</v>
      </c>
      <c r="K434" s="247">
        <v>0</v>
      </c>
      <c r="L434" s="248">
        <v>0</v>
      </c>
      <c r="M434" s="249">
        <v>0</v>
      </c>
      <c r="N434" s="250">
        <v>2</v>
      </c>
    </row>
    <row r="435" spans="1:14" x14ac:dyDescent="0.25">
      <c r="A435" s="239" t="s">
        <v>389</v>
      </c>
      <c r="B435" s="240" t="s">
        <v>410</v>
      </c>
      <c r="C435" s="240" t="s">
        <v>49</v>
      </c>
      <c r="D435" s="240" t="s">
        <v>182</v>
      </c>
      <c r="E435" s="241">
        <v>24</v>
      </c>
      <c r="F435" s="242">
        <v>70</v>
      </c>
      <c r="G435" s="243">
        <v>5</v>
      </c>
      <c r="H435" s="241">
        <v>5</v>
      </c>
      <c r="I435" s="241">
        <v>0</v>
      </c>
      <c r="J435" s="241">
        <v>0</v>
      </c>
      <c r="K435" s="241">
        <v>0</v>
      </c>
      <c r="L435" s="242">
        <v>0</v>
      </c>
      <c r="M435" s="243">
        <v>0</v>
      </c>
      <c r="N435" s="244">
        <v>5</v>
      </c>
    </row>
    <row r="436" spans="1:14" x14ac:dyDescent="0.25">
      <c r="A436" s="245" t="s">
        <v>389</v>
      </c>
      <c r="B436" s="246" t="s">
        <v>411</v>
      </c>
      <c r="C436" s="246" t="s">
        <v>42</v>
      </c>
      <c r="D436" s="246" t="s">
        <v>182</v>
      </c>
      <c r="E436" s="247">
        <v>12</v>
      </c>
      <c r="F436" s="248">
        <v>6</v>
      </c>
      <c r="G436" s="249">
        <v>2</v>
      </c>
      <c r="H436" s="247">
        <v>0</v>
      </c>
      <c r="I436" s="247">
        <v>0</v>
      </c>
      <c r="J436" s="247">
        <v>0</v>
      </c>
      <c r="K436" s="247">
        <v>0</v>
      </c>
      <c r="L436" s="248">
        <v>0</v>
      </c>
      <c r="M436" s="249">
        <v>0</v>
      </c>
      <c r="N436" s="250">
        <v>2</v>
      </c>
    </row>
    <row r="437" spans="1:14" x14ac:dyDescent="0.25">
      <c r="A437" s="239" t="s">
        <v>389</v>
      </c>
      <c r="B437" s="240" t="s">
        <v>412</v>
      </c>
      <c r="C437" s="240" t="s">
        <v>41</v>
      </c>
      <c r="D437" s="240" t="s">
        <v>182</v>
      </c>
      <c r="E437" s="241">
        <v>12</v>
      </c>
      <c r="F437" s="242">
        <v>317</v>
      </c>
      <c r="G437" s="243">
        <v>58</v>
      </c>
      <c r="H437" s="241">
        <v>16</v>
      </c>
      <c r="I437" s="241">
        <v>0</v>
      </c>
      <c r="J437" s="241">
        <v>0</v>
      </c>
      <c r="K437" s="241">
        <v>0</v>
      </c>
      <c r="L437" s="242">
        <v>0</v>
      </c>
      <c r="M437" s="243">
        <v>0</v>
      </c>
      <c r="N437" s="244">
        <v>84</v>
      </c>
    </row>
    <row r="438" spans="1:14" x14ac:dyDescent="0.25">
      <c r="A438" s="245" t="s">
        <v>389</v>
      </c>
      <c r="B438" s="246" t="s">
        <v>412</v>
      </c>
      <c r="C438" s="246" t="s">
        <v>47</v>
      </c>
      <c r="D438" s="246" t="s">
        <v>182</v>
      </c>
      <c r="E438" s="247">
        <v>48</v>
      </c>
      <c r="F438" s="248">
        <v>206</v>
      </c>
      <c r="G438" s="249">
        <v>5</v>
      </c>
      <c r="H438" s="247">
        <v>5</v>
      </c>
      <c r="I438" s="247">
        <v>5</v>
      </c>
      <c r="J438" s="247">
        <v>5</v>
      </c>
      <c r="K438" s="247">
        <v>0</v>
      </c>
      <c r="L438" s="248">
        <v>0</v>
      </c>
      <c r="M438" s="249">
        <v>0</v>
      </c>
      <c r="N438" s="250">
        <v>4</v>
      </c>
    </row>
    <row r="439" spans="1:14" x14ac:dyDescent="0.25">
      <c r="A439" s="239" t="s">
        <v>389</v>
      </c>
      <c r="B439" s="240" t="s">
        <v>412</v>
      </c>
      <c r="C439" s="240" t="s">
        <v>48</v>
      </c>
      <c r="D439" s="240" t="s">
        <v>182</v>
      </c>
      <c r="E439" s="241">
        <v>36</v>
      </c>
      <c r="F439" s="242">
        <v>123</v>
      </c>
      <c r="G439" s="243">
        <v>8</v>
      </c>
      <c r="H439" s="241">
        <v>8</v>
      </c>
      <c r="I439" s="241">
        <v>8</v>
      </c>
      <c r="J439" s="241">
        <v>0</v>
      </c>
      <c r="K439" s="241">
        <v>0</v>
      </c>
      <c r="L439" s="242">
        <v>0</v>
      </c>
      <c r="M439" s="243">
        <v>0</v>
      </c>
      <c r="N439" s="244">
        <v>8</v>
      </c>
    </row>
    <row r="440" spans="1:14" x14ac:dyDescent="0.25">
      <c r="A440" s="245" t="s">
        <v>389</v>
      </c>
      <c r="B440" s="246" t="s">
        <v>412</v>
      </c>
      <c r="C440" s="246" t="s">
        <v>49</v>
      </c>
      <c r="D440" s="246" t="s">
        <v>182</v>
      </c>
      <c r="E440" s="247">
        <v>24</v>
      </c>
      <c r="F440" s="248">
        <v>227</v>
      </c>
      <c r="G440" s="249">
        <v>10</v>
      </c>
      <c r="H440" s="247">
        <v>10</v>
      </c>
      <c r="I440" s="247">
        <v>0</v>
      </c>
      <c r="J440" s="247">
        <v>0</v>
      </c>
      <c r="K440" s="247">
        <v>0</v>
      </c>
      <c r="L440" s="248">
        <v>0</v>
      </c>
      <c r="M440" s="249">
        <v>0</v>
      </c>
      <c r="N440" s="250">
        <v>10</v>
      </c>
    </row>
    <row r="441" spans="1:14" x14ac:dyDescent="0.25">
      <c r="A441" s="239" t="s">
        <v>389</v>
      </c>
      <c r="B441" s="240" t="s">
        <v>412</v>
      </c>
      <c r="C441" s="240" t="s">
        <v>51</v>
      </c>
      <c r="D441" s="240" t="s">
        <v>182</v>
      </c>
      <c r="E441" s="241">
        <v>36</v>
      </c>
      <c r="F441" s="242">
        <v>23</v>
      </c>
      <c r="G441" s="243">
        <v>1</v>
      </c>
      <c r="H441" s="241">
        <v>1</v>
      </c>
      <c r="I441" s="241">
        <v>1</v>
      </c>
      <c r="J441" s="241">
        <v>0</v>
      </c>
      <c r="K441" s="241">
        <v>0</v>
      </c>
      <c r="L441" s="242">
        <v>0</v>
      </c>
      <c r="M441" s="243">
        <v>0</v>
      </c>
      <c r="N441" s="244">
        <v>1</v>
      </c>
    </row>
    <row r="442" spans="1:14" x14ac:dyDescent="0.25">
      <c r="A442" s="245" t="s">
        <v>389</v>
      </c>
      <c r="B442" s="246" t="s">
        <v>413</v>
      </c>
      <c r="C442" s="246" t="s">
        <v>47</v>
      </c>
      <c r="D442" s="246" t="s">
        <v>182</v>
      </c>
      <c r="E442" s="247">
        <v>72</v>
      </c>
      <c r="F442" s="248">
        <v>87</v>
      </c>
      <c r="G442" s="249">
        <v>2</v>
      </c>
      <c r="H442" s="247">
        <v>2</v>
      </c>
      <c r="I442" s="247">
        <v>2</v>
      </c>
      <c r="J442" s="247">
        <v>2</v>
      </c>
      <c r="K442" s="247">
        <v>2</v>
      </c>
      <c r="L442" s="248">
        <v>2</v>
      </c>
      <c r="M442" s="249">
        <v>2</v>
      </c>
      <c r="N442" s="250">
        <v>0</v>
      </c>
    </row>
    <row r="443" spans="1:14" x14ac:dyDescent="0.25">
      <c r="A443" s="239" t="s">
        <v>389</v>
      </c>
      <c r="B443" s="240" t="s">
        <v>414</v>
      </c>
      <c r="C443" s="240" t="s">
        <v>41</v>
      </c>
      <c r="D443" s="240" t="s">
        <v>182</v>
      </c>
      <c r="E443" s="241">
        <v>12</v>
      </c>
      <c r="F443" s="242">
        <v>278</v>
      </c>
      <c r="G443" s="243">
        <v>17</v>
      </c>
      <c r="H443" s="241">
        <v>5</v>
      </c>
      <c r="I443" s="241">
        <v>0</v>
      </c>
      <c r="J443" s="241">
        <v>0</v>
      </c>
      <c r="K443" s="241">
        <v>0</v>
      </c>
      <c r="L443" s="242">
        <v>0</v>
      </c>
      <c r="M443" s="243">
        <v>0</v>
      </c>
      <c r="N443" s="244">
        <v>18</v>
      </c>
    </row>
    <row r="444" spans="1:14" x14ac:dyDescent="0.25">
      <c r="A444" s="245" t="s">
        <v>389</v>
      </c>
      <c r="B444" s="246" t="s">
        <v>414</v>
      </c>
      <c r="C444" s="246" t="s">
        <v>45</v>
      </c>
      <c r="D444" s="246" t="s">
        <v>182</v>
      </c>
      <c r="E444" s="247">
        <v>11</v>
      </c>
      <c r="F444" s="248">
        <v>8</v>
      </c>
      <c r="G444" s="249">
        <v>1</v>
      </c>
      <c r="H444" s="247">
        <v>1</v>
      </c>
      <c r="I444" s="247">
        <v>1</v>
      </c>
      <c r="J444" s="247">
        <v>0</v>
      </c>
      <c r="K444" s="247">
        <v>0</v>
      </c>
      <c r="L444" s="248">
        <v>0</v>
      </c>
      <c r="M444" s="249">
        <v>0</v>
      </c>
      <c r="N444" s="250">
        <v>1</v>
      </c>
    </row>
    <row r="445" spans="1:14" x14ac:dyDescent="0.25">
      <c r="A445" s="239" t="s">
        <v>389</v>
      </c>
      <c r="B445" s="240" t="s">
        <v>414</v>
      </c>
      <c r="C445" s="240" t="s">
        <v>47</v>
      </c>
      <c r="D445" s="240" t="s">
        <v>182</v>
      </c>
      <c r="E445" s="241">
        <v>48</v>
      </c>
      <c r="F445" s="242">
        <v>87</v>
      </c>
      <c r="G445" s="243">
        <v>3</v>
      </c>
      <c r="H445" s="241">
        <v>3</v>
      </c>
      <c r="I445" s="241">
        <v>3</v>
      </c>
      <c r="J445" s="241">
        <v>2</v>
      </c>
      <c r="K445" s="241">
        <v>2</v>
      </c>
      <c r="L445" s="242">
        <v>2</v>
      </c>
      <c r="M445" s="243">
        <v>2</v>
      </c>
      <c r="N445" s="244">
        <v>1</v>
      </c>
    </row>
    <row r="446" spans="1:14" x14ac:dyDescent="0.25">
      <c r="A446" s="245" t="s">
        <v>389</v>
      </c>
      <c r="B446" s="246" t="s">
        <v>414</v>
      </c>
      <c r="C446" s="246" t="s">
        <v>49</v>
      </c>
      <c r="D446" s="246" t="s">
        <v>182</v>
      </c>
      <c r="E446" s="247">
        <v>24</v>
      </c>
      <c r="F446" s="248">
        <v>110</v>
      </c>
      <c r="G446" s="249">
        <v>4</v>
      </c>
      <c r="H446" s="247">
        <v>4</v>
      </c>
      <c r="I446" s="247">
        <v>0</v>
      </c>
      <c r="J446" s="247">
        <v>0</v>
      </c>
      <c r="K446" s="247">
        <v>0</v>
      </c>
      <c r="L446" s="248">
        <v>0</v>
      </c>
      <c r="M446" s="249">
        <v>0</v>
      </c>
      <c r="N446" s="250">
        <v>4</v>
      </c>
    </row>
    <row r="447" spans="1:14" x14ac:dyDescent="0.25">
      <c r="A447" s="239" t="s">
        <v>389</v>
      </c>
      <c r="B447" s="240" t="s">
        <v>415</v>
      </c>
      <c r="C447" s="240" t="s">
        <v>41</v>
      </c>
      <c r="D447" s="240" t="s">
        <v>182</v>
      </c>
      <c r="E447" s="241">
        <v>12</v>
      </c>
      <c r="F447" s="242">
        <v>49</v>
      </c>
      <c r="G447" s="243">
        <v>5</v>
      </c>
      <c r="H447" s="241">
        <v>0</v>
      </c>
      <c r="I447" s="241">
        <v>0</v>
      </c>
      <c r="J447" s="241">
        <v>0</v>
      </c>
      <c r="K447" s="241">
        <v>0</v>
      </c>
      <c r="L447" s="242">
        <v>0</v>
      </c>
      <c r="M447" s="243">
        <v>0</v>
      </c>
      <c r="N447" s="244">
        <v>5</v>
      </c>
    </row>
    <row r="448" spans="1:14" x14ac:dyDescent="0.25">
      <c r="A448" s="245" t="s">
        <v>389</v>
      </c>
      <c r="B448" s="246" t="s">
        <v>415</v>
      </c>
      <c r="C448" s="246" t="s">
        <v>47</v>
      </c>
      <c r="D448" s="246" t="s">
        <v>182</v>
      </c>
      <c r="E448" s="247">
        <v>48</v>
      </c>
      <c r="F448" s="248">
        <v>83</v>
      </c>
      <c r="G448" s="249">
        <v>1</v>
      </c>
      <c r="H448" s="247">
        <v>1</v>
      </c>
      <c r="I448" s="247">
        <v>1</v>
      </c>
      <c r="J448" s="247">
        <v>1</v>
      </c>
      <c r="K448" s="247">
        <v>0</v>
      </c>
      <c r="L448" s="248">
        <v>0</v>
      </c>
      <c r="M448" s="249">
        <v>0</v>
      </c>
      <c r="N448" s="250">
        <v>1</v>
      </c>
    </row>
    <row r="449" spans="1:14" x14ac:dyDescent="0.25">
      <c r="A449" s="239" t="s">
        <v>389</v>
      </c>
      <c r="B449" s="240" t="s">
        <v>416</v>
      </c>
      <c r="C449" s="240" t="s">
        <v>41</v>
      </c>
      <c r="D449" s="240" t="s">
        <v>182</v>
      </c>
      <c r="E449" s="241">
        <v>12</v>
      </c>
      <c r="F449" s="242">
        <v>90</v>
      </c>
      <c r="G449" s="243">
        <v>20</v>
      </c>
      <c r="H449" s="241">
        <v>0</v>
      </c>
      <c r="I449" s="241">
        <v>0</v>
      </c>
      <c r="J449" s="241">
        <v>0</v>
      </c>
      <c r="K449" s="241">
        <v>0</v>
      </c>
      <c r="L449" s="242">
        <v>0</v>
      </c>
      <c r="M449" s="243">
        <v>0</v>
      </c>
      <c r="N449" s="244">
        <v>17</v>
      </c>
    </row>
    <row r="450" spans="1:14" x14ac:dyDescent="0.25">
      <c r="A450" s="245" t="s">
        <v>389</v>
      </c>
      <c r="B450" s="246" t="s">
        <v>416</v>
      </c>
      <c r="C450" s="246" t="s">
        <v>47</v>
      </c>
      <c r="D450" s="246" t="s">
        <v>182</v>
      </c>
      <c r="E450" s="247">
        <v>48</v>
      </c>
      <c r="F450" s="248">
        <v>99</v>
      </c>
      <c r="G450" s="249">
        <v>2</v>
      </c>
      <c r="H450" s="247">
        <v>2</v>
      </c>
      <c r="I450" s="247">
        <v>2</v>
      </c>
      <c r="J450" s="247">
        <v>2</v>
      </c>
      <c r="K450" s="247">
        <v>0</v>
      </c>
      <c r="L450" s="248">
        <v>0</v>
      </c>
      <c r="M450" s="249">
        <v>0</v>
      </c>
      <c r="N450" s="250">
        <v>2</v>
      </c>
    </row>
    <row r="451" spans="1:14" x14ac:dyDescent="0.25">
      <c r="A451" s="239" t="s">
        <v>389</v>
      </c>
      <c r="B451" s="240" t="s">
        <v>417</v>
      </c>
      <c r="C451" s="240" t="s">
        <v>41</v>
      </c>
      <c r="D451" s="240" t="s">
        <v>182</v>
      </c>
      <c r="E451" s="241">
        <v>12</v>
      </c>
      <c r="F451" s="242">
        <v>142</v>
      </c>
      <c r="G451" s="243">
        <v>4</v>
      </c>
      <c r="H451" s="241">
        <v>2</v>
      </c>
      <c r="I451" s="241">
        <v>0</v>
      </c>
      <c r="J451" s="241">
        <v>0</v>
      </c>
      <c r="K451" s="241">
        <v>0</v>
      </c>
      <c r="L451" s="242">
        <v>0</v>
      </c>
      <c r="M451" s="243">
        <v>0</v>
      </c>
      <c r="N451" s="244">
        <v>6</v>
      </c>
    </row>
    <row r="452" spans="1:14" x14ac:dyDescent="0.25">
      <c r="A452" s="245" t="s">
        <v>389</v>
      </c>
      <c r="B452" s="246" t="s">
        <v>417</v>
      </c>
      <c r="C452" s="246" t="s">
        <v>45</v>
      </c>
      <c r="D452" s="246" t="s">
        <v>182</v>
      </c>
      <c r="E452" s="247">
        <v>36</v>
      </c>
      <c r="F452" s="248">
        <v>6</v>
      </c>
      <c r="G452" s="249">
        <v>2</v>
      </c>
      <c r="H452" s="247">
        <v>0</v>
      </c>
      <c r="I452" s="247">
        <v>1</v>
      </c>
      <c r="J452" s="247">
        <v>0</v>
      </c>
      <c r="K452" s="247">
        <v>0</v>
      </c>
      <c r="L452" s="248">
        <v>0</v>
      </c>
      <c r="M452" s="249">
        <v>0</v>
      </c>
      <c r="N452" s="250">
        <v>1</v>
      </c>
    </row>
    <row r="453" spans="1:14" x14ac:dyDescent="0.25">
      <c r="A453" s="239" t="s">
        <v>389</v>
      </c>
      <c r="B453" s="240" t="s">
        <v>417</v>
      </c>
      <c r="C453" s="240" t="s">
        <v>47</v>
      </c>
      <c r="D453" s="240" t="s">
        <v>182</v>
      </c>
      <c r="E453" s="241">
        <v>72</v>
      </c>
      <c r="F453" s="242">
        <v>70</v>
      </c>
      <c r="G453" s="243">
        <v>2</v>
      </c>
      <c r="H453" s="241">
        <v>2</v>
      </c>
      <c r="I453" s="241">
        <v>2</v>
      </c>
      <c r="J453" s="241">
        <v>2</v>
      </c>
      <c r="K453" s="241">
        <v>2</v>
      </c>
      <c r="L453" s="242">
        <v>2</v>
      </c>
      <c r="M453" s="243">
        <v>2</v>
      </c>
      <c r="N453" s="244">
        <v>0</v>
      </c>
    </row>
    <row r="454" spans="1:14" x14ac:dyDescent="0.25">
      <c r="A454" s="245" t="s">
        <v>389</v>
      </c>
      <c r="B454" s="246" t="s">
        <v>417</v>
      </c>
      <c r="C454" s="246" t="s">
        <v>49</v>
      </c>
      <c r="D454" s="246" t="s">
        <v>182</v>
      </c>
      <c r="E454" s="247">
        <v>24</v>
      </c>
      <c r="F454" s="248">
        <v>215</v>
      </c>
      <c r="G454" s="249">
        <v>5</v>
      </c>
      <c r="H454" s="247">
        <v>5</v>
      </c>
      <c r="I454" s="247">
        <v>0</v>
      </c>
      <c r="J454" s="247">
        <v>0</v>
      </c>
      <c r="K454" s="247">
        <v>0</v>
      </c>
      <c r="L454" s="248">
        <v>0</v>
      </c>
      <c r="M454" s="249">
        <v>0</v>
      </c>
      <c r="N454" s="250">
        <v>5</v>
      </c>
    </row>
    <row r="455" spans="1:14" x14ac:dyDescent="0.25">
      <c r="A455" s="239" t="s">
        <v>389</v>
      </c>
      <c r="B455" s="240" t="s">
        <v>418</v>
      </c>
      <c r="C455" s="240" t="s">
        <v>41</v>
      </c>
      <c r="D455" s="240" t="s">
        <v>182</v>
      </c>
      <c r="E455" s="241">
        <v>12</v>
      </c>
      <c r="F455" s="242">
        <v>130</v>
      </c>
      <c r="G455" s="243">
        <v>7</v>
      </c>
      <c r="H455" s="241">
        <v>2</v>
      </c>
      <c r="I455" s="241">
        <v>0</v>
      </c>
      <c r="J455" s="241">
        <v>0</v>
      </c>
      <c r="K455" s="241">
        <v>0</v>
      </c>
      <c r="L455" s="242">
        <v>0</v>
      </c>
      <c r="M455" s="243">
        <v>0</v>
      </c>
      <c r="N455" s="244">
        <v>9</v>
      </c>
    </row>
    <row r="456" spans="1:14" x14ac:dyDescent="0.25">
      <c r="A456" s="245" t="s">
        <v>389</v>
      </c>
      <c r="B456" s="246" t="s">
        <v>418</v>
      </c>
      <c r="C456" s="246" t="s">
        <v>47</v>
      </c>
      <c r="D456" s="246" t="s">
        <v>182</v>
      </c>
      <c r="E456" s="247">
        <v>48</v>
      </c>
      <c r="F456" s="248">
        <v>175</v>
      </c>
      <c r="G456" s="249">
        <v>2</v>
      </c>
      <c r="H456" s="247">
        <v>1</v>
      </c>
      <c r="I456" s="247">
        <v>2</v>
      </c>
      <c r="J456" s="247">
        <v>1</v>
      </c>
      <c r="K456" s="247">
        <v>1</v>
      </c>
      <c r="L456" s="248">
        <v>2</v>
      </c>
      <c r="M456" s="249">
        <v>1</v>
      </c>
      <c r="N456" s="250">
        <v>1</v>
      </c>
    </row>
    <row r="457" spans="1:14" x14ac:dyDescent="0.25">
      <c r="A457" s="239" t="s">
        <v>389</v>
      </c>
      <c r="B457" s="240" t="s">
        <v>419</v>
      </c>
      <c r="C457" s="240" t="s">
        <v>39</v>
      </c>
      <c r="D457" s="240" t="s">
        <v>182</v>
      </c>
      <c r="E457" s="241">
        <v>12</v>
      </c>
      <c r="F457" s="242">
        <v>4</v>
      </c>
      <c r="G457" s="243">
        <v>2</v>
      </c>
      <c r="H457" s="241">
        <v>0</v>
      </c>
      <c r="I457" s="241">
        <v>0</v>
      </c>
      <c r="J457" s="241">
        <v>0</v>
      </c>
      <c r="K457" s="241">
        <v>0</v>
      </c>
      <c r="L457" s="242">
        <v>0</v>
      </c>
      <c r="M457" s="243">
        <v>0</v>
      </c>
      <c r="N457" s="244">
        <v>1</v>
      </c>
    </row>
    <row r="458" spans="1:14" x14ac:dyDescent="0.25">
      <c r="A458" s="245" t="s">
        <v>389</v>
      </c>
      <c r="B458" s="246" t="s">
        <v>420</v>
      </c>
      <c r="C458" s="246" t="s">
        <v>40</v>
      </c>
      <c r="D458" s="246" t="s">
        <v>180</v>
      </c>
      <c r="E458" s="247">
        <v>24</v>
      </c>
      <c r="F458" s="248">
        <v>97</v>
      </c>
      <c r="G458" s="249">
        <v>11</v>
      </c>
      <c r="H458" s="247">
        <v>10</v>
      </c>
      <c r="I458" s="247">
        <v>0</v>
      </c>
      <c r="J458" s="247">
        <v>0</v>
      </c>
      <c r="K458" s="247">
        <v>0</v>
      </c>
      <c r="L458" s="248">
        <v>0</v>
      </c>
      <c r="M458" s="249">
        <v>0</v>
      </c>
      <c r="N458" s="250">
        <v>10</v>
      </c>
    </row>
    <row r="459" spans="1:14" x14ac:dyDescent="0.25">
      <c r="A459" s="239" t="s">
        <v>389</v>
      </c>
      <c r="B459" s="240" t="s">
        <v>420</v>
      </c>
      <c r="C459" s="240" t="s">
        <v>47</v>
      </c>
      <c r="D459" s="240" t="s">
        <v>180</v>
      </c>
      <c r="E459" s="241">
        <v>48</v>
      </c>
      <c r="F459" s="242">
        <v>176</v>
      </c>
      <c r="G459" s="243">
        <v>3</v>
      </c>
      <c r="H459" s="241">
        <v>3</v>
      </c>
      <c r="I459" s="241">
        <v>3</v>
      </c>
      <c r="J459" s="241">
        <v>3</v>
      </c>
      <c r="K459" s="241">
        <v>2</v>
      </c>
      <c r="L459" s="242">
        <v>2</v>
      </c>
      <c r="M459" s="243">
        <v>2</v>
      </c>
      <c r="N459" s="244">
        <v>1</v>
      </c>
    </row>
    <row r="460" spans="1:14" x14ac:dyDescent="0.25">
      <c r="A460" s="245" t="s">
        <v>389</v>
      </c>
      <c r="B460" s="246" t="s">
        <v>420</v>
      </c>
      <c r="C460" s="246" t="s">
        <v>48</v>
      </c>
      <c r="D460" s="246" t="s">
        <v>180</v>
      </c>
      <c r="E460" s="247">
        <v>36</v>
      </c>
      <c r="F460" s="248">
        <v>211</v>
      </c>
      <c r="G460" s="249">
        <v>11</v>
      </c>
      <c r="H460" s="247">
        <v>11</v>
      </c>
      <c r="I460" s="247">
        <v>11</v>
      </c>
      <c r="J460" s="247">
        <v>0</v>
      </c>
      <c r="K460" s="247">
        <v>0</v>
      </c>
      <c r="L460" s="248">
        <v>0</v>
      </c>
      <c r="M460" s="249">
        <v>0</v>
      </c>
      <c r="N460" s="250">
        <v>11</v>
      </c>
    </row>
    <row r="461" spans="1:14" x14ac:dyDescent="0.25">
      <c r="A461" s="239" t="s">
        <v>389</v>
      </c>
      <c r="B461" s="240" t="s">
        <v>420</v>
      </c>
      <c r="C461" s="240" t="s">
        <v>49</v>
      </c>
      <c r="D461" s="240" t="s">
        <v>180</v>
      </c>
      <c r="E461" s="241">
        <v>24</v>
      </c>
      <c r="F461" s="242">
        <v>127</v>
      </c>
      <c r="G461" s="243">
        <v>12</v>
      </c>
      <c r="H461" s="241">
        <v>11</v>
      </c>
      <c r="I461" s="241">
        <v>0</v>
      </c>
      <c r="J461" s="241">
        <v>0</v>
      </c>
      <c r="K461" s="241">
        <v>0</v>
      </c>
      <c r="L461" s="242">
        <v>0</v>
      </c>
      <c r="M461" s="243">
        <v>0</v>
      </c>
      <c r="N461" s="244">
        <v>11</v>
      </c>
    </row>
    <row r="462" spans="1:14" x14ac:dyDescent="0.25">
      <c r="A462" s="245" t="s">
        <v>389</v>
      </c>
      <c r="B462" s="246" t="s">
        <v>420</v>
      </c>
      <c r="C462" s="246" t="s">
        <v>50</v>
      </c>
      <c r="D462" s="246" t="s">
        <v>180</v>
      </c>
      <c r="E462" s="247">
        <v>36</v>
      </c>
      <c r="F462" s="248">
        <v>92</v>
      </c>
      <c r="G462" s="249">
        <v>9</v>
      </c>
      <c r="H462" s="247">
        <v>9</v>
      </c>
      <c r="I462" s="247">
        <v>9</v>
      </c>
      <c r="J462" s="247">
        <v>0</v>
      </c>
      <c r="K462" s="247">
        <v>0</v>
      </c>
      <c r="L462" s="248">
        <v>0</v>
      </c>
      <c r="M462" s="249">
        <v>0</v>
      </c>
      <c r="N462" s="250">
        <v>9</v>
      </c>
    </row>
    <row r="463" spans="1:14" x14ac:dyDescent="0.25">
      <c r="A463" s="239" t="s">
        <v>389</v>
      </c>
      <c r="B463" s="240" t="s">
        <v>420</v>
      </c>
      <c r="C463" s="240" t="s">
        <v>51</v>
      </c>
      <c r="D463" s="240" t="s">
        <v>180</v>
      </c>
      <c r="E463" s="241">
        <v>34</v>
      </c>
      <c r="F463" s="242">
        <v>50</v>
      </c>
      <c r="G463" s="243">
        <v>9</v>
      </c>
      <c r="H463" s="241">
        <v>9</v>
      </c>
      <c r="I463" s="241">
        <v>8</v>
      </c>
      <c r="J463" s="241">
        <v>0</v>
      </c>
      <c r="K463" s="241">
        <v>0</v>
      </c>
      <c r="L463" s="242">
        <v>0</v>
      </c>
      <c r="M463" s="243">
        <v>0</v>
      </c>
      <c r="N463" s="244">
        <v>9</v>
      </c>
    </row>
    <row r="464" spans="1:14" x14ac:dyDescent="0.25">
      <c r="A464" s="245" t="s">
        <v>389</v>
      </c>
      <c r="B464" s="246" t="s">
        <v>421</v>
      </c>
      <c r="C464" s="246" t="s">
        <v>41</v>
      </c>
      <c r="D464" s="246" t="s">
        <v>182</v>
      </c>
      <c r="E464" s="247">
        <v>12</v>
      </c>
      <c r="F464" s="248">
        <v>100</v>
      </c>
      <c r="G464" s="249">
        <v>13</v>
      </c>
      <c r="H464" s="247">
        <v>2</v>
      </c>
      <c r="I464" s="247">
        <v>0</v>
      </c>
      <c r="J464" s="247">
        <v>0</v>
      </c>
      <c r="K464" s="247">
        <v>0</v>
      </c>
      <c r="L464" s="248">
        <v>0</v>
      </c>
      <c r="M464" s="249">
        <v>0</v>
      </c>
      <c r="N464" s="250">
        <v>15</v>
      </c>
    </row>
    <row r="465" spans="1:14" x14ac:dyDescent="0.25">
      <c r="A465" s="239" t="s">
        <v>389</v>
      </c>
      <c r="B465" s="240" t="s">
        <v>421</v>
      </c>
      <c r="C465" s="240" t="s">
        <v>45</v>
      </c>
      <c r="D465" s="240" t="s">
        <v>182</v>
      </c>
      <c r="E465" s="241">
        <v>36</v>
      </c>
      <c r="F465" s="242">
        <v>5</v>
      </c>
      <c r="G465" s="243">
        <v>2</v>
      </c>
      <c r="H465" s="241">
        <v>2</v>
      </c>
      <c r="I465" s="241">
        <v>2</v>
      </c>
      <c r="J465" s="241">
        <v>0</v>
      </c>
      <c r="K465" s="241">
        <v>0</v>
      </c>
      <c r="L465" s="242">
        <v>0</v>
      </c>
      <c r="M465" s="243">
        <v>0</v>
      </c>
      <c r="N465" s="244">
        <v>2</v>
      </c>
    </row>
    <row r="466" spans="1:14" x14ac:dyDescent="0.25">
      <c r="A466" s="245" t="s">
        <v>389</v>
      </c>
      <c r="B466" s="246" t="s">
        <v>422</v>
      </c>
      <c r="C466" s="246" t="s">
        <v>41</v>
      </c>
      <c r="D466" s="246" t="s">
        <v>182</v>
      </c>
      <c r="E466" s="247">
        <v>12</v>
      </c>
      <c r="F466" s="248">
        <v>213</v>
      </c>
      <c r="G466" s="249">
        <v>13</v>
      </c>
      <c r="H466" s="247">
        <v>4</v>
      </c>
      <c r="I466" s="247">
        <v>0</v>
      </c>
      <c r="J466" s="247">
        <v>0</v>
      </c>
      <c r="K466" s="247">
        <v>0</v>
      </c>
      <c r="L466" s="248">
        <v>0</v>
      </c>
      <c r="M466" s="249">
        <v>0</v>
      </c>
      <c r="N466" s="250">
        <v>16</v>
      </c>
    </row>
    <row r="467" spans="1:14" x14ac:dyDescent="0.25">
      <c r="A467" s="239" t="s">
        <v>389</v>
      </c>
      <c r="B467" s="240" t="s">
        <v>423</v>
      </c>
      <c r="C467" s="240" t="s">
        <v>41</v>
      </c>
      <c r="D467" s="240" t="s">
        <v>182</v>
      </c>
      <c r="E467" s="241">
        <v>12</v>
      </c>
      <c r="F467" s="242">
        <v>120</v>
      </c>
      <c r="G467" s="243">
        <v>15</v>
      </c>
      <c r="H467" s="241">
        <v>5</v>
      </c>
      <c r="I467" s="241">
        <v>0</v>
      </c>
      <c r="J467" s="241">
        <v>0</v>
      </c>
      <c r="K467" s="241">
        <v>0</v>
      </c>
      <c r="L467" s="242">
        <v>0</v>
      </c>
      <c r="M467" s="243">
        <v>0</v>
      </c>
      <c r="N467" s="244">
        <v>20</v>
      </c>
    </row>
    <row r="468" spans="1:14" x14ac:dyDescent="0.25">
      <c r="A468" s="245" t="s">
        <v>389</v>
      </c>
      <c r="B468" s="246" t="s">
        <v>424</v>
      </c>
      <c r="C468" s="246" t="s">
        <v>25</v>
      </c>
      <c r="D468" s="246" t="s">
        <v>182</v>
      </c>
      <c r="E468" s="247">
        <v>12</v>
      </c>
      <c r="F468" s="248">
        <v>718</v>
      </c>
      <c r="G468" s="249">
        <v>213</v>
      </c>
      <c r="H468" s="247">
        <v>22</v>
      </c>
      <c r="I468" s="247">
        <v>0</v>
      </c>
      <c r="J468" s="247">
        <v>0</v>
      </c>
      <c r="K468" s="247">
        <v>0</v>
      </c>
      <c r="L468" s="248">
        <v>0</v>
      </c>
      <c r="M468" s="249">
        <v>0</v>
      </c>
      <c r="N468" s="250">
        <v>247</v>
      </c>
    </row>
    <row r="469" spans="1:14" x14ac:dyDescent="0.25">
      <c r="A469" s="239" t="s">
        <v>389</v>
      </c>
      <c r="B469" s="240" t="s">
        <v>424</v>
      </c>
      <c r="C469" s="240" t="s">
        <v>581</v>
      </c>
      <c r="D469" s="240" t="s">
        <v>182</v>
      </c>
      <c r="E469" s="241">
        <v>36</v>
      </c>
      <c r="F469" s="242">
        <v>21</v>
      </c>
      <c r="G469" s="243">
        <v>6</v>
      </c>
      <c r="H469" s="241">
        <v>6</v>
      </c>
      <c r="I469" s="241">
        <v>6</v>
      </c>
      <c r="J469" s="241">
        <v>0</v>
      </c>
      <c r="K469" s="241">
        <v>0</v>
      </c>
      <c r="L469" s="242">
        <v>0</v>
      </c>
      <c r="M469" s="243">
        <v>0</v>
      </c>
      <c r="N469" s="244">
        <v>6</v>
      </c>
    </row>
    <row r="470" spans="1:14" x14ac:dyDescent="0.25">
      <c r="A470" s="245" t="s">
        <v>389</v>
      </c>
      <c r="B470" s="246" t="s">
        <v>424</v>
      </c>
      <c r="C470" s="246" t="s">
        <v>39</v>
      </c>
      <c r="D470" s="246" t="s">
        <v>182</v>
      </c>
      <c r="E470" s="247">
        <v>12</v>
      </c>
      <c r="F470" s="248">
        <v>12</v>
      </c>
      <c r="G470" s="249">
        <v>8</v>
      </c>
      <c r="H470" s="247">
        <v>0</v>
      </c>
      <c r="I470" s="247">
        <v>0</v>
      </c>
      <c r="J470" s="247">
        <v>0</v>
      </c>
      <c r="K470" s="247">
        <v>0</v>
      </c>
      <c r="L470" s="248">
        <v>0</v>
      </c>
      <c r="M470" s="249">
        <v>0</v>
      </c>
      <c r="N470" s="250">
        <v>3</v>
      </c>
    </row>
    <row r="471" spans="1:14" x14ac:dyDescent="0.25">
      <c r="A471" s="239" t="s">
        <v>389</v>
      </c>
      <c r="B471" s="240" t="s">
        <v>424</v>
      </c>
      <c r="C471" s="240" t="s">
        <v>40</v>
      </c>
      <c r="D471" s="240" t="s">
        <v>182</v>
      </c>
      <c r="E471" s="241">
        <v>24</v>
      </c>
      <c r="F471" s="242">
        <v>145</v>
      </c>
      <c r="G471" s="243">
        <v>5</v>
      </c>
      <c r="H471" s="241">
        <v>11</v>
      </c>
      <c r="I471" s="241">
        <v>0</v>
      </c>
      <c r="J471" s="241">
        <v>0</v>
      </c>
      <c r="K471" s="241">
        <v>0</v>
      </c>
      <c r="L471" s="242">
        <v>0</v>
      </c>
      <c r="M471" s="243">
        <v>0</v>
      </c>
      <c r="N471" s="244">
        <v>0</v>
      </c>
    </row>
    <row r="472" spans="1:14" x14ac:dyDescent="0.25">
      <c r="A472" s="245" t="s">
        <v>389</v>
      </c>
      <c r="B472" s="246" t="s">
        <v>424</v>
      </c>
      <c r="C472" s="246" t="s">
        <v>41</v>
      </c>
      <c r="D472" s="246" t="s">
        <v>182</v>
      </c>
      <c r="E472" s="247">
        <v>12</v>
      </c>
      <c r="F472" s="248">
        <v>262</v>
      </c>
      <c r="G472" s="249">
        <v>19</v>
      </c>
      <c r="H472" s="247">
        <v>3</v>
      </c>
      <c r="I472" s="247">
        <v>0</v>
      </c>
      <c r="J472" s="247">
        <v>0</v>
      </c>
      <c r="K472" s="247">
        <v>0</v>
      </c>
      <c r="L472" s="248">
        <v>0</v>
      </c>
      <c r="M472" s="249">
        <v>0</v>
      </c>
      <c r="N472" s="250">
        <v>23</v>
      </c>
    </row>
    <row r="473" spans="1:14" x14ac:dyDescent="0.25">
      <c r="A473" s="239" t="s">
        <v>389</v>
      </c>
      <c r="B473" s="240" t="s">
        <v>424</v>
      </c>
      <c r="C473" s="240" t="s">
        <v>48</v>
      </c>
      <c r="D473" s="240" t="s">
        <v>182</v>
      </c>
      <c r="E473" s="241">
        <v>24</v>
      </c>
      <c r="F473" s="242">
        <v>91</v>
      </c>
      <c r="G473" s="243">
        <v>4</v>
      </c>
      <c r="H473" s="241">
        <v>4</v>
      </c>
      <c r="I473" s="241">
        <v>0</v>
      </c>
      <c r="J473" s="241">
        <v>0</v>
      </c>
      <c r="K473" s="241">
        <v>0</v>
      </c>
      <c r="L473" s="242">
        <v>0</v>
      </c>
      <c r="M473" s="243">
        <v>0</v>
      </c>
      <c r="N473" s="244">
        <v>4</v>
      </c>
    </row>
    <row r="474" spans="1:14" x14ac:dyDescent="0.25">
      <c r="A474" s="245" t="s">
        <v>389</v>
      </c>
      <c r="B474" s="246" t="s">
        <v>424</v>
      </c>
      <c r="C474" s="246" t="s">
        <v>49</v>
      </c>
      <c r="D474" s="246" t="s">
        <v>182</v>
      </c>
      <c r="E474" s="247">
        <v>24</v>
      </c>
      <c r="F474" s="248">
        <v>434</v>
      </c>
      <c r="G474" s="249">
        <v>60</v>
      </c>
      <c r="H474" s="247">
        <v>59</v>
      </c>
      <c r="I474" s="247">
        <v>0</v>
      </c>
      <c r="J474" s="247">
        <v>0</v>
      </c>
      <c r="K474" s="247">
        <v>0</v>
      </c>
      <c r="L474" s="248">
        <v>0</v>
      </c>
      <c r="M474" s="249">
        <v>0</v>
      </c>
      <c r="N474" s="250">
        <v>59</v>
      </c>
    </row>
    <row r="475" spans="1:14" x14ac:dyDescent="0.25">
      <c r="A475" s="239" t="s">
        <v>389</v>
      </c>
      <c r="B475" s="240" t="s">
        <v>424</v>
      </c>
      <c r="C475" s="240" t="s">
        <v>50</v>
      </c>
      <c r="D475" s="240" t="s">
        <v>182</v>
      </c>
      <c r="E475" s="241">
        <v>36</v>
      </c>
      <c r="F475" s="242">
        <v>0</v>
      </c>
      <c r="G475" s="243">
        <v>0</v>
      </c>
      <c r="H475" s="241">
        <v>0</v>
      </c>
      <c r="I475" s="241">
        <v>0</v>
      </c>
      <c r="J475" s="241">
        <v>0</v>
      </c>
      <c r="K475" s="241">
        <v>0</v>
      </c>
      <c r="L475" s="242">
        <v>0</v>
      </c>
      <c r="M475" s="243">
        <v>0</v>
      </c>
      <c r="N475" s="244">
        <v>3</v>
      </c>
    </row>
    <row r="476" spans="1:14" x14ac:dyDescent="0.25">
      <c r="A476" s="245" t="s">
        <v>389</v>
      </c>
      <c r="B476" s="246" t="s">
        <v>425</v>
      </c>
      <c r="C476" s="246" t="s">
        <v>197</v>
      </c>
      <c r="D476" s="246" t="s">
        <v>182</v>
      </c>
      <c r="E476" s="247">
        <v>12</v>
      </c>
      <c r="F476" s="248">
        <v>2</v>
      </c>
      <c r="G476" s="249">
        <v>1</v>
      </c>
      <c r="H476" s="247">
        <v>0</v>
      </c>
      <c r="I476" s="247">
        <v>0</v>
      </c>
      <c r="J476" s="247">
        <v>0</v>
      </c>
      <c r="K476" s="247">
        <v>0</v>
      </c>
      <c r="L476" s="248">
        <v>0</v>
      </c>
      <c r="M476" s="249">
        <v>0</v>
      </c>
      <c r="N476" s="250">
        <v>1</v>
      </c>
    </row>
    <row r="477" spans="1:14" x14ac:dyDescent="0.25">
      <c r="A477" s="239" t="s">
        <v>389</v>
      </c>
      <c r="B477" s="240" t="s">
        <v>426</v>
      </c>
      <c r="C477" s="240" t="s">
        <v>41</v>
      </c>
      <c r="D477" s="240" t="s">
        <v>182</v>
      </c>
      <c r="E477" s="241">
        <v>12</v>
      </c>
      <c r="F477" s="242">
        <v>87</v>
      </c>
      <c r="G477" s="243">
        <v>5</v>
      </c>
      <c r="H477" s="241">
        <v>0</v>
      </c>
      <c r="I477" s="241">
        <v>0</v>
      </c>
      <c r="J477" s="241">
        <v>0</v>
      </c>
      <c r="K477" s="241">
        <v>0</v>
      </c>
      <c r="L477" s="242">
        <v>0</v>
      </c>
      <c r="M477" s="243">
        <v>0</v>
      </c>
      <c r="N477" s="244">
        <v>5</v>
      </c>
    </row>
    <row r="478" spans="1:14" x14ac:dyDescent="0.25">
      <c r="A478" s="245" t="s">
        <v>389</v>
      </c>
      <c r="B478" s="246" t="s">
        <v>427</v>
      </c>
      <c r="C478" s="246" t="s">
        <v>41</v>
      </c>
      <c r="D478" s="246" t="s">
        <v>182</v>
      </c>
      <c r="E478" s="247">
        <v>12</v>
      </c>
      <c r="F478" s="248">
        <v>20</v>
      </c>
      <c r="G478" s="249">
        <v>5</v>
      </c>
      <c r="H478" s="247">
        <v>0</v>
      </c>
      <c r="I478" s="247">
        <v>0</v>
      </c>
      <c r="J478" s="247">
        <v>0</v>
      </c>
      <c r="K478" s="247">
        <v>0</v>
      </c>
      <c r="L478" s="248">
        <v>0</v>
      </c>
      <c r="M478" s="249">
        <v>0</v>
      </c>
      <c r="N478" s="250">
        <v>5</v>
      </c>
    </row>
    <row r="479" spans="1:14" x14ac:dyDescent="0.25">
      <c r="A479" s="239" t="s">
        <v>389</v>
      </c>
      <c r="B479" s="240" t="s">
        <v>428</v>
      </c>
      <c r="C479" s="240" t="s">
        <v>41</v>
      </c>
      <c r="D479" s="240" t="s">
        <v>182</v>
      </c>
      <c r="E479" s="241">
        <v>12</v>
      </c>
      <c r="F479" s="242">
        <v>12</v>
      </c>
      <c r="G479" s="243">
        <v>2</v>
      </c>
      <c r="H479" s="241">
        <v>0</v>
      </c>
      <c r="I479" s="241">
        <v>0</v>
      </c>
      <c r="J479" s="241">
        <v>0</v>
      </c>
      <c r="K479" s="241">
        <v>0</v>
      </c>
      <c r="L479" s="242">
        <v>0</v>
      </c>
      <c r="M479" s="243">
        <v>0</v>
      </c>
      <c r="N479" s="244">
        <v>2</v>
      </c>
    </row>
    <row r="480" spans="1:14" x14ac:dyDescent="0.25">
      <c r="A480" s="245" t="s">
        <v>389</v>
      </c>
      <c r="B480" s="246" t="s">
        <v>429</v>
      </c>
      <c r="C480" s="246" t="s">
        <v>581</v>
      </c>
      <c r="D480" s="246" t="s">
        <v>182</v>
      </c>
      <c r="E480" s="247">
        <v>36</v>
      </c>
      <c r="F480" s="248">
        <v>17</v>
      </c>
      <c r="G480" s="249">
        <v>2</v>
      </c>
      <c r="H480" s="247">
        <v>3</v>
      </c>
      <c r="I480" s="247">
        <v>3</v>
      </c>
      <c r="J480" s="247">
        <v>0</v>
      </c>
      <c r="K480" s="247">
        <v>0</v>
      </c>
      <c r="L480" s="248">
        <v>0</v>
      </c>
      <c r="M480" s="249">
        <v>0</v>
      </c>
      <c r="N480" s="250">
        <v>2</v>
      </c>
    </row>
    <row r="481" spans="1:14" x14ac:dyDescent="0.25">
      <c r="A481" s="239" t="s">
        <v>389</v>
      </c>
      <c r="B481" s="240" t="s">
        <v>429</v>
      </c>
      <c r="C481" s="240" t="s">
        <v>41</v>
      </c>
      <c r="D481" s="240" t="s">
        <v>182</v>
      </c>
      <c r="E481" s="241">
        <v>12</v>
      </c>
      <c r="F481" s="242">
        <v>160</v>
      </c>
      <c r="G481" s="243">
        <v>18</v>
      </c>
      <c r="H481" s="241">
        <v>1</v>
      </c>
      <c r="I481" s="241">
        <v>0</v>
      </c>
      <c r="J481" s="241">
        <v>0</v>
      </c>
      <c r="K481" s="241">
        <v>0</v>
      </c>
      <c r="L481" s="242">
        <v>0</v>
      </c>
      <c r="M481" s="243">
        <v>0</v>
      </c>
      <c r="N481" s="244">
        <v>19</v>
      </c>
    </row>
    <row r="482" spans="1:14" x14ac:dyDescent="0.25">
      <c r="A482" s="245" t="s">
        <v>389</v>
      </c>
      <c r="B482" s="246" t="s">
        <v>429</v>
      </c>
      <c r="C482" s="246" t="s">
        <v>48</v>
      </c>
      <c r="D482" s="246" t="s">
        <v>182</v>
      </c>
      <c r="E482" s="247">
        <v>36</v>
      </c>
      <c r="F482" s="248">
        <v>80</v>
      </c>
      <c r="G482" s="249">
        <v>4</v>
      </c>
      <c r="H482" s="247">
        <v>4</v>
      </c>
      <c r="I482" s="247">
        <v>4</v>
      </c>
      <c r="J482" s="247">
        <v>0</v>
      </c>
      <c r="K482" s="247">
        <v>0</v>
      </c>
      <c r="L482" s="248">
        <v>0</v>
      </c>
      <c r="M482" s="249">
        <v>0</v>
      </c>
      <c r="N482" s="250">
        <v>4</v>
      </c>
    </row>
    <row r="483" spans="1:14" x14ac:dyDescent="0.25">
      <c r="A483" s="239" t="s">
        <v>389</v>
      </c>
      <c r="B483" s="240" t="s">
        <v>429</v>
      </c>
      <c r="C483" s="240" t="s">
        <v>49</v>
      </c>
      <c r="D483" s="240" t="s">
        <v>182</v>
      </c>
      <c r="E483" s="241">
        <v>24</v>
      </c>
      <c r="F483" s="242">
        <v>120</v>
      </c>
      <c r="G483" s="243">
        <v>6</v>
      </c>
      <c r="H483" s="241">
        <v>6</v>
      </c>
      <c r="I483" s="241">
        <v>0</v>
      </c>
      <c r="J483" s="241">
        <v>0</v>
      </c>
      <c r="K483" s="241">
        <v>0</v>
      </c>
      <c r="L483" s="242">
        <v>0</v>
      </c>
      <c r="M483" s="243">
        <v>0</v>
      </c>
      <c r="N483" s="244">
        <v>6</v>
      </c>
    </row>
    <row r="484" spans="1:14" x14ac:dyDescent="0.25">
      <c r="A484" s="245" t="s">
        <v>389</v>
      </c>
      <c r="B484" s="246" t="s">
        <v>430</v>
      </c>
      <c r="C484" s="246" t="s">
        <v>41</v>
      </c>
      <c r="D484" s="246" t="s">
        <v>182</v>
      </c>
      <c r="E484" s="247">
        <v>12</v>
      </c>
      <c r="F484" s="248">
        <v>9</v>
      </c>
      <c r="G484" s="249">
        <v>3</v>
      </c>
      <c r="H484" s="247">
        <v>0</v>
      </c>
      <c r="I484" s="247">
        <v>0</v>
      </c>
      <c r="J484" s="247">
        <v>0</v>
      </c>
      <c r="K484" s="247">
        <v>0</v>
      </c>
      <c r="L484" s="248">
        <v>0</v>
      </c>
      <c r="M484" s="249">
        <v>0</v>
      </c>
      <c r="N484" s="250">
        <v>3</v>
      </c>
    </row>
    <row r="485" spans="1:14" x14ac:dyDescent="0.25">
      <c r="A485" s="239" t="s">
        <v>389</v>
      </c>
      <c r="B485" s="240" t="s">
        <v>431</v>
      </c>
      <c r="C485" s="240" t="s">
        <v>41</v>
      </c>
      <c r="D485" s="240" t="s">
        <v>182</v>
      </c>
      <c r="E485" s="241">
        <v>12</v>
      </c>
      <c r="F485" s="242">
        <v>22</v>
      </c>
      <c r="G485" s="243">
        <v>5</v>
      </c>
      <c r="H485" s="241">
        <v>0</v>
      </c>
      <c r="I485" s="241">
        <v>0</v>
      </c>
      <c r="J485" s="241">
        <v>0</v>
      </c>
      <c r="K485" s="241">
        <v>0</v>
      </c>
      <c r="L485" s="242">
        <v>0</v>
      </c>
      <c r="M485" s="243">
        <v>0</v>
      </c>
      <c r="N485" s="244">
        <v>3</v>
      </c>
    </row>
    <row r="486" spans="1:14" x14ac:dyDescent="0.25">
      <c r="A486" s="245" t="s">
        <v>389</v>
      </c>
      <c r="B486" s="246" t="s">
        <v>432</v>
      </c>
      <c r="C486" s="246" t="s">
        <v>41</v>
      </c>
      <c r="D486" s="246" t="s">
        <v>182</v>
      </c>
      <c r="E486" s="247">
        <v>12</v>
      </c>
      <c r="F486" s="248">
        <v>12</v>
      </c>
      <c r="G486" s="249">
        <v>4</v>
      </c>
      <c r="H486" s="247">
        <v>0</v>
      </c>
      <c r="I486" s="247">
        <v>0</v>
      </c>
      <c r="J486" s="247">
        <v>0</v>
      </c>
      <c r="K486" s="247">
        <v>0</v>
      </c>
      <c r="L486" s="248">
        <v>0</v>
      </c>
      <c r="M486" s="249">
        <v>0</v>
      </c>
      <c r="N486" s="250">
        <v>4</v>
      </c>
    </row>
    <row r="487" spans="1:14" x14ac:dyDescent="0.25">
      <c r="A487" s="239" t="s">
        <v>389</v>
      </c>
      <c r="B487" s="240" t="s">
        <v>433</v>
      </c>
      <c r="C487" s="240" t="s">
        <v>41</v>
      </c>
      <c r="D487" s="240" t="s">
        <v>182</v>
      </c>
      <c r="E487" s="241">
        <v>12</v>
      </c>
      <c r="F487" s="242">
        <v>30</v>
      </c>
      <c r="G487" s="243">
        <v>12</v>
      </c>
      <c r="H487" s="241">
        <v>0</v>
      </c>
      <c r="I487" s="241">
        <v>0</v>
      </c>
      <c r="J487" s="241">
        <v>0</v>
      </c>
      <c r="K487" s="241">
        <v>0</v>
      </c>
      <c r="L487" s="242">
        <v>0</v>
      </c>
      <c r="M487" s="243">
        <v>0</v>
      </c>
      <c r="N487" s="244">
        <v>6</v>
      </c>
    </row>
    <row r="488" spans="1:14" x14ac:dyDescent="0.25">
      <c r="A488" s="245" t="s">
        <v>389</v>
      </c>
      <c r="B488" s="246" t="s">
        <v>433</v>
      </c>
      <c r="C488" s="246" t="s">
        <v>49</v>
      </c>
      <c r="D488" s="246" t="s">
        <v>182</v>
      </c>
      <c r="E488" s="247">
        <v>24</v>
      </c>
      <c r="F488" s="248">
        <v>40</v>
      </c>
      <c r="G488" s="249">
        <v>3</v>
      </c>
      <c r="H488" s="247">
        <v>3</v>
      </c>
      <c r="I488" s="247">
        <v>0</v>
      </c>
      <c r="J488" s="247">
        <v>0</v>
      </c>
      <c r="K488" s="247">
        <v>0</v>
      </c>
      <c r="L488" s="248">
        <v>0</v>
      </c>
      <c r="M488" s="249">
        <v>0</v>
      </c>
      <c r="N488" s="250">
        <v>3</v>
      </c>
    </row>
    <row r="489" spans="1:14" x14ac:dyDescent="0.25">
      <c r="A489" s="239" t="s">
        <v>389</v>
      </c>
      <c r="B489" s="240" t="s">
        <v>434</v>
      </c>
      <c r="C489" s="240" t="s">
        <v>40</v>
      </c>
      <c r="D489" s="240" t="s">
        <v>180</v>
      </c>
      <c r="E489" s="241">
        <v>24</v>
      </c>
      <c r="F489" s="242">
        <v>70</v>
      </c>
      <c r="G489" s="243">
        <v>2</v>
      </c>
      <c r="H489" s="241">
        <v>2</v>
      </c>
      <c r="I489" s="241">
        <v>0</v>
      </c>
      <c r="J489" s="241">
        <v>0</v>
      </c>
      <c r="K489" s="241">
        <v>0</v>
      </c>
      <c r="L489" s="242">
        <v>0</v>
      </c>
      <c r="M489" s="243">
        <v>0</v>
      </c>
      <c r="N489" s="244">
        <v>2</v>
      </c>
    </row>
    <row r="490" spans="1:14" x14ac:dyDescent="0.25">
      <c r="A490" s="245" t="s">
        <v>389</v>
      </c>
      <c r="B490" s="246" t="s">
        <v>434</v>
      </c>
      <c r="C490" s="246" t="s">
        <v>46</v>
      </c>
      <c r="D490" s="246" t="s">
        <v>180</v>
      </c>
      <c r="E490" s="247">
        <v>24</v>
      </c>
      <c r="F490" s="248">
        <v>9</v>
      </c>
      <c r="G490" s="249">
        <v>2</v>
      </c>
      <c r="H490" s="247">
        <v>1</v>
      </c>
      <c r="I490" s="247">
        <v>0</v>
      </c>
      <c r="J490" s="247">
        <v>0</v>
      </c>
      <c r="K490" s="247">
        <v>0</v>
      </c>
      <c r="L490" s="248">
        <v>0</v>
      </c>
      <c r="M490" s="249">
        <v>0</v>
      </c>
      <c r="N490" s="250">
        <v>0</v>
      </c>
    </row>
    <row r="491" spans="1:14" x14ac:dyDescent="0.25">
      <c r="A491" s="239" t="s">
        <v>389</v>
      </c>
      <c r="B491" s="240" t="s">
        <v>434</v>
      </c>
      <c r="C491" s="240" t="s">
        <v>48</v>
      </c>
      <c r="D491" s="240" t="s">
        <v>180</v>
      </c>
      <c r="E491" s="241">
        <v>36</v>
      </c>
      <c r="F491" s="242">
        <v>144</v>
      </c>
      <c r="G491" s="243">
        <v>3</v>
      </c>
      <c r="H491" s="241">
        <v>3</v>
      </c>
      <c r="I491" s="241">
        <v>3</v>
      </c>
      <c r="J491" s="241">
        <v>0</v>
      </c>
      <c r="K491" s="241">
        <v>0</v>
      </c>
      <c r="L491" s="242">
        <v>0</v>
      </c>
      <c r="M491" s="243">
        <v>3</v>
      </c>
      <c r="N491" s="244">
        <v>0</v>
      </c>
    </row>
    <row r="492" spans="1:14" x14ac:dyDescent="0.25">
      <c r="A492" s="245" t="s">
        <v>389</v>
      </c>
      <c r="B492" s="246" t="s">
        <v>434</v>
      </c>
      <c r="C492" s="246" t="s">
        <v>49</v>
      </c>
      <c r="D492" s="246" t="s">
        <v>180</v>
      </c>
      <c r="E492" s="247">
        <v>24</v>
      </c>
      <c r="F492" s="248">
        <v>135</v>
      </c>
      <c r="G492" s="249">
        <v>5</v>
      </c>
      <c r="H492" s="247">
        <v>5</v>
      </c>
      <c r="I492" s="247">
        <v>0</v>
      </c>
      <c r="J492" s="247">
        <v>0</v>
      </c>
      <c r="K492" s="247">
        <v>0</v>
      </c>
      <c r="L492" s="248">
        <v>0</v>
      </c>
      <c r="M492" s="249">
        <v>0</v>
      </c>
      <c r="N492" s="250">
        <v>5</v>
      </c>
    </row>
    <row r="493" spans="1:14" x14ac:dyDescent="0.25">
      <c r="A493" s="239" t="s">
        <v>389</v>
      </c>
      <c r="B493" s="240" t="s">
        <v>434</v>
      </c>
      <c r="C493" s="240" t="s">
        <v>50</v>
      </c>
      <c r="D493" s="240" t="s">
        <v>180</v>
      </c>
      <c r="E493" s="241">
        <v>36</v>
      </c>
      <c r="F493" s="242">
        <v>49</v>
      </c>
      <c r="G493" s="243">
        <v>3</v>
      </c>
      <c r="H493" s="241">
        <v>3</v>
      </c>
      <c r="I493" s="241">
        <v>3</v>
      </c>
      <c r="J493" s="241">
        <v>0</v>
      </c>
      <c r="K493" s="241">
        <v>0</v>
      </c>
      <c r="L493" s="242">
        <v>0</v>
      </c>
      <c r="M493" s="243">
        <v>0</v>
      </c>
      <c r="N493" s="244">
        <v>3</v>
      </c>
    </row>
    <row r="494" spans="1:14" x14ac:dyDescent="0.25">
      <c r="A494" s="245" t="s">
        <v>389</v>
      </c>
      <c r="B494" s="246" t="s">
        <v>434</v>
      </c>
      <c r="C494" s="246" t="s">
        <v>51</v>
      </c>
      <c r="D494" s="246" t="s">
        <v>180</v>
      </c>
      <c r="E494" s="247">
        <v>36</v>
      </c>
      <c r="F494" s="248">
        <v>28</v>
      </c>
      <c r="G494" s="249">
        <v>2</v>
      </c>
      <c r="H494" s="247">
        <v>2</v>
      </c>
      <c r="I494" s="247">
        <v>3</v>
      </c>
      <c r="J494" s="247">
        <v>0</v>
      </c>
      <c r="K494" s="247">
        <v>0</v>
      </c>
      <c r="L494" s="248">
        <v>0</v>
      </c>
      <c r="M494" s="249">
        <v>0</v>
      </c>
      <c r="N494" s="250">
        <v>2</v>
      </c>
    </row>
    <row r="495" spans="1:14" x14ac:dyDescent="0.25">
      <c r="A495" s="239" t="s">
        <v>389</v>
      </c>
      <c r="B495" s="240" t="s">
        <v>435</v>
      </c>
      <c r="C495" s="240" t="s">
        <v>581</v>
      </c>
      <c r="D495" s="240" t="s">
        <v>182</v>
      </c>
      <c r="E495" s="241">
        <v>36</v>
      </c>
      <c r="F495" s="242">
        <v>22</v>
      </c>
      <c r="G495" s="243">
        <v>4</v>
      </c>
      <c r="H495" s="241">
        <v>4</v>
      </c>
      <c r="I495" s="241">
        <v>2</v>
      </c>
      <c r="J495" s="241">
        <v>0</v>
      </c>
      <c r="K495" s="241">
        <v>0</v>
      </c>
      <c r="L495" s="242">
        <v>0</v>
      </c>
      <c r="M495" s="243">
        <v>0</v>
      </c>
      <c r="N495" s="244">
        <v>3</v>
      </c>
    </row>
    <row r="496" spans="1:14" x14ac:dyDescent="0.25">
      <c r="A496" s="245" t="s">
        <v>389</v>
      </c>
      <c r="B496" s="246" t="s">
        <v>435</v>
      </c>
      <c r="C496" s="252" t="s">
        <v>41</v>
      </c>
      <c r="D496" s="246" t="s">
        <v>182</v>
      </c>
      <c r="E496" s="247">
        <v>12</v>
      </c>
      <c r="F496" s="248">
        <v>91</v>
      </c>
      <c r="G496" s="249">
        <v>16</v>
      </c>
      <c r="H496" s="247">
        <v>4</v>
      </c>
      <c r="I496" s="247">
        <v>0</v>
      </c>
      <c r="J496" s="247">
        <v>0</v>
      </c>
      <c r="K496" s="247">
        <v>0</v>
      </c>
      <c r="L496" s="248">
        <v>0</v>
      </c>
      <c r="M496" s="249">
        <v>0</v>
      </c>
      <c r="N496" s="250">
        <v>20</v>
      </c>
    </row>
    <row r="497" spans="1:14" x14ac:dyDescent="0.25">
      <c r="A497" s="239" t="s">
        <v>389</v>
      </c>
      <c r="B497" s="240" t="s">
        <v>436</v>
      </c>
      <c r="C497" s="240" t="s">
        <v>41</v>
      </c>
      <c r="D497" s="240" t="s">
        <v>182</v>
      </c>
      <c r="E497" s="241">
        <v>12</v>
      </c>
      <c r="F497" s="242">
        <v>40</v>
      </c>
      <c r="G497" s="243">
        <v>6</v>
      </c>
      <c r="H497" s="241">
        <v>0</v>
      </c>
      <c r="I497" s="241">
        <v>0</v>
      </c>
      <c r="J497" s="241">
        <v>0</v>
      </c>
      <c r="K497" s="241">
        <v>0</v>
      </c>
      <c r="L497" s="242">
        <v>0</v>
      </c>
      <c r="M497" s="243">
        <v>0</v>
      </c>
      <c r="N497" s="244">
        <v>6</v>
      </c>
    </row>
    <row r="498" spans="1:14" x14ac:dyDescent="0.25">
      <c r="A498" s="245" t="s">
        <v>389</v>
      </c>
      <c r="B498" s="246" t="s">
        <v>437</v>
      </c>
      <c r="C498" s="246" t="s">
        <v>25</v>
      </c>
      <c r="D498" s="246" t="s">
        <v>180</v>
      </c>
      <c r="E498" s="247">
        <v>12</v>
      </c>
      <c r="F498" s="248">
        <v>45</v>
      </c>
      <c r="G498" s="249">
        <v>9</v>
      </c>
      <c r="H498" s="247">
        <v>0</v>
      </c>
      <c r="I498" s="247">
        <v>0</v>
      </c>
      <c r="J498" s="247">
        <v>0</v>
      </c>
      <c r="K498" s="247">
        <v>0</v>
      </c>
      <c r="L498" s="248">
        <v>0</v>
      </c>
      <c r="M498" s="249">
        <v>0</v>
      </c>
      <c r="N498" s="250">
        <v>8</v>
      </c>
    </row>
    <row r="499" spans="1:14" x14ac:dyDescent="0.25">
      <c r="A499" s="239" t="s">
        <v>389</v>
      </c>
      <c r="B499" s="240" t="s">
        <v>437</v>
      </c>
      <c r="C499" s="240" t="s">
        <v>848</v>
      </c>
      <c r="D499" s="240" t="s">
        <v>180</v>
      </c>
      <c r="E499" s="241">
        <v>24</v>
      </c>
      <c r="F499" s="242">
        <v>12</v>
      </c>
      <c r="G499" s="243">
        <v>2</v>
      </c>
      <c r="H499" s="241">
        <v>1</v>
      </c>
      <c r="I499" s="241">
        <v>0</v>
      </c>
      <c r="J499" s="241">
        <v>0</v>
      </c>
      <c r="K499" s="241">
        <v>0</v>
      </c>
      <c r="L499" s="242">
        <v>0</v>
      </c>
      <c r="M499" s="243">
        <v>2</v>
      </c>
      <c r="N499" s="244">
        <v>0</v>
      </c>
    </row>
    <row r="500" spans="1:14" x14ac:dyDescent="0.25">
      <c r="A500" s="245" t="s">
        <v>389</v>
      </c>
      <c r="B500" s="246" t="s">
        <v>437</v>
      </c>
      <c r="C500" s="246" t="s">
        <v>40</v>
      </c>
      <c r="D500" s="246" t="s">
        <v>180</v>
      </c>
      <c r="E500" s="247">
        <v>24</v>
      </c>
      <c r="F500" s="248">
        <v>133</v>
      </c>
      <c r="G500" s="249">
        <v>4</v>
      </c>
      <c r="H500" s="247">
        <v>2</v>
      </c>
      <c r="I500" s="247">
        <v>1</v>
      </c>
      <c r="J500" s="247">
        <v>0</v>
      </c>
      <c r="K500" s="247">
        <v>0</v>
      </c>
      <c r="L500" s="248">
        <v>0</v>
      </c>
      <c r="M500" s="249">
        <v>0</v>
      </c>
      <c r="N500" s="250">
        <v>4</v>
      </c>
    </row>
    <row r="501" spans="1:14" x14ac:dyDescent="0.25">
      <c r="A501" s="239" t="s">
        <v>389</v>
      </c>
      <c r="B501" s="240" t="s">
        <v>437</v>
      </c>
      <c r="C501" s="240" t="s">
        <v>45</v>
      </c>
      <c r="D501" s="240" t="s">
        <v>180</v>
      </c>
      <c r="E501" s="241">
        <v>36</v>
      </c>
      <c r="F501" s="242">
        <v>8</v>
      </c>
      <c r="G501" s="243">
        <v>2</v>
      </c>
      <c r="H501" s="241">
        <v>2</v>
      </c>
      <c r="I501" s="241">
        <v>1</v>
      </c>
      <c r="J501" s="241">
        <v>0</v>
      </c>
      <c r="K501" s="241">
        <v>0</v>
      </c>
      <c r="L501" s="242">
        <v>0</v>
      </c>
      <c r="M501" s="243">
        <v>0</v>
      </c>
      <c r="N501" s="244">
        <v>2</v>
      </c>
    </row>
    <row r="502" spans="1:14" x14ac:dyDescent="0.25">
      <c r="A502" s="245" t="s">
        <v>389</v>
      </c>
      <c r="B502" s="246" t="s">
        <v>437</v>
      </c>
      <c r="C502" s="246" t="s">
        <v>47</v>
      </c>
      <c r="D502" s="246" t="s">
        <v>180</v>
      </c>
      <c r="E502" s="247">
        <v>72</v>
      </c>
      <c r="F502" s="248">
        <v>46</v>
      </c>
      <c r="G502" s="249">
        <v>2</v>
      </c>
      <c r="H502" s="247">
        <v>2</v>
      </c>
      <c r="I502" s="247">
        <v>2</v>
      </c>
      <c r="J502" s="247">
        <v>2</v>
      </c>
      <c r="K502" s="247">
        <v>2</v>
      </c>
      <c r="L502" s="248">
        <v>2</v>
      </c>
      <c r="M502" s="249">
        <v>2</v>
      </c>
      <c r="N502" s="250">
        <v>0</v>
      </c>
    </row>
    <row r="503" spans="1:14" x14ac:dyDescent="0.25">
      <c r="A503" s="239" t="s">
        <v>389</v>
      </c>
      <c r="B503" s="240" t="s">
        <v>437</v>
      </c>
      <c r="C503" s="240" t="s">
        <v>48</v>
      </c>
      <c r="D503" s="240" t="s">
        <v>180</v>
      </c>
      <c r="E503" s="241">
        <v>36</v>
      </c>
      <c r="F503" s="242">
        <v>183</v>
      </c>
      <c r="G503" s="243">
        <v>6</v>
      </c>
      <c r="H503" s="241">
        <v>6</v>
      </c>
      <c r="I503" s="241">
        <v>7</v>
      </c>
      <c r="J503" s="241">
        <v>0</v>
      </c>
      <c r="K503" s="241">
        <v>0</v>
      </c>
      <c r="L503" s="242">
        <v>0</v>
      </c>
      <c r="M503" s="243">
        <v>6</v>
      </c>
      <c r="N503" s="244" t="s">
        <v>272</v>
      </c>
    </row>
    <row r="504" spans="1:14" x14ac:dyDescent="0.25">
      <c r="A504" s="245" t="s">
        <v>389</v>
      </c>
      <c r="B504" s="246" t="s">
        <v>437</v>
      </c>
      <c r="C504" s="246" t="s">
        <v>49</v>
      </c>
      <c r="D504" s="246" t="s">
        <v>180</v>
      </c>
      <c r="E504" s="247">
        <v>24</v>
      </c>
      <c r="F504" s="248">
        <v>112</v>
      </c>
      <c r="G504" s="249">
        <v>8</v>
      </c>
      <c r="H504" s="247">
        <v>8</v>
      </c>
      <c r="I504" s="247">
        <v>0</v>
      </c>
      <c r="J504" s="247">
        <v>0</v>
      </c>
      <c r="K504" s="247">
        <v>0</v>
      </c>
      <c r="L504" s="248">
        <v>0</v>
      </c>
      <c r="M504" s="249">
        <v>0</v>
      </c>
      <c r="N504" s="250">
        <v>6</v>
      </c>
    </row>
    <row r="505" spans="1:14" x14ac:dyDescent="0.25">
      <c r="A505" s="239" t="s">
        <v>389</v>
      </c>
      <c r="B505" s="240" t="s">
        <v>437</v>
      </c>
      <c r="C505" s="240" t="s">
        <v>50</v>
      </c>
      <c r="D505" s="240" t="s">
        <v>180</v>
      </c>
      <c r="E505" s="241">
        <v>33</v>
      </c>
      <c r="F505" s="242">
        <v>68</v>
      </c>
      <c r="G505" s="243">
        <v>4</v>
      </c>
      <c r="H505" s="241">
        <v>3</v>
      </c>
      <c r="I505" s="241">
        <v>2</v>
      </c>
      <c r="J505" s="241">
        <v>0</v>
      </c>
      <c r="K505" s="241">
        <v>0</v>
      </c>
      <c r="L505" s="242">
        <v>0</v>
      </c>
      <c r="M505" s="243">
        <v>0</v>
      </c>
      <c r="N505" s="244">
        <v>4</v>
      </c>
    </row>
    <row r="506" spans="1:14" x14ac:dyDescent="0.25">
      <c r="A506" s="245" t="s">
        <v>389</v>
      </c>
      <c r="B506" s="246" t="s">
        <v>437</v>
      </c>
      <c r="C506" s="246" t="s">
        <v>51</v>
      </c>
      <c r="D506" s="246" t="s">
        <v>180</v>
      </c>
      <c r="E506" s="247">
        <v>36</v>
      </c>
      <c r="F506" s="248">
        <v>45</v>
      </c>
      <c r="G506" s="249">
        <v>4</v>
      </c>
      <c r="H506" s="247">
        <v>2</v>
      </c>
      <c r="I506" s="247">
        <v>3</v>
      </c>
      <c r="J506" s="247">
        <v>0</v>
      </c>
      <c r="K506" s="247">
        <v>0</v>
      </c>
      <c r="L506" s="248">
        <v>0</v>
      </c>
      <c r="M506" s="249">
        <v>1</v>
      </c>
      <c r="N506" s="250">
        <v>1</v>
      </c>
    </row>
    <row r="507" spans="1:14" x14ac:dyDescent="0.25">
      <c r="A507" s="239" t="s">
        <v>389</v>
      </c>
      <c r="B507" s="240" t="s">
        <v>438</v>
      </c>
      <c r="C507" s="240" t="s">
        <v>25</v>
      </c>
      <c r="D507" s="240" t="s">
        <v>182</v>
      </c>
      <c r="E507" s="241">
        <v>12</v>
      </c>
      <c r="F507" s="242">
        <v>14</v>
      </c>
      <c r="G507" s="243">
        <v>11</v>
      </c>
      <c r="H507" s="241">
        <v>0</v>
      </c>
      <c r="I507" s="241">
        <v>0</v>
      </c>
      <c r="J507" s="241">
        <v>0</v>
      </c>
      <c r="K507" s="241">
        <v>0</v>
      </c>
      <c r="L507" s="242">
        <v>0</v>
      </c>
      <c r="M507" s="243">
        <v>0</v>
      </c>
      <c r="N507" s="244">
        <v>9</v>
      </c>
    </row>
    <row r="508" spans="1:14" x14ac:dyDescent="0.25">
      <c r="A508" s="245" t="s">
        <v>389</v>
      </c>
      <c r="B508" s="246" t="s">
        <v>438</v>
      </c>
      <c r="C508" s="246" t="s">
        <v>257</v>
      </c>
      <c r="D508" s="246" t="s">
        <v>182</v>
      </c>
      <c r="E508" s="247">
        <v>24</v>
      </c>
      <c r="F508" s="248">
        <v>250</v>
      </c>
      <c r="G508" s="249">
        <v>15</v>
      </c>
      <c r="H508" s="247">
        <v>18</v>
      </c>
      <c r="I508" s="247">
        <v>2</v>
      </c>
      <c r="J508" s="247">
        <v>4</v>
      </c>
      <c r="K508" s="247">
        <v>0</v>
      </c>
      <c r="L508" s="248">
        <v>0</v>
      </c>
      <c r="M508" s="249">
        <v>0</v>
      </c>
      <c r="N508" s="250">
        <v>17</v>
      </c>
    </row>
    <row r="509" spans="1:14" x14ac:dyDescent="0.25">
      <c r="A509" s="239" t="s">
        <v>389</v>
      </c>
      <c r="B509" s="240" t="s">
        <v>438</v>
      </c>
      <c r="C509" s="240" t="s">
        <v>848</v>
      </c>
      <c r="D509" s="240" t="s">
        <v>182</v>
      </c>
      <c r="E509" s="241">
        <v>24</v>
      </c>
      <c r="F509" s="242">
        <v>17</v>
      </c>
      <c r="G509" s="243">
        <v>4</v>
      </c>
      <c r="H509" s="241">
        <v>2</v>
      </c>
      <c r="I509" s="241">
        <v>1</v>
      </c>
      <c r="J509" s="241">
        <v>0</v>
      </c>
      <c r="K509" s="241">
        <v>0</v>
      </c>
      <c r="L509" s="242">
        <v>0</v>
      </c>
      <c r="M509" s="243">
        <v>0</v>
      </c>
      <c r="N509" s="244">
        <v>2</v>
      </c>
    </row>
    <row r="510" spans="1:14" x14ac:dyDescent="0.25">
      <c r="A510" s="245" t="s">
        <v>389</v>
      </c>
      <c r="B510" s="246" t="s">
        <v>438</v>
      </c>
      <c r="C510" s="246" t="s">
        <v>41</v>
      </c>
      <c r="D510" s="246" t="s">
        <v>182</v>
      </c>
      <c r="E510" s="247">
        <v>12</v>
      </c>
      <c r="F510" s="248">
        <v>32</v>
      </c>
      <c r="G510" s="249">
        <v>10</v>
      </c>
      <c r="H510" s="247">
        <v>1</v>
      </c>
      <c r="I510" s="247">
        <v>0</v>
      </c>
      <c r="J510" s="247">
        <v>0</v>
      </c>
      <c r="K510" s="247">
        <v>0</v>
      </c>
      <c r="L510" s="248">
        <v>0</v>
      </c>
      <c r="M510" s="249">
        <v>0</v>
      </c>
      <c r="N510" s="250">
        <v>11</v>
      </c>
    </row>
    <row r="511" spans="1:14" x14ac:dyDescent="0.25">
      <c r="A511" s="239" t="s">
        <v>389</v>
      </c>
      <c r="B511" s="240" t="s">
        <v>438</v>
      </c>
      <c r="C511" s="240" t="s">
        <v>47</v>
      </c>
      <c r="D511" s="240" t="s">
        <v>182</v>
      </c>
      <c r="E511" s="241">
        <v>48</v>
      </c>
      <c r="F511" s="242">
        <v>134</v>
      </c>
      <c r="G511" s="243">
        <v>2</v>
      </c>
      <c r="H511" s="241">
        <v>2</v>
      </c>
      <c r="I511" s="241">
        <v>2</v>
      </c>
      <c r="J511" s="241">
        <v>2</v>
      </c>
      <c r="K511" s="241">
        <v>0</v>
      </c>
      <c r="L511" s="242">
        <v>0</v>
      </c>
      <c r="M511" s="243">
        <v>0</v>
      </c>
      <c r="N511" s="244">
        <v>2</v>
      </c>
    </row>
    <row r="512" spans="1:14" x14ac:dyDescent="0.25">
      <c r="A512" s="245" t="s">
        <v>389</v>
      </c>
      <c r="B512" s="246" t="s">
        <v>438</v>
      </c>
      <c r="C512" s="246" t="s">
        <v>48</v>
      </c>
      <c r="D512" s="246" t="s">
        <v>182</v>
      </c>
      <c r="E512" s="247">
        <v>24</v>
      </c>
      <c r="F512" s="248">
        <v>115</v>
      </c>
      <c r="G512" s="249">
        <v>6</v>
      </c>
      <c r="H512" s="247">
        <v>6</v>
      </c>
      <c r="I512" s="247">
        <v>0</v>
      </c>
      <c r="J512" s="247">
        <v>0</v>
      </c>
      <c r="K512" s="247">
        <v>0</v>
      </c>
      <c r="L512" s="248">
        <v>0</v>
      </c>
      <c r="M512" s="249">
        <v>0</v>
      </c>
      <c r="N512" s="250">
        <v>6</v>
      </c>
    </row>
    <row r="513" spans="1:14" x14ac:dyDescent="0.25">
      <c r="A513" s="239" t="s">
        <v>389</v>
      </c>
      <c r="B513" s="240" t="s">
        <v>438</v>
      </c>
      <c r="C513" s="240" t="s">
        <v>49</v>
      </c>
      <c r="D513" s="240" t="s">
        <v>182</v>
      </c>
      <c r="E513" s="241">
        <v>24</v>
      </c>
      <c r="F513" s="242">
        <v>117</v>
      </c>
      <c r="G513" s="243">
        <v>7</v>
      </c>
      <c r="H513" s="241">
        <v>7</v>
      </c>
      <c r="I513" s="241">
        <v>0</v>
      </c>
      <c r="J513" s="241">
        <v>0</v>
      </c>
      <c r="K513" s="241">
        <v>0</v>
      </c>
      <c r="L513" s="242">
        <v>0</v>
      </c>
      <c r="M513" s="243">
        <v>0</v>
      </c>
      <c r="N513" s="244">
        <v>7</v>
      </c>
    </row>
    <row r="514" spans="1:14" x14ac:dyDescent="0.25">
      <c r="A514" s="245" t="s">
        <v>389</v>
      </c>
      <c r="B514" s="246" t="s">
        <v>438</v>
      </c>
      <c r="C514" s="246" t="s">
        <v>50</v>
      </c>
      <c r="D514" s="246" t="s">
        <v>182</v>
      </c>
      <c r="E514" s="247">
        <v>36</v>
      </c>
      <c r="F514" s="248">
        <v>20</v>
      </c>
      <c r="G514" s="249">
        <v>2</v>
      </c>
      <c r="H514" s="247">
        <v>3</v>
      </c>
      <c r="I514" s="247">
        <v>3</v>
      </c>
      <c r="J514" s="247">
        <v>0</v>
      </c>
      <c r="K514" s="247">
        <v>0</v>
      </c>
      <c r="L514" s="248">
        <v>0</v>
      </c>
      <c r="M514" s="249">
        <v>1</v>
      </c>
      <c r="N514" s="250">
        <v>2</v>
      </c>
    </row>
    <row r="515" spans="1:14" x14ac:dyDescent="0.25">
      <c r="A515" s="239" t="s">
        <v>389</v>
      </c>
      <c r="B515" s="240" t="s">
        <v>438</v>
      </c>
      <c r="C515" s="240" t="s">
        <v>51</v>
      </c>
      <c r="D515" s="240" t="s">
        <v>182</v>
      </c>
      <c r="E515" s="241">
        <v>36</v>
      </c>
      <c r="F515" s="242">
        <v>37</v>
      </c>
      <c r="G515" s="243">
        <v>3</v>
      </c>
      <c r="H515" s="241">
        <v>3</v>
      </c>
      <c r="I515" s="241">
        <v>3</v>
      </c>
      <c r="J515" s="241">
        <v>1</v>
      </c>
      <c r="K515" s="241">
        <v>0</v>
      </c>
      <c r="L515" s="242">
        <v>0</v>
      </c>
      <c r="M515" s="243">
        <v>0</v>
      </c>
      <c r="N515" s="244">
        <v>2</v>
      </c>
    </row>
    <row r="516" spans="1:14" x14ac:dyDescent="0.25">
      <c r="A516" s="245" t="s">
        <v>389</v>
      </c>
      <c r="B516" s="246" t="s">
        <v>439</v>
      </c>
      <c r="C516" s="246" t="s">
        <v>25</v>
      </c>
      <c r="D516" s="246" t="s">
        <v>182</v>
      </c>
      <c r="E516" s="247">
        <v>12</v>
      </c>
      <c r="F516" s="248">
        <v>24</v>
      </c>
      <c r="G516" s="249">
        <v>4</v>
      </c>
      <c r="H516" s="247">
        <v>0</v>
      </c>
      <c r="I516" s="247">
        <v>0</v>
      </c>
      <c r="J516" s="247">
        <v>0</v>
      </c>
      <c r="K516" s="247">
        <v>0</v>
      </c>
      <c r="L516" s="248">
        <v>0</v>
      </c>
      <c r="M516" s="249">
        <v>0</v>
      </c>
      <c r="N516" s="250">
        <v>4</v>
      </c>
    </row>
    <row r="517" spans="1:14" x14ac:dyDescent="0.25">
      <c r="A517" s="239" t="s">
        <v>389</v>
      </c>
      <c r="B517" s="240" t="s">
        <v>440</v>
      </c>
      <c r="C517" s="240" t="s">
        <v>41</v>
      </c>
      <c r="D517" s="240" t="s">
        <v>182</v>
      </c>
      <c r="E517" s="241">
        <v>12</v>
      </c>
      <c r="F517" s="242">
        <v>166</v>
      </c>
      <c r="G517" s="243">
        <v>5</v>
      </c>
      <c r="H517" s="241">
        <v>0</v>
      </c>
      <c r="I517" s="241">
        <v>0</v>
      </c>
      <c r="J517" s="241">
        <v>0</v>
      </c>
      <c r="K517" s="241">
        <v>0</v>
      </c>
      <c r="L517" s="242">
        <v>0</v>
      </c>
      <c r="M517" s="243">
        <v>0</v>
      </c>
      <c r="N517" s="244">
        <v>5</v>
      </c>
    </row>
    <row r="518" spans="1:14" x14ac:dyDescent="0.25">
      <c r="A518" s="245" t="s">
        <v>389</v>
      </c>
      <c r="B518" s="246" t="s">
        <v>441</v>
      </c>
      <c r="C518" s="246" t="s">
        <v>40</v>
      </c>
      <c r="D518" s="246" t="s">
        <v>182</v>
      </c>
      <c r="E518" s="247">
        <v>24</v>
      </c>
      <c r="F518" s="248">
        <v>40</v>
      </c>
      <c r="G518" s="249">
        <v>1</v>
      </c>
      <c r="H518" s="247">
        <v>1</v>
      </c>
      <c r="I518" s="247">
        <v>0</v>
      </c>
      <c r="J518" s="247">
        <v>0</v>
      </c>
      <c r="K518" s="247">
        <v>0</v>
      </c>
      <c r="L518" s="248">
        <v>0</v>
      </c>
      <c r="M518" s="249">
        <v>0</v>
      </c>
      <c r="N518" s="250">
        <v>1</v>
      </c>
    </row>
    <row r="519" spans="1:14" x14ac:dyDescent="0.25">
      <c r="A519" s="239" t="s">
        <v>389</v>
      </c>
      <c r="B519" s="240" t="s">
        <v>441</v>
      </c>
      <c r="C519" s="240" t="s">
        <v>41</v>
      </c>
      <c r="D519" s="240" t="s">
        <v>182</v>
      </c>
      <c r="E519" s="241">
        <v>12</v>
      </c>
      <c r="F519" s="242">
        <v>128</v>
      </c>
      <c r="G519" s="243">
        <v>4</v>
      </c>
      <c r="H519" s="241">
        <v>0</v>
      </c>
      <c r="I519" s="241">
        <v>0</v>
      </c>
      <c r="J519" s="241">
        <v>0</v>
      </c>
      <c r="K519" s="241">
        <v>0</v>
      </c>
      <c r="L519" s="242">
        <v>0</v>
      </c>
      <c r="M519" s="243">
        <v>0</v>
      </c>
      <c r="N519" s="244">
        <v>4</v>
      </c>
    </row>
    <row r="520" spans="1:14" x14ac:dyDescent="0.25">
      <c r="A520" s="245" t="s">
        <v>389</v>
      </c>
      <c r="B520" s="246" t="s">
        <v>441</v>
      </c>
      <c r="C520" s="246" t="s">
        <v>50</v>
      </c>
      <c r="D520" s="246" t="s">
        <v>182</v>
      </c>
      <c r="E520" s="247">
        <v>36</v>
      </c>
      <c r="F520" s="248">
        <v>16</v>
      </c>
      <c r="G520" s="249">
        <v>0</v>
      </c>
      <c r="H520" s="247">
        <v>1</v>
      </c>
      <c r="I520" s="247">
        <v>1</v>
      </c>
      <c r="J520" s="247">
        <v>0</v>
      </c>
      <c r="K520" s="247">
        <v>0</v>
      </c>
      <c r="L520" s="248">
        <v>0</v>
      </c>
      <c r="M520" s="249">
        <v>0</v>
      </c>
      <c r="N520" s="250">
        <v>0</v>
      </c>
    </row>
    <row r="521" spans="1:14" x14ac:dyDescent="0.25">
      <c r="A521" s="239" t="s">
        <v>389</v>
      </c>
      <c r="B521" s="240" t="s">
        <v>441</v>
      </c>
      <c r="C521" s="240" t="s">
        <v>51</v>
      </c>
      <c r="D521" s="240" t="s">
        <v>182</v>
      </c>
      <c r="E521" s="241">
        <v>36</v>
      </c>
      <c r="F521" s="242">
        <v>20</v>
      </c>
      <c r="G521" s="243">
        <v>2</v>
      </c>
      <c r="H521" s="241">
        <v>2</v>
      </c>
      <c r="I521" s="241">
        <v>2</v>
      </c>
      <c r="J521" s="241">
        <v>0</v>
      </c>
      <c r="K521" s="241">
        <v>0</v>
      </c>
      <c r="L521" s="242">
        <v>0</v>
      </c>
      <c r="M521" s="243">
        <v>0</v>
      </c>
      <c r="N521" s="244">
        <v>2</v>
      </c>
    </row>
    <row r="522" spans="1:14" x14ac:dyDescent="0.25">
      <c r="A522" s="245" t="s">
        <v>389</v>
      </c>
      <c r="B522" s="246" t="s">
        <v>442</v>
      </c>
      <c r="C522" s="246" t="s">
        <v>41</v>
      </c>
      <c r="D522" s="246" t="s">
        <v>182</v>
      </c>
      <c r="E522" s="247">
        <v>12</v>
      </c>
      <c r="F522" s="248">
        <v>56</v>
      </c>
      <c r="G522" s="249">
        <v>3</v>
      </c>
      <c r="H522" s="247">
        <v>0</v>
      </c>
      <c r="I522" s="247">
        <v>0</v>
      </c>
      <c r="J522" s="247">
        <v>0</v>
      </c>
      <c r="K522" s="247">
        <v>0</v>
      </c>
      <c r="L522" s="248">
        <v>0</v>
      </c>
      <c r="M522" s="249">
        <v>0</v>
      </c>
      <c r="N522" s="250">
        <v>3</v>
      </c>
    </row>
    <row r="523" spans="1:14" x14ac:dyDescent="0.25">
      <c r="A523" s="239" t="s">
        <v>389</v>
      </c>
      <c r="B523" s="240" t="s">
        <v>443</v>
      </c>
      <c r="C523" s="240" t="s">
        <v>25</v>
      </c>
      <c r="D523" s="240" t="s">
        <v>182</v>
      </c>
      <c r="E523" s="241">
        <v>12</v>
      </c>
      <c r="F523" s="242">
        <v>27</v>
      </c>
      <c r="G523" s="243">
        <v>3</v>
      </c>
      <c r="H523" s="241">
        <v>0</v>
      </c>
      <c r="I523" s="241">
        <v>0</v>
      </c>
      <c r="J523" s="241">
        <v>0</v>
      </c>
      <c r="K523" s="241">
        <v>0</v>
      </c>
      <c r="L523" s="242">
        <v>0</v>
      </c>
      <c r="M523" s="243">
        <v>0</v>
      </c>
      <c r="N523" s="244">
        <v>3</v>
      </c>
    </row>
    <row r="524" spans="1:14" x14ac:dyDescent="0.25">
      <c r="A524" s="245" t="s">
        <v>389</v>
      </c>
      <c r="B524" s="246" t="s">
        <v>444</v>
      </c>
      <c r="C524" s="246" t="s">
        <v>41</v>
      </c>
      <c r="D524" s="246" t="s">
        <v>182</v>
      </c>
      <c r="E524" s="247">
        <v>12</v>
      </c>
      <c r="F524" s="248">
        <v>51</v>
      </c>
      <c r="G524" s="249">
        <v>6</v>
      </c>
      <c r="H524" s="247">
        <v>2</v>
      </c>
      <c r="I524" s="247">
        <v>0</v>
      </c>
      <c r="J524" s="247">
        <v>0</v>
      </c>
      <c r="K524" s="247">
        <v>0</v>
      </c>
      <c r="L524" s="248">
        <v>0</v>
      </c>
      <c r="M524" s="249">
        <v>0</v>
      </c>
      <c r="N524" s="250">
        <v>9</v>
      </c>
    </row>
    <row r="525" spans="1:14" x14ac:dyDescent="0.25">
      <c r="A525" s="239" t="s">
        <v>389</v>
      </c>
      <c r="B525" s="240" t="s">
        <v>445</v>
      </c>
      <c r="C525" s="240" t="s">
        <v>41</v>
      </c>
      <c r="D525" s="240" t="s">
        <v>182</v>
      </c>
      <c r="E525" s="241">
        <v>12</v>
      </c>
      <c r="F525" s="242">
        <v>100</v>
      </c>
      <c r="G525" s="243">
        <v>18</v>
      </c>
      <c r="H525" s="241">
        <v>3</v>
      </c>
      <c r="I525" s="241">
        <v>0</v>
      </c>
      <c r="J525" s="241">
        <v>0</v>
      </c>
      <c r="K525" s="241">
        <v>0</v>
      </c>
      <c r="L525" s="242">
        <v>0</v>
      </c>
      <c r="M525" s="243">
        <v>0</v>
      </c>
      <c r="N525" s="244">
        <v>24</v>
      </c>
    </row>
    <row r="526" spans="1:14" x14ac:dyDescent="0.25">
      <c r="A526" s="245" t="s">
        <v>389</v>
      </c>
      <c r="B526" s="246" t="s">
        <v>445</v>
      </c>
      <c r="C526" s="246" t="s">
        <v>47</v>
      </c>
      <c r="D526" s="246" t="s">
        <v>182</v>
      </c>
      <c r="E526" s="247">
        <v>48</v>
      </c>
      <c r="F526" s="248">
        <v>119</v>
      </c>
      <c r="G526" s="249">
        <v>2</v>
      </c>
      <c r="H526" s="247">
        <v>2</v>
      </c>
      <c r="I526" s="247">
        <v>2</v>
      </c>
      <c r="J526" s="247">
        <v>2</v>
      </c>
      <c r="K526" s="247">
        <v>0</v>
      </c>
      <c r="L526" s="248">
        <v>0</v>
      </c>
      <c r="M526" s="249">
        <v>0</v>
      </c>
      <c r="N526" s="250">
        <v>2</v>
      </c>
    </row>
    <row r="527" spans="1:14" x14ac:dyDescent="0.25">
      <c r="A527" s="239" t="s">
        <v>389</v>
      </c>
      <c r="B527" s="240" t="s">
        <v>445</v>
      </c>
      <c r="C527" s="240" t="s">
        <v>49</v>
      </c>
      <c r="D527" s="240" t="s">
        <v>182</v>
      </c>
      <c r="E527" s="241">
        <v>22</v>
      </c>
      <c r="F527" s="242">
        <v>95</v>
      </c>
      <c r="G527" s="243">
        <v>3</v>
      </c>
      <c r="H527" s="241">
        <v>3</v>
      </c>
      <c r="I527" s="241">
        <v>0</v>
      </c>
      <c r="J527" s="241">
        <v>0</v>
      </c>
      <c r="K527" s="241">
        <v>0</v>
      </c>
      <c r="L527" s="242">
        <v>0</v>
      </c>
      <c r="M527" s="243">
        <v>0</v>
      </c>
      <c r="N527" s="244">
        <v>3</v>
      </c>
    </row>
    <row r="528" spans="1:14" x14ac:dyDescent="0.25">
      <c r="A528" s="245" t="s">
        <v>389</v>
      </c>
      <c r="B528" s="246" t="s">
        <v>446</v>
      </c>
      <c r="C528" s="246" t="s">
        <v>581</v>
      </c>
      <c r="D528" s="246" t="s">
        <v>182</v>
      </c>
      <c r="E528" s="247">
        <v>36</v>
      </c>
      <c r="F528" s="248">
        <v>0</v>
      </c>
      <c r="G528" s="249">
        <v>0</v>
      </c>
      <c r="H528" s="247">
        <v>3</v>
      </c>
      <c r="I528" s="247">
        <v>2</v>
      </c>
      <c r="J528" s="247">
        <v>0</v>
      </c>
      <c r="K528" s="247">
        <v>0</v>
      </c>
      <c r="L528" s="248">
        <v>0</v>
      </c>
      <c r="M528" s="249">
        <v>0</v>
      </c>
      <c r="N528" s="250">
        <v>3</v>
      </c>
    </row>
    <row r="529" spans="1:14" x14ac:dyDescent="0.25">
      <c r="A529" s="239" t="s">
        <v>389</v>
      </c>
      <c r="B529" s="240" t="s">
        <v>446</v>
      </c>
      <c r="C529" s="240" t="s">
        <v>41</v>
      </c>
      <c r="D529" s="240" t="s">
        <v>182</v>
      </c>
      <c r="E529" s="241">
        <v>12</v>
      </c>
      <c r="F529" s="242">
        <v>59</v>
      </c>
      <c r="G529" s="243">
        <v>10</v>
      </c>
      <c r="H529" s="241">
        <v>3</v>
      </c>
      <c r="I529" s="241">
        <v>0</v>
      </c>
      <c r="J529" s="241">
        <v>0</v>
      </c>
      <c r="K529" s="241">
        <v>0</v>
      </c>
      <c r="L529" s="242">
        <v>0</v>
      </c>
      <c r="M529" s="243">
        <v>0</v>
      </c>
      <c r="N529" s="244">
        <v>14</v>
      </c>
    </row>
    <row r="530" spans="1:14" x14ac:dyDescent="0.25">
      <c r="A530" s="245" t="s">
        <v>389</v>
      </c>
      <c r="B530" s="246" t="s">
        <v>446</v>
      </c>
      <c r="C530" s="246" t="s">
        <v>49</v>
      </c>
      <c r="D530" s="246" t="s">
        <v>182</v>
      </c>
      <c r="E530" s="247">
        <v>24</v>
      </c>
      <c r="F530" s="248">
        <v>83</v>
      </c>
      <c r="G530" s="249">
        <v>2</v>
      </c>
      <c r="H530" s="247">
        <v>2</v>
      </c>
      <c r="I530" s="247">
        <v>0</v>
      </c>
      <c r="J530" s="247">
        <v>0</v>
      </c>
      <c r="K530" s="247">
        <v>0</v>
      </c>
      <c r="L530" s="248">
        <v>0</v>
      </c>
      <c r="M530" s="249">
        <v>0</v>
      </c>
      <c r="N530" s="250">
        <v>0</v>
      </c>
    </row>
    <row r="531" spans="1:14" x14ac:dyDescent="0.25">
      <c r="A531" s="239" t="s">
        <v>447</v>
      </c>
      <c r="B531" s="240" t="s">
        <v>448</v>
      </c>
      <c r="C531" s="240" t="s">
        <v>25</v>
      </c>
      <c r="D531" s="240" t="s">
        <v>182</v>
      </c>
      <c r="E531" s="241">
        <v>12</v>
      </c>
      <c r="F531" s="242">
        <v>45</v>
      </c>
      <c r="G531" s="243">
        <v>4</v>
      </c>
      <c r="H531" s="241">
        <v>0</v>
      </c>
      <c r="I531" s="241">
        <v>0</v>
      </c>
      <c r="J531" s="241">
        <v>0</v>
      </c>
      <c r="K531" s="241">
        <v>0</v>
      </c>
      <c r="L531" s="242">
        <v>0</v>
      </c>
      <c r="M531" s="243">
        <v>0</v>
      </c>
      <c r="N531" s="244">
        <v>4</v>
      </c>
    </row>
    <row r="532" spans="1:14" x14ac:dyDescent="0.25">
      <c r="A532" s="245" t="s">
        <v>447</v>
      </c>
      <c r="B532" s="246" t="s">
        <v>449</v>
      </c>
      <c r="C532" s="246" t="s">
        <v>847</v>
      </c>
      <c r="D532" s="246" t="s">
        <v>182</v>
      </c>
      <c r="E532" s="247">
        <v>24</v>
      </c>
      <c r="F532" s="248">
        <v>12</v>
      </c>
      <c r="G532" s="249">
        <v>3</v>
      </c>
      <c r="H532" s="247">
        <v>1</v>
      </c>
      <c r="I532" s="247">
        <v>0</v>
      </c>
      <c r="J532" s="247">
        <v>0</v>
      </c>
      <c r="K532" s="247">
        <v>0</v>
      </c>
      <c r="L532" s="248">
        <v>0</v>
      </c>
      <c r="M532" s="249">
        <v>0</v>
      </c>
      <c r="N532" s="250">
        <v>3</v>
      </c>
    </row>
    <row r="533" spans="1:14" x14ac:dyDescent="0.25">
      <c r="A533" s="239" t="s">
        <v>447</v>
      </c>
      <c r="B533" s="240" t="s">
        <v>449</v>
      </c>
      <c r="C533" s="240" t="s">
        <v>41</v>
      </c>
      <c r="D533" s="240" t="s">
        <v>182</v>
      </c>
      <c r="E533" s="241">
        <v>12</v>
      </c>
      <c r="F533" s="242">
        <v>52</v>
      </c>
      <c r="G533" s="243">
        <v>5</v>
      </c>
      <c r="H533" s="241">
        <v>0</v>
      </c>
      <c r="I533" s="241">
        <v>0</v>
      </c>
      <c r="J533" s="241">
        <v>0</v>
      </c>
      <c r="K533" s="241">
        <v>0</v>
      </c>
      <c r="L533" s="242">
        <v>0</v>
      </c>
      <c r="M533" s="243">
        <v>0</v>
      </c>
      <c r="N533" s="244">
        <v>6</v>
      </c>
    </row>
    <row r="534" spans="1:14" x14ac:dyDescent="0.25">
      <c r="A534" s="245" t="s">
        <v>447</v>
      </c>
      <c r="B534" s="246" t="s">
        <v>450</v>
      </c>
      <c r="C534" s="246" t="s">
        <v>25</v>
      </c>
      <c r="D534" s="246" t="s">
        <v>180</v>
      </c>
      <c r="E534" s="247">
        <v>12</v>
      </c>
      <c r="F534" s="248">
        <v>64</v>
      </c>
      <c r="G534" s="249">
        <v>21</v>
      </c>
      <c r="H534" s="247">
        <v>0</v>
      </c>
      <c r="I534" s="247">
        <v>0</v>
      </c>
      <c r="J534" s="247">
        <v>0</v>
      </c>
      <c r="K534" s="247">
        <v>0</v>
      </c>
      <c r="L534" s="248">
        <v>0</v>
      </c>
      <c r="M534" s="249">
        <v>0</v>
      </c>
      <c r="N534" s="250">
        <v>21</v>
      </c>
    </row>
    <row r="535" spans="1:14" x14ac:dyDescent="0.25">
      <c r="A535" s="239" t="s">
        <v>447</v>
      </c>
      <c r="B535" s="240" t="s">
        <v>450</v>
      </c>
      <c r="C535" s="240" t="s">
        <v>41</v>
      </c>
      <c r="D535" s="240" t="s">
        <v>180</v>
      </c>
      <c r="E535" s="241">
        <v>12</v>
      </c>
      <c r="F535" s="242">
        <v>18</v>
      </c>
      <c r="G535" s="243">
        <v>4</v>
      </c>
      <c r="H535" s="241">
        <v>0</v>
      </c>
      <c r="I535" s="241">
        <v>0</v>
      </c>
      <c r="J535" s="241">
        <v>0</v>
      </c>
      <c r="K535" s="241">
        <v>0</v>
      </c>
      <c r="L535" s="242">
        <v>0</v>
      </c>
      <c r="M535" s="243">
        <v>0</v>
      </c>
      <c r="N535" s="244">
        <v>4</v>
      </c>
    </row>
    <row r="536" spans="1:14" x14ac:dyDescent="0.25">
      <c r="A536" s="245" t="s">
        <v>447</v>
      </c>
      <c r="B536" s="246" t="s">
        <v>450</v>
      </c>
      <c r="C536" s="246" t="s">
        <v>49</v>
      </c>
      <c r="D536" s="246" t="s">
        <v>180</v>
      </c>
      <c r="E536" s="247">
        <v>24</v>
      </c>
      <c r="F536" s="248">
        <v>63</v>
      </c>
      <c r="G536" s="249">
        <v>3</v>
      </c>
      <c r="H536" s="247">
        <v>6</v>
      </c>
      <c r="I536" s="247">
        <v>0</v>
      </c>
      <c r="J536" s="247">
        <v>0</v>
      </c>
      <c r="K536" s="247">
        <v>0</v>
      </c>
      <c r="L536" s="248">
        <v>0</v>
      </c>
      <c r="M536" s="249">
        <v>0</v>
      </c>
      <c r="N536" s="250">
        <v>0</v>
      </c>
    </row>
    <row r="537" spans="1:14" x14ac:dyDescent="0.25">
      <c r="A537" s="239" t="s">
        <v>447</v>
      </c>
      <c r="B537" s="240" t="s">
        <v>451</v>
      </c>
      <c r="C537" s="240" t="s">
        <v>41</v>
      </c>
      <c r="D537" s="240" t="s">
        <v>182</v>
      </c>
      <c r="E537" s="241">
        <v>12</v>
      </c>
      <c r="F537" s="242">
        <v>52</v>
      </c>
      <c r="G537" s="243">
        <v>6</v>
      </c>
      <c r="H537" s="241">
        <v>0</v>
      </c>
      <c r="I537" s="241">
        <v>0</v>
      </c>
      <c r="J537" s="241">
        <v>0</v>
      </c>
      <c r="K537" s="241">
        <v>0</v>
      </c>
      <c r="L537" s="242">
        <v>0</v>
      </c>
      <c r="M537" s="243">
        <v>0</v>
      </c>
      <c r="N537" s="244">
        <v>6</v>
      </c>
    </row>
    <row r="538" spans="1:14" x14ac:dyDescent="0.25">
      <c r="A538" s="245" t="s">
        <v>447</v>
      </c>
      <c r="B538" s="246" t="s">
        <v>452</v>
      </c>
      <c r="C538" s="246" t="s">
        <v>39</v>
      </c>
      <c r="D538" s="246" t="s">
        <v>182</v>
      </c>
      <c r="E538" s="247">
        <v>12</v>
      </c>
      <c r="F538" s="248">
        <v>3</v>
      </c>
      <c r="G538" s="249">
        <v>0</v>
      </c>
      <c r="H538" s="247">
        <v>0</v>
      </c>
      <c r="I538" s="247">
        <v>0</v>
      </c>
      <c r="J538" s="247">
        <v>0</v>
      </c>
      <c r="K538" s="247">
        <v>0</v>
      </c>
      <c r="L538" s="248">
        <v>0</v>
      </c>
      <c r="M538" s="249">
        <v>0</v>
      </c>
      <c r="N538" s="250">
        <v>0</v>
      </c>
    </row>
    <row r="539" spans="1:14" x14ac:dyDescent="0.25">
      <c r="A539" s="239" t="s">
        <v>447</v>
      </c>
      <c r="B539" s="240" t="s">
        <v>453</v>
      </c>
      <c r="C539" s="240" t="s">
        <v>25</v>
      </c>
      <c r="D539" s="240" t="s">
        <v>180</v>
      </c>
      <c r="E539" s="241">
        <v>12</v>
      </c>
      <c r="F539" s="242">
        <v>45</v>
      </c>
      <c r="G539" s="243">
        <v>3</v>
      </c>
      <c r="H539" s="241">
        <v>0</v>
      </c>
      <c r="I539" s="241">
        <v>0</v>
      </c>
      <c r="J539" s="241">
        <v>0</v>
      </c>
      <c r="K539" s="241">
        <v>0</v>
      </c>
      <c r="L539" s="242">
        <v>0</v>
      </c>
      <c r="M539" s="243">
        <v>0</v>
      </c>
      <c r="N539" s="244">
        <v>3</v>
      </c>
    </row>
    <row r="540" spans="1:14" x14ac:dyDescent="0.25">
      <c r="A540" s="245" t="s">
        <v>447</v>
      </c>
      <c r="B540" s="246" t="s">
        <v>453</v>
      </c>
      <c r="C540" s="246" t="s">
        <v>848</v>
      </c>
      <c r="D540" s="246" t="s">
        <v>180</v>
      </c>
      <c r="E540" s="247">
        <v>24</v>
      </c>
      <c r="F540" s="248">
        <v>11</v>
      </c>
      <c r="G540" s="249">
        <v>0</v>
      </c>
      <c r="H540" s="247">
        <v>1</v>
      </c>
      <c r="I540" s="247">
        <v>0</v>
      </c>
      <c r="J540" s="247">
        <v>0</v>
      </c>
      <c r="K540" s="247">
        <v>0</v>
      </c>
      <c r="L540" s="248">
        <v>0</v>
      </c>
      <c r="M540" s="249">
        <v>0</v>
      </c>
      <c r="N540" s="250">
        <v>1</v>
      </c>
    </row>
    <row r="541" spans="1:14" x14ac:dyDescent="0.25">
      <c r="A541" s="239" t="s">
        <v>447</v>
      </c>
      <c r="B541" s="240" t="s">
        <v>453</v>
      </c>
      <c r="C541" s="240" t="s">
        <v>40</v>
      </c>
      <c r="D541" s="240" t="s">
        <v>180</v>
      </c>
      <c r="E541" s="241">
        <v>36</v>
      </c>
      <c r="F541" s="242">
        <v>80</v>
      </c>
      <c r="G541" s="243">
        <v>3</v>
      </c>
      <c r="H541" s="241">
        <v>3</v>
      </c>
      <c r="I541" s="241">
        <v>3</v>
      </c>
      <c r="J541" s="241">
        <v>0</v>
      </c>
      <c r="K541" s="241">
        <v>0</v>
      </c>
      <c r="L541" s="242">
        <v>0</v>
      </c>
      <c r="M541" s="243">
        <v>3</v>
      </c>
      <c r="N541" s="244">
        <v>0</v>
      </c>
    </row>
    <row r="542" spans="1:14" x14ac:dyDescent="0.25">
      <c r="A542" s="245" t="s">
        <v>447</v>
      </c>
      <c r="B542" s="246" t="s">
        <v>453</v>
      </c>
      <c r="C542" s="246" t="s">
        <v>45</v>
      </c>
      <c r="D542" s="246" t="s">
        <v>180</v>
      </c>
      <c r="E542" s="247">
        <v>36</v>
      </c>
      <c r="F542" s="248">
        <v>5</v>
      </c>
      <c r="G542" s="249">
        <v>0</v>
      </c>
      <c r="H542" s="247">
        <v>1</v>
      </c>
      <c r="I542" s="247">
        <v>1</v>
      </c>
      <c r="J542" s="247">
        <v>0</v>
      </c>
      <c r="K542" s="247">
        <v>0</v>
      </c>
      <c r="L542" s="248">
        <v>0</v>
      </c>
      <c r="M542" s="249">
        <v>1</v>
      </c>
      <c r="N542" s="250">
        <v>0</v>
      </c>
    </row>
    <row r="543" spans="1:14" x14ac:dyDescent="0.25">
      <c r="A543" s="239" t="s">
        <v>447</v>
      </c>
      <c r="B543" s="240" t="s">
        <v>453</v>
      </c>
      <c r="C543" s="240" t="s">
        <v>46</v>
      </c>
      <c r="D543" s="240" t="s">
        <v>180</v>
      </c>
      <c r="E543" s="241">
        <v>36</v>
      </c>
      <c r="F543" s="242">
        <v>18</v>
      </c>
      <c r="G543" s="243">
        <v>3</v>
      </c>
      <c r="H543" s="241">
        <v>2</v>
      </c>
      <c r="I543" s="241">
        <v>1</v>
      </c>
      <c r="J543" s="241">
        <v>1</v>
      </c>
      <c r="K543" s="241">
        <v>0</v>
      </c>
      <c r="L543" s="242">
        <v>0</v>
      </c>
      <c r="M543" s="243">
        <v>0</v>
      </c>
      <c r="N543" s="244">
        <v>0</v>
      </c>
    </row>
    <row r="544" spans="1:14" x14ac:dyDescent="0.25">
      <c r="A544" s="245" t="s">
        <v>447</v>
      </c>
      <c r="B544" s="246" t="s">
        <v>453</v>
      </c>
      <c r="C544" s="246" t="s">
        <v>47</v>
      </c>
      <c r="D544" s="246" t="s">
        <v>180</v>
      </c>
      <c r="E544" s="247">
        <v>72</v>
      </c>
      <c r="F544" s="248">
        <v>92</v>
      </c>
      <c r="G544" s="249">
        <v>3</v>
      </c>
      <c r="H544" s="247">
        <v>3</v>
      </c>
      <c r="I544" s="247">
        <v>3</v>
      </c>
      <c r="J544" s="247">
        <v>3</v>
      </c>
      <c r="K544" s="247">
        <v>1</v>
      </c>
      <c r="L544" s="248">
        <v>3</v>
      </c>
      <c r="M544" s="249">
        <v>3</v>
      </c>
      <c r="N544" s="250">
        <v>0</v>
      </c>
    </row>
    <row r="545" spans="1:14" x14ac:dyDescent="0.25">
      <c r="A545" s="239" t="s">
        <v>447</v>
      </c>
      <c r="B545" s="240" t="s">
        <v>453</v>
      </c>
      <c r="C545" s="240" t="s">
        <v>48</v>
      </c>
      <c r="D545" s="240" t="s">
        <v>180</v>
      </c>
      <c r="E545" s="241">
        <v>33</v>
      </c>
      <c r="F545" s="242">
        <v>213</v>
      </c>
      <c r="G545" s="243">
        <v>6</v>
      </c>
      <c r="H545" s="241">
        <v>6</v>
      </c>
      <c r="I545" s="241">
        <v>6</v>
      </c>
      <c r="J545" s="241">
        <v>0</v>
      </c>
      <c r="K545" s="241">
        <v>0</v>
      </c>
      <c r="L545" s="242">
        <v>0</v>
      </c>
      <c r="M545" s="243">
        <v>6</v>
      </c>
      <c r="N545" s="244">
        <v>0</v>
      </c>
    </row>
    <row r="546" spans="1:14" x14ac:dyDescent="0.25">
      <c r="A546" s="245" t="s">
        <v>447</v>
      </c>
      <c r="B546" s="246" t="s">
        <v>453</v>
      </c>
      <c r="C546" s="246" t="s">
        <v>49</v>
      </c>
      <c r="D546" s="246" t="s">
        <v>180</v>
      </c>
      <c r="E546" s="247">
        <v>36</v>
      </c>
      <c r="F546" s="248">
        <v>97</v>
      </c>
      <c r="G546" s="249">
        <v>4</v>
      </c>
      <c r="H546" s="247">
        <v>3</v>
      </c>
      <c r="I546" s="247">
        <v>3</v>
      </c>
      <c r="J546" s="247">
        <v>0</v>
      </c>
      <c r="K546" s="247">
        <v>0</v>
      </c>
      <c r="L546" s="248">
        <v>0</v>
      </c>
      <c r="M546" s="249">
        <v>3</v>
      </c>
      <c r="N546" s="250">
        <v>0</v>
      </c>
    </row>
    <row r="547" spans="1:14" x14ac:dyDescent="0.25">
      <c r="A547" s="239" t="s">
        <v>447</v>
      </c>
      <c r="B547" s="240" t="s">
        <v>453</v>
      </c>
      <c r="C547" s="240" t="s">
        <v>50</v>
      </c>
      <c r="D547" s="240" t="s">
        <v>180</v>
      </c>
      <c r="E547" s="241">
        <v>36</v>
      </c>
      <c r="F547" s="242">
        <v>85</v>
      </c>
      <c r="G547" s="243">
        <v>4</v>
      </c>
      <c r="H547" s="241">
        <v>3</v>
      </c>
      <c r="I547" s="241">
        <v>3</v>
      </c>
      <c r="J547" s="241">
        <v>0</v>
      </c>
      <c r="K547" s="241">
        <v>0</v>
      </c>
      <c r="L547" s="242">
        <v>0</v>
      </c>
      <c r="M547" s="243">
        <v>4</v>
      </c>
      <c r="N547" s="244">
        <v>0</v>
      </c>
    </row>
    <row r="548" spans="1:14" x14ac:dyDescent="0.25">
      <c r="A548" s="245" t="s">
        <v>447</v>
      </c>
      <c r="B548" s="246" t="s">
        <v>453</v>
      </c>
      <c r="C548" s="246" t="s">
        <v>51</v>
      </c>
      <c r="D548" s="246" t="s">
        <v>180</v>
      </c>
      <c r="E548" s="247">
        <v>36</v>
      </c>
      <c r="F548" s="248">
        <v>90</v>
      </c>
      <c r="G548" s="249">
        <v>2</v>
      </c>
      <c r="H548" s="247">
        <v>4</v>
      </c>
      <c r="I548" s="247">
        <v>3</v>
      </c>
      <c r="J548" s="247">
        <v>0</v>
      </c>
      <c r="K548" s="247">
        <v>0</v>
      </c>
      <c r="L548" s="248">
        <v>0</v>
      </c>
      <c r="M548" s="249">
        <v>2</v>
      </c>
      <c r="N548" s="250">
        <v>1</v>
      </c>
    </row>
    <row r="549" spans="1:14" x14ac:dyDescent="0.25">
      <c r="A549" s="239" t="s">
        <v>447</v>
      </c>
      <c r="B549" s="240" t="s">
        <v>454</v>
      </c>
      <c r="C549" s="240" t="s">
        <v>41</v>
      </c>
      <c r="D549" s="240" t="s">
        <v>182</v>
      </c>
      <c r="E549" s="241">
        <v>12</v>
      </c>
      <c r="F549" s="242">
        <v>51</v>
      </c>
      <c r="G549" s="243">
        <v>6</v>
      </c>
      <c r="H549" s="241">
        <v>0</v>
      </c>
      <c r="I549" s="241">
        <v>0</v>
      </c>
      <c r="J549" s="241">
        <v>0</v>
      </c>
      <c r="K549" s="241">
        <v>0</v>
      </c>
      <c r="L549" s="242">
        <v>0</v>
      </c>
      <c r="M549" s="243">
        <v>0</v>
      </c>
      <c r="N549" s="244">
        <v>7</v>
      </c>
    </row>
    <row r="550" spans="1:14" x14ac:dyDescent="0.25">
      <c r="A550" s="245" t="s">
        <v>447</v>
      </c>
      <c r="B550" s="246" t="s">
        <v>455</v>
      </c>
      <c r="C550" s="246" t="s">
        <v>47</v>
      </c>
      <c r="D550" s="246" t="s">
        <v>182</v>
      </c>
      <c r="E550" s="247">
        <v>48</v>
      </c>
      <c r="F550" s="248">
        <v>11</v>
      </c>
      <c r="G550" s="249">
        <v>2</v>
      </c>
      <c r="H550" s="247">
        <v>2</v>
      </c>
      <c r="I550" s="247">
        <v>2</v>
      </c>
      <c r="J550" s="247">
        <v>2</v>
      </c>
      <c r="K550" s="247">
        <v>0</v>
      </c>
      <c r="L550" s="248">
        <v>0</v>
      </c>
      <c r="M550" s="249">
        <v>0</v>
      </c>
      <c r="N550" s="250">
        <v>1</v>
      </c>
    </row>
    <row r="551" spans="1:14" x14ac:dyDescent="0.25">
      <c r="A551" s="239" t="s">
        <v>447</v>
      </c>
      <c r="B551" s="240" t="s">
        <v>456</v>
      </c>
      <c r="C551" s="240" t="s">
        <v>257</v>
      </c>
      <c r="D551" s="240" t="s">
        <v>182</v>
      </c>
      <c r="E551" s="241">
        <v>24</v>
      </c>
      <c r="F551" s="242">
        <v>43</v>
      </c>
      <c r="G551" s="243">
        <v>7</v>
      </c>
      <c r="H551" s="241">
        <v>8</v>
      </c>
      <c r="I551" s="241">
        <v>0</v>
      </c>
      <c r="J551" s="241">
        <v>0</v>
      </c>
      <c r="K551" s="241">
        <v>0</v>
      </c>
      <c r="L551" s="242">
        <v>0</v>
      </c>
      <c r="M551" s="243">
        <v>7</v>
      </c>
      <c r="N551" s="244">
        <v>0</v>
      </c>
    </row>
    <row r="552" spans="1:14" x14ac:dyDescent="0.25">
      <c r="A552" s="245" t="s">
        <v>447</v>
      </c>
      <c r="B552" s="246" t="s">
        <v>456</v>
      </c>
      <c r="C552" s="246" t="s">
        <v>40</v>
      </c>
      <c r="D552" s="246" t="s">
        <v>182</v>
      </c>
      <c r="E552" s="247">
        <v>24</v>
      </c>
      <c r="F552" s="248">
        <v>23</v>
      </c>
      <c r="G552" s="249">
        <v>3</v>
      </c>
      <c r="H552" s="247">
        <v>4</v>
      </c>
      <c r="I552" s="247">
        <v>0</v>
      </c>
      <c r="J552" s="247">
        <v>0</v>
      </c>
      <c r="K552" s="247">
        <v>0</v>
      </c>
      <c r="L552" s="248">
        <v>0</v>
      </c>
      <c r="M552" s="249">
        <v>5</v>
      </c>
      <c r="N552" s="250">
        <v>0</v>
      </c>
    </row>
    <row r="553" spans="1:14" x14ac:dyDescent="0.25">
      <c r="A553" s="239" t="s">
        <v>447</v>
      </c>
      <c r="B553" s="240" t="s">
        <v>457</v>
      </c>
      <c r="C553" s="240" t="s">
        <v>25</v>
      </c>
      <c r="D553" s="240" t="s">
        <v>182</v>
      </c>
      <c r="E553" s="241">
        <v>12</v>
      </c>
      <c r="F553" s="242">
        <v>15</v>
      </c>
      <c r="G553" s="243">
        <v>5</v>
      </c>
      <c r="H553" s="241">
        <v>0</v>
      </c>
      <c r="I553" s="241">
        <v>0</v>
      </c>
      <c r="J553" s="241">
        <v>0</v>
      </c>
      <c r="K553" s="241">
        <v>0</v>
      </c>
      <c r="L553" s="242">
        <v>0</v>
      </c>
      <c r="M553" s="243">
        <v>0</v>
      </c>
      <c r="N553" s="244">
        <v>5</v>
      </c>
    </row>
    <row r="554" spans="1:14" x14ac:dyDescent="0.25">
      <c r="A554" s="245" t="s">
        <v>447</v>
      </c>
      <c r="B554" s="246" t="s">
        <v>458</v>
      </c>
      <c r="C554" s="252" t="s">
        <v>185</v>
      </c>
      <c r="D554" s="246" t="s">
        <v>182</v>
      </c>
      <c r="E554" s="247">
        <v>24</v>
      </c>
      <c r="F554" s="248">
        <v>12</v>
      </c>
      <c r="G554" s="249">
        <v>2</v>
      </c>
      <c r="H554" s="247">
        <v>3</v>
      </c>
      <c r="I554" s="247">
        <v>0</v>
      </c>
      <c r="J554" s="247">
        <v>0</v>
      </c>
      <c r="K554" s="247">
        <v>0</v>
      </c>
      <c r="L554" s="248">
        <v>0</v>
      </c>
      <c r="M554" s="249">
        <v>0</v>
      </c>
      <c r="N554" s="250">
        <v>2</v>
      </c>
    </row>
    <row r="555" spans="1:14" x14ac:dyDescent="0.25">
      <c r="A555" s="239" t="s">
        <v>459</v>
      </c>
      <c r="B555" s="240" t="s">
        <v>460</v>
      </c>
      <c r="C555" s="240" t="s">
        <v>25</v>
      </c>
      <c r="D555" s="240" t="s">
        <v>182</v>
      </c>
      <c r="E555" s="241">
        <v>12</v>
      </c>
      <c r="F555" s="242">
        <v>74</v>
      </c>
      <c r="G555" s="243">
        <v>8</v>
      </c>
      <c r="H555" s="241">
        <v>0</v>
      </c>
      <c r="I555" s="241">
        <v>0</v>
      </c>
      <c r="J555" s="241">
        <v>0</v>
      </c>
      <c r="K555" s="241">
        <v>0</v>
      </c>
      <c r="L555" s="242">
        <v>0</v>
      </c>
      <c r="M555" s="243">
        <v>0</v>
      </c>
      <c r="N555" s="244">
        <v>7</v>
      </c>
    </row>
    <row r="556" spans="1:14" x14ac:dyDescent="0.25">
      <c r="A556" s="245" t="s">
        <v>459</v>
      </c>
      <c r="B556" s="246" t="s">
        <v>461</v>
      </c>
      <c r="C556" s="246" t="s">
        <v>25</v>
      </c>
      <c r="D556" s="246" t="s">
        <v>180</v>
      </c>
      <c r="E556" s="247">
        <v>12</v>
      </c>
      <c r="F556" s="248">
        <v>28</v>
      </c>
      <c r="G556" s="249">
        <v>4</v>
      </c>
      <c r="H556" s="247">
        <v>0</v>
      </c>
      <c r="I556" s="247">
        <v>0</v>
      </c>
      <c r="J556" s="247">
        <v>0</v>
      </c>
      <c r="K556" s="247">
        <v>0</v>
      </c>
      <c r="L556" s="248">
        <v>0</v>
      </c>
      <c r="M556" s="249">
        <v>0</v>
      </c>
      <c r="N556" s="250">
        <v>2</v>
      </c>
    </row>
    <row r="557" spans="1:14" x14ac:dyDescent="0.25">
      <c r="A557" s="239" t="s">
        <v>459</v>
      </c>
      <c r="B557" s="240" t="s">
        <v>461</v>
      </c>
      <c r="C557" s="240" t="s">
        <v>39</v>
      </c>
      <c r="D557" s="240" t="s">
        <v>180</v>
      </c>
      <c r="E557" s="241">
        <v>12</v>
      </c>
      <c r="F557" s="242">
        <v>10</v>
      </c>
      <c r="G557" s="243">
        <v>2</v>
      </c>
      <c r="H557" s="241">
        <v>2</v>
      </c>
      <c r="I557" s="241">
        <v>0</v>
      </c>
      <c r="J557" s="241">
        <v>0</v>
      </c>
      <c r="K557" s="241">
        <v>0</v>
      </c>
      <c r="L557" s="242">
        <v>1</v>
      </c>
      <c r="M557" s="243">
        <v>2</v>
      </c>
      <c r="N557" s="244">
        <v>0</v>
      </c>
    </row>
    <row r="558" spans="1:14" x14ac:dyDescent="0.25">
      <c r="A558" s="245" t="s">
        <v>459</v>
      </c>
      <c r="B558" s="246" t="s">
        <v>461</v>
      </c>
      <c r="C558" s="246" t="s">
        <v>40</v>
      </c>
      <c r="D558" s="246" t="s">
        <v>180</v>
      </c>
      <c r="E558" s="247">
        <v>24</v>
      </c>
      <c r="F558" s="248">
        <v>68</v>
      </c>
      <c r="G558" s="249">
        <v>4</v>
      </c>
      <c r="H558" s="247">
        <v>4</v>
      </c>
      <c r="I558" s="247">
        <v>0</v>
      </c>
      <c r="J558" s="247">
        <v>0</v>
      </c>
      <c r="K558" s="247">
        <v>0</v>
      </c>
      <c r="L558" s="248">
        <v>0</v>
      </c>
      <c r="M558" s="249">
        <v>4</v>
      </c>
      <c r="N558" s="250">
        <v>0</v>
      </c>
    </row>
    <row r="559" spans="1:14" x14ac:dyDescent="0.25">
      <c r="A559" s="239" t="s">
        <v>459</v>
      </c>
      <c r="B559" s="240" t="s">
        <v>461</v>
      </c>
      <c r="C559" s="240" t="s">
        <v>47</v>
      </c>
      <c r="D559" s="240" t="s">
        <v>180</v>
      </c>
      <c r="E559" s="241">
        <v>60</v>
      </c>
      <c r="F559" s="242">
        <v>87</v>
      </c>
      <c r="G559" s="243">
        <v>3</v>
      </c>
      <c r="H559" s="241">
        <v>4</v>
      </c>
      <c r="I559" s="241">
        <v>2</v>
      </c>
      <c r="J559" s="241">
        <v>3</v>
      </c>
      <c r="K559" s="241">
        <v>4</v>
      </c>
      <c r="L559" s="242">
        <v>0</v>
      </c>
      <c r="M559" s="243">
        <v>2</v>
      </c>
      <c r="N559" s="244">
        <v>0</v>
      </c>
    </row>
    <row r="560" spans="1:14" x14ac:dyDescent="0.25">
      <c r="A560" s="245" t="s">
        <v>459</v>
      </c>
      <c r="B560" s="246" t="s">
        <v>461</v>
      </c>
      <c r="C560" s="246" t="s">
        <v>48</v>
      </c>
      <c r="D560" s="246" t="s">
        <v>180</v>
      </c>
      <c r="E560" s="247">
        <v>30</v>
      </c>
      <c r="F560" s="248">
        <v>218</v>
      </c>
      <c r="G560" s="249">
        <v>5</v>
      </c>
      <c r="H560" s="247">
        <v>5</v>
      </c>
      <c r="I560" s="247">
        <v>5</v>
      </c>
      <c r="J560" s="247">
        <v>0</v>
      </c>
      <c r="K560" s="247">
        <v>0</v>
      </c>
      <c r="L560" s="248">
        <v>0</v>
      </c>
      <c r="M560" s="249">
        <v>5</v>
      </c>
      <c r="N560" s="250">
        <v>0</v>
      </c>
    </row>
    <row r="561" spans="1:14" x14ac:dyDescent="0.25">
      <c r="A561" s="239" t="s">
        <v>459</v>
      </c>
      <c r="B561" s="240" t="s">
        <v>461</v>
      </c>
      <c r="C561" s="240" t="s">
        <v>197</v>
      </c>
      <c r="D561" s="240" t="s">
        <v>180</v>
      </c>
      <c r="E561" s="241">
        <v>12</v>
      </c>
      <c r="F561" s="242">
        <v>10</v>
      </c>
      <c r="G561" s="243">
        <v>2</v>
      </c>
      <c r="H561" s="241">
        <v>0</v>
      </c>
      <c r="I561" s="241">
        <v>0</v>
      </c>
      <c r="J561" s="241">
        <v>0</v>
      </c>
      <c r="K561" s="241">
        <v>0</v>
      </c>
      <c r="L561" s="242">
        <v>0</v>
      </c>
      <c r="M561" s="243">
        <v>0</v>
      </c>
      <c r="N561" s="244">
        <v>2</v>
      </c>
    </row>
    <row r="562" spans="1:14" x14ac:dyDescent="0.25">
      <c r="A562" s="245" t="s">
        <v>459</v>
      </c>
      <c r="B562" s="246" t="s">
        <v>461</v>
      </c>
      <c r="C562" s="246" t="s">
        <v>49</v>
      </c>
      <c r="D562" s="246" t="s">
        <v>180</v>
      </c>
      <c r="E562" s="247">
        <v>24</v>
      </c>
      <c r="F562" s="248">
        <v>80</v>
      </c>
      <c r="G562" s="249">
        <v>6</v>
      </c>
      <c r="H562" s="247">
        <v>7</v>
      </c>
      <c r="I562" s="247">
        <v>0</v>
      </c>
      <c r="J562" s="247">
        <v>0</v>
      </c>
      <c r="K562" s="247">
        <v>0</v>
      </c>
      <c r="L562" s="248">
        <v>0</v>
      </c>
      <c r="M562" s="249">
        <v>0</v>
      </c>
      <c r="N562" s="250">
        <v>5</v>
      </c>
    </row>
    <row r="563" spans="1:14" x14ac:dyDescent="0.25">
      <c r="A563" s="239" t="s">
        <v>459</v>
      </c>
      <c r="B563" s="240" t="s">
        <v>461</v>
      </c>
      <c r="C563" s="240" t="s">
        <v>50</v>
      </c>
      <c r="D563" s="240" t="s">
        <v>180</v>
      </c>
      <c r="E563" s="241">
        <v>36</v>
      </c>
      <c r="F563" s="242">
        <v>53</v>
      </c>
      <c r="G563" s="243">
        <v>2</v>
      </c>
      <c r="H563" s="241">
        <v>4</v>
      </c>
      <c r="I563" s="241">
        <v>3</v>
      </c>
      <c r="J563" s="241">
        <v>0</v>
      </c>
      <c r="K563" s="241">
        <v>0</v>
      </c>
      <c r="L563" s="242">
        <v>0</v>
      </c>
      <c r="M563" s="243">
        <v>1</v>
      </c>
      <c r="N563" s="244">
        <v>0</v>
      </c>
    </row>
    <row r="564" spans="1:14" x14ac:dyDescent="0.25">
      <c r="A564" s="245" t="s">
        <v>459</v>
      </c>
      <c r="B564" s="246" t="s">
        <v>462</v>
      </c>
      <c r="C564" s="246" t="s">
        <v>49</v>
      </c>
      <c r="D564" s="246" t="s">
        <v>182</v>
      </c>
      <c r="E564" s="247">
        <v>24</v>
      </c>
      <c r="F564" s="248">
        <v>176</v>
      </c>
      <c r="G564" s="249">
        <v>6</v>
      </c>
      <c r="H564" s="247">
        <v>6</v>
      </c>
      <c r="I564" s="247">
        <v>0</v>
      </c>
      <c r="J564" s="247">
        <v>0</v>
      </c>
      <c r="K564" s="247">
        <v>0</v>
      </c>
      <c r="L564" s="248">
        <v>0</v>
      </c>
      <c r="M564" s="249">
        <v>0</v>
      </c>
      <c r="N564" s="250">
        <v>6</v>
      </c>
    </row>
    <row r="565" spans="1:14" x14ac:dyDescent="0.25">
      <c r="A565" s="239" t="s">
        <v>459</v>
      </c>
      <c r="B565" s="240" t="s">
        <v>463</v>
      </c>
      <c r="C565" s="240" t="s">
        <v>41</v>
      </c>
      <c r="D565" s="240" t="s">
        <v>182</v>
      </c>
      <c r="E565" s="241">
        <v>12</v>
      </c>
      <c r="F565" s="242">
        <v>35</v>
      </c>
      <c r="G565" s="243">
        <v>2</v>
      </c>
      <c r="H565" s="241">
        <v>0</v>
      </c>
      <c r="I565" s="241">
        <v>0</v>
      </c>
      <c r="J565" s="241">
        <v>0</v>
      </c>
      <c r="K565" s="241">
        <v>0</v>
      </c>
      <c r="L565" s="242">
        <v>0</v>
      </c>
      <c r="M565" s="243">
        <v>0</v>
      </c>
      <c r="N565" s="244">
        <v>2</v>
      </c>
    </row>
    <row r="566" spans="1:14" x14ac:dyDescent="0.25">
      <c r="A566" s="245" t="s">
        <v>459</v>
      </c>
      <c r="B566" s="246" t="s">
        <v>464</v>
      </c>
      <c r="C566" s="246" t="s">
        <v>41</v>
      </c>
      <c r="D566" s="246" t="s">
        <v>182</v>
      </c>
      <c r="E566" s="247">
        <v>12</v>
      </c>
      <c r="F566" s="248">
        <v>45</v>
      </c>
      <c r="G566" s="249">
        <v>7</v>
      </c>
      <c r="H566" s="247">
        <v>0</v>
      </c>
      <c r="I566" s="247">
        <v>0</v>
      </c>
      <c r="J566" s="247">
        <v>0</v>
      </c>
      <c r="K566" s="247">
        <v>0</v>
      </c>
      <c r="L566" s="248">
        <v>0</v>
      </c>
      <c r="M566" s="249">
        <v>0</v>
      </c>
      <c r="N566" s="250">
        <v>7</v>
      </c>
    </row>
    <row r="567" spans="1:14" x14ac:dyDescent="0.25">
      <c r="A567" s="239" t="s">
        <v>459</v>
      </c>
      <c r="B567" s="240" t="s">
        <v>465</v>
      </c>
      <c r="C567" s="240" t="s">
        <v>41</v>
      </c>
      <c r="D567" s="240" t="s">
        <v>182</v>
      </c>
      <c r="E567" s="241">
        <v>12</v>
      </c>
      <c r="F567" s="242">
        <v>12</v>
      </c>
      <c r="G567" s="243">
        <v>4</v>
      </c>
      <c r="H567" s="241">
        <v>1</v>
      </c>
      <c r="I567" s="241">
        <v>0</v>
      </c>
      <c r="J567" s="241">
        <v>0</v>
      </c>
      <c r="K567" s="241">
        <v>0</v>
      </c>
      <c r="L567" s="242">
        <v>0</v>
      </c>
      <c r="M567" s="243">
        <v>0</v>
      </c>
      <c r="N567" s="244">
        <v>5</v>
      </c>
    </row>
    <row r="568" spans="1:14" x14ac:dyDescent="0.25">
      <c r="A568" s="245" t="s">
        <v>459</v>
      </c>
      <c r="B568" s="246" t="s">
        <v>466</v>
      </c>
      <c r="C568" s="246" t="s">
        <v>41</v>
      </c>
      <c r="D568" s="246" t="s">
        <v>182</v>
      </c>
      <c r="E568" s="247">
        <v>12</v>
      </c>
      <c r="F568" s="248">
        <v>120</v>
      </c>
      <c r="G568" s="249">
        <v>4</v>
      </c>
      <c r="H568" s="247">
        <v>4</v>
      </c>
      <c r="I568" s="247">
        <v>0</v>
      </c>
      <c r="J568" s="247">
        <v>0</v>
      </c>
      <c r="K568" s="247">
        <v>0</v>
      </c>
      <c r="L568" s="248">
        <v>0</v>
      </c>
      <c r="M568" s="249">
        <v>0</v>
      </c>
      <c r="N568" s="250">
        <v>4</v>
      </c>
    </row>
    <row r="569" spans="1:14" x14ac:dyDescent="0.25">
      <c r="A569" s="239" t="s">
        <v>459</v>
      </c>
      <c r="B569" s="240" t="s">
        <v>467</v>
      </c>
      <c r="C569" s="240" t="s">
        <v>41</v>
      </c>
      <c r="D569" s="240" t="s">
        <v>182</v>
      </c>
      <c r="E569" s="241">
        <v>12</v>
      </c>
      <c r="F569" s="242">
        <v>25</v>
      </c>
      <c r="G569" s="243">
        <v>6</v>
      </c>
      <c r="H569" s="241">
        <v>0</v>
      </c>
      <c r="I569" s="241">
        <v>0</v>
      </c>
      <c r="J569" s="241">
        <v>0</v>
      </c>
      <c r="K569" s="241">
        <v>0</v>
      </c>
      <c r="L569" s="242">
        <v>0</v>
      </c>
      <c r="M569" s="243">
        <v>0</v>
      </c>
      <c r="N569" s="244">
        <v>6</v>
      </c>
    </row>
    <row r="570" spans="1:14" x14ac:dyDescent="0.25">
      <c r="A570" s="245" t="s">
        <v>459</v>
      </c>
      <c r="B570" s="246" t="s">
        <v>468</v>
      </c>
      <c r="C570" s="246" t="s">
        <v>40</v>
      </c>
      <c r="D570" s="246" t="s">
        <v>180</v>
      </c>
      <c r="E570" s="247">
        <v>27</v>
      </c>
      <c r="F570" s="248">
        <v>70</v>
      </c>
      <c r="G570" s="249">
        <v>4</v>
      </c>
      <c r="H570" s="247">
        <v>4</v>
      </c>
      <c r="I570" s="247">
        <v>4</v>
      </c>
      <c r="J570" s="247">
        <v>0</v>
      </c>
      <c r="K570" s="247">
        <v>0</v>
      </c>
      <c r="L570" s="248">
        <v>0</v>
      </c>
      <c r="M570" s="249">
        <v>4</v>
      </c>
      <c r="N570" s="250">
        <v>0</v>
      </c>
    </row>
    <row r="571" spans="1:14" x14ac:dyDescent="0.25">
      <c r="A571" s="239" t="s">
        <v>459</v>
      </c>
      <c r="B571" s="240" t="s">
        <v>468</v>
      </c>
      <c r="C571" s="240" t="s">
        <v>41</v>
      </c>
      <c r="D571" s="240" t="s">
        <v>180</v>
      </c>
      <c r="E571" s="241">
        <v>12</v>
      </c>
      <c r="F571" s="242">
        <v>45</v>
      </c>
      <c r="G571" s="243">
        <v>8</v>
      </c>
      <c r="H571" s="241">
        <v>2</v>
      </c>
      <c r="I571" s="241">
        <v>0</v>
      </c>
      <c r="J571" s="241">
        <v>0</v>
      </c>
      <c r="K571" s="241">
        <v>0</v>
      </c>
      <c r="L571" s="242">
        <v>0</v>
      </c>
      <c r="M571" s="243">
        <v>0</v>
      </c>
      <c r="N571" s="244">
        <v>9</v>
      </c>
    </row>
    <row r="572" spans="1:14" x14ac:dyDescent="0.25">
      <c r="A572" s="245" t="s">
        <v>459</v>
      </c>
      <c r="B572" s="246" t="s">
        <v>468</v>
      </c>
      <c r="C572" s="246" t="s">
        <v>45</v>
      </c>
      <c r="D572" s="246" t="s">
        <v>180</v>
      </c>
      <c r="E572" s="247">
        <v>36</v>
      </c>
      <c r="F572" s="248">
        <v>9</v>
      </c>
      <c r="G572" s="249">
        <v>1</v>
      </c>
      <c r="H572" s="247">
        <v>1</v>
      </c>
      <c r="I572" s="247">
        <v>1</v>
      </c>
      <c r="J572" s="247">
        <v>0</v>
      </c>
      <c r="K572" s="247">
        <v>0</v>
      </c>
      <c r="L572" s="248">
        <v>0</v>
      </c>
      <c r="M572" s="249">
        <v>1</v>
      </c>
      <c r="N572" s="250">
        <v>0</v>
      </c>
    </row>
    <row r="573" spans="1:14" x14ac:dyDescent="0.25">
      <c r="A573" s="239" t="s">
        <v>459</v>
      </c>
      <c r="B573" s="240" t="s">
        <v>468</v>
      </c>
      <c r="C573" s="240" t="s">
        <v>47</v>
      </c>
      <c r="D573" s="240" t="s">
        <v>180</v>
      </c>
      <c r="E573" s="241">
        <v>48</v>
      </c>
      <c r="F573" s="242">
        <v>156</v>
      </c>
      <c r="G573" s="243">
        <v>2</v>
      </c>
      <c r="H573" s="241">
        <v>2</v>
      </c>
      <c r="I573" s="241">
        <v>2</v>
      </c>
      <c r="J573" s="241">
        <v>2</v>
      </c>
      <c r="K573" s="241">
        <v>0</v>
      </c>
      <c r="L573" s="242">
        <v>0</v>
      </c>
      <c r="M573" s="243">
        <v>0</v>
      </c>
      <c r="N573" s="244">
        <v>2</v>
      </c>
    </row>
    <row r="574" spans="1:14" x14ac:dyDescent="0.25">
      <c r="A574" s="245" t="s">
        <v>459</v>
      </c>
      <c r="B574" s="246" t="s">
        <v>468</v>
      </c>
      <c r="C574" s="246" t="s">
        <v>48</v>
      </c>
      <c r="D574" s="246" t="s">
        <v>180</v>
      </c>
      <c r="E574" s="247">
        <v>33</v>
      </c>
      <c r="F574" s="248">
        <v>127</v>
      </c>
      <c r="G574" s="249">
        <v>5</v>
      </c>
      <c r="H574" s="247">
        <v>5</v>
      </c>
      <c r="I574" s="247">
        <v>5</v>
      </c>
      <c r="J574" s="247">
        <v>0</v>
      </c>
      <c r="K574" s="247">
        <v>0</v>
      </c>
      <c r="L574" s="248">
        <v>0</v>
      </c>
      <c r="M574" s="249">
        <v>5</v>
      </c>
      <c r="N574" s="250">
        <v>0</v>
      </c>
    </row>
    <row r="575" spans="1:14" x14ac:dyDescent="0.25">
      <c r="A575" s="239" t="s">
        <v>459</v>
      </c>
      <c r="B575" s="240" t="s">
        <v>468</v>
      </c>
      <c r="C575" s="240" t="s">
        <v>49</v>
      </c>
      <c r="D575" s="240" t="s">
        <v>180</v>
      </c>
      <c r="E575" s="241">
        <v>24</v>
      </c>
      <c r="F575" s="242">
        <v>227</v>
      </c>
      <c r="G575" s="243">
        <v>8</v>
      </c>
      <c r="H575" s="241">
        <v>8</v>
      </c>
      <c r="I575" s="241">
        <v>0</v>
      </c>
      <c r="J575" s="241">
        <v>0</v>
      </c>
      <c r="K575" s="241">
        <v>0</v>
      </c>
      <c r="L575" s="242">
        <v>0</v>
      </c>
      <c r="M575" s="243">
        <v>7</v>
      </c>
      <c r="N575" s="244">
        <v>0</v>
      </c>
    </row>
    <row r="576" spans="1:14" x14ac:dyDescent="0.25">
      <c r="A576" s="245" t="s">
        <v>459</v>
      </c>
      <c r="B576" s="246" t="s">
        <v>468</v>
      </c>
      <c r="C576" s="246" t="s">
        <v>50</v>
      </c>
      <c r="D576" s="246" t="s">
        <v>180</v>
      </c>
      <c r="E576" s="247">
        <v>36</v>
      </c>
      <c r="F576" s="248">
        <v>37</v>
      </c>
      <c r="G576" s="249">
        <v>4</v>
      </c>
      <c r="H576" s="247">
        <v>3</v>
      </c>
      <c r="I576" s="247">
        <v>5</v>
      </c>
      <c r="J576" s="247">
        <v>0</v>
      </c>
      <c r="K576" s="247">
        <v>0</v>
      </c>
      <c r="L576" s="248">
        <v>0</v>
      </c>
      <c r="M576" s="249">
        <v>4</v>
      </c>
      <c r="N576" s="250">
        <v>0</v>
      </c>
    </row>
    <row r="577" spans="1:14" x14ac:dyDescent="0.25">
      <c r="A577" s="239" t="s">
        <v>459</v>
      </c>
      <c r="B577" s="240" t="s">
        <v>468</v>
      </c>
      <c r="C577" s="240" t="s">
        <v>51</v>
      </c>
      <c r="D577" s="240" t="s">
        <v>180</v>
      </c>
      <c r="E577" s="241">
        <v>36</v>
      </c>
      <c r="F577" s="242">
        <v>65</v>
      </c>
      <c r="G577" s="243">
        <v>3</v>
      </c>
      <c r="H577" s="241">
        <v>3</v>
      </c>
      <c r="I577" s="241">
        <v>3</v>
      </c>
      <c r="J577" s="241">
        <v>0</v>
      </c>
      <c r="K577" s="241">
        <v>0</v>
      </c>
      <c r="L577" s="242">
        <v>0</v>
      </c>
      <c r="M577" s="243">
        <v>2</v>
      </c>
      <c r="N577" s="244">
        <v>0</v>
      </c>
    </row>
    <row r="578" spans="1:14" x14ac:dyDescent="0.25">
      <c r="A578" s="245" t="s">
        <v>459</v>
      </c>
      <c r="B578" s="246" t="s">
        <v>469</v>
      </c>
      <c r="C578" s="246" t="s">
        <v>257</v>
      </c>
      <c r="D578" s="246" t="s">
        <v>182</v>
      </c>
      <c r="E578" s="247">
        <v>24</v>
      </c>
      <c r="F578" s="248">
        <v>40</v>
      </c>
      <c r="G578" s="249">
        <v>4</v>
      </c>
      <c r="H578" s="247">
        <v>0</v>
      </c>
      <c r="I578" s="247">
        <v>0</v>
      </c>
      <c r="J578" s="247">
        <v>0</v>
      </c>
      <c r="K578" s="247">
        <v>0</v>
      </c>
      <c r="L578" s="248">
        <v>0</v>
      </c>
      <c r="M578" s="249">
        <v>0</v>
      </c>
      <c r="N578" s="250">
        <v>0</v>
      </c>
    </row>
    <row r="579" spans="1:14" x14ac:dyDescent="0.25">
      <c r="A579" s="239" t="s">
        <v>459</v>
      </c>
      <c r="B579" s="240" t="s">
        <v>469</v>
      </c>
      <c r="C579" s="240" t="s">
        <v>41</v>
      </c>
      <c r="D579" s="240" t="s">
        <v>182</v>
      </c>
      <c r="E579" s="241">
        <v>12</v>
      </c>
      <c r="F579" s="242">
        <v>11</v>
      </c>
      <c r="G579" s="243">
        <v>4</v>
      </c>
      <c r="H579" s="241">
        <v>0</v>
      </c>
      <c r="I579" s="241">
        <v>0</v>
      </c>
      <c r="J579" s="241">
        <v>0</v>
      </c>
      <c r="K579" s="241">
        <v>0</v>
      </c>
      <c r="L579" s="242">
        <v>0</v>
      </c>
      <c r="M579" s="243">
        <v>0</v>
      </c>
      <c r="N579" s="244">
        <v>6</v>
      </c>
    </row>
    <row r="580" spans="1:14" x14ac:dyDescent="0.25">
      <c r="A580" s="245" t="s">
        <v>459</v>
      </c>
      <c r="B580" s="246" t="s">
        <v>470</v>
      </c>
      <c r="C580" s="246" t="s">
        <v>41</v>
      </c>
      <c r="D580" s="246" t="s">
        <v>182</v>
      </c>
      <c r="E580" s="247">
        <v>12</v>
      </c>
      <c r="F580" s="248">
        <v>28</v>
      </c>
      <c r="G580" s="249">
        <v>8</v>
      </c>
      <c r="H580" s="247">
        <v>0</v>
      </c>
      <c r="I580" s="247">
        <v>0</v>
      </c>
      <c r="J580" s="247">
        <v>0</v>
      </c>
      <c r="K580" s="247">
        <v>0</v>
      </c>
      <c r="L580" s="248">
        <v>0</v>
      </c>
      <c r="M580" s="249">
        <v>0</v>
      </c>
      <c r="N580" s="250">
        <v>8</v>
      </c>
    </row>
    <row r="581" spans="1:14" x14ac:dyDescent="0.25">
      <c r="A581" s="239" t="s">
        <v>459</v>
      </c>
      <c r="B581" s="240" t="s">
        <v>471</v>
      </c>
      <c r="C581" s="240" t="s">
        <v>581</v>
      </c>
      <c r="D581" s="240" t="s">
        <v>182</v>
      </c>
      <c r="E581" s="241">
        <v>36</v>
      </c>
      <c r="F581" s="242">
        <v>38</v>
      </c>
      <c r="G581" s="243">
        <v>2</v>
      </c>
      <c r="H581" s="241">
        <v>2</v>
      </c>
      <c r="I581" s="241">
        <v>3</v>
      </c>
      <c r="J581" s="241">
        <v>0</v>
      </c>
      <c r="K581" s="241">
        <v>0</v>
      </c>
      <c r="L581" s="242">
        <v>0</v>
      </c>
      <c r="M581" s="243">
        <v>3</v>
      </c>
      <c r="N581" s="244" t="s">
        <v>272</v>
      </c>
    </row>
    <row r="582" spans="1:14" x14ac:dyDescent="0.25">
      <c r="A582" s="245" t="s">
        <v>459</v>
      </c>
      <c r="B582" s="246" t="s">
        <v>472</v>
      </c>
      <c r="C582" s="246" t="s">
        <v>41</v>
      </c>
      <c r="D582" s="246" t="s">
        <v>182</v>
      </c>
      <c r="E582" s="247">
        <v>12</v>
      </c>
      <c r="F582" s="248">
        <v>11</v>
      </c>
      <c r="G582" s="249">
        <v>4</v>
      </c>
      <c r="H582" s="247">
        <v>0</v>
      </c>
      <c r="I582" s="247">
        <v>0</v>
      </c>
      <c r="J582" s="247">
        <v>0</v>
      </c>
      <c r="K582" s="247">
        <v>0</v>
      </c>
      <c r="L582" s="248">
        <v>0</v>
      </c>
      <c r="M582" s="249">
        <v>0</v>
      </c>
      <c r="N582" s="250">
        <v>4</v>
      </c>
    </row>
    <row r="583" spans="1:14" x14ac:dyDescent="0.25">
      <c r="A583" s="239" t="s">
        <v>459</v>
      </c>
      <c r="B583" s="240" t="s">
        <v>472</v>
      </c>
      <c r="C583" s="240" t="s">
        <v>49</v>
      </c>
      <c r="D583" s="240" t="s">
        <v>182</v>
      </c>
      <c r="E583" s="241">
        <v>24</v>
      </c>
      <c r="F583" s="242">
        <v>36</v>
      </c>
      <c r="G583" s="243">
        <v>5</v>
      </c>
      <c r="H583" s="241">
        <v>3</v>
      </c>
      <c r="I583" s="241">
        <v>0</v>
      </c>
      <c r="J583" s="241">
        <v>0</v>
      </c>
      <c r="K583" s="241">
        <v>0</v>
      </c>
      <c r="L583" s="242">
        <v>0</v>
      </c>
      <c r="M583" s="243">
        <v>3</v>
      </c>
      <c r="N583" s="244">
        <v>0</v>
      </c>
    </row>
    <row r="584" spans="1:14" x14ac:dyDescent="0.25">
      <c r="A584" s="245" t="s">
        <v>459</v>
      </c>
      <c r="B584" s="246" t="s">
        <v>473</v>
      </c>
      <c r="C584" s="246" t="s">
        <v>47</v>
      </c>
      <c r="D584" s="246" t="s">
        <v>182</v>
      </c>
      <c r="E584" s="247">
        <v>48</v>
      </c>
      <c r="F584" s="248">
        <v>161</v>
      </c>
      <c r="G584" s="249">
        <v>3</v>
      </c>
      <c r="H584" s="247">
        <v>3</v>
      </c>
      <c r="I584" s="247">
        <v>3</v>
      </c>
      <c r="J584" s="247">
        <v>3</v>
      </c>
      <c r="K584" s="247">
        <v>0</v>
      </c>
      <c r="L584" s="248">
        <v>0</v>
      </c>
      <c r="M584" s="249">
        <v>0</v>
      </c>
      <c r="N584" s="250">
        <v>3</v>
      </c>
    </row>
    <row r="585" spans="1:14" x14ac:dyDescent="0.25">
      <c r="A585" s="239" t="s">
        <v>459</v>
      </c>
      <c r="B585" s="240" t="s">
        <v>474</v>
      </c>
      <c r="C585" s="240" t="s">
        <v>25</v>
      </c>
      <c r="D585" s="240" t="s">
        <v>182</v>
      </c>
      <c r="E585" s="241">
        <v>12</v>
      </c>
      <c r="F585" s="242">
        <v>36</v>
      </c>
      <c r="G585" s="243">
        <v>4</v>
      </c>
      <c r="H585" s="241">
        <v>0</v>
      </c>
      <c r="I585" s="241">
        <v>0</v>
      </c>
      <c r="J585" s="241">
        <v>0</v>
      </c>
      <c r="K585" s="241">
        <v>0</v>
      </c>
      <c r="L585" s="242">
        <v>0</v>
      </c>
      <c r="M585" s="243">
        <v>0</v>
      </c>
      <c r="N585" s="244">
        <v>4</v>
      </c>
    </row>
    <row r="586" spans="1:14" x14ac:dyDescent="0.25">
      <c r="A586" s="245" t="s">
        <v>459</v>
      </c>
      <c r="B586" s="246" t="s">
        <v>475</v>
      </c>
      <c r="C586" s="246" t="s">
        <v>41</v>
      </c>
      <c r="D586" s="246" t="s">
        <v>182</v>
      </c>
      <c r="E586" s="247">
        <v>12</v>
      </c>
      <c r="F586" s="248">
        <v>25</v>
      </c>
      <c r="G586" s="249">
        <v>4</v>
      </c>
      <c r="H586" s="247">
        <v>0</v>
      </c>
      <c r="I586" s="247">
        <v>0</v>
      </c>
      <c r="J586" s="247">
        <v>0</v>
      </c>
      <c r="K586" s="247">
        <v>0</v>
      </c>
      <c r="L586" s="248">
        <v>0</v>
      </c>
      <c r="M586" s="249">
        <v>0</v>
      </c>
      <c r="N586" s="250">
        <v>4</v>
      </c>
    </row>
    <row r="587" spans="1:14" x14ac:dyDescent="0.25">
      <c r="A587" s="239" t="s">
        <v>459</v>
      </c>
      <c r="B587" s="240" t="s">
        <v>476</v>
      </c>
      <c r="C587" s="240" t="s">
        <v>25</v>
      </c>
      <c r="D587" s="240" t="s">
        <v>182</v>
      </c>
      <c r="E587" s="241">
        <v>12</v>
      </c>
      <c r="F587" s="242">
        <v>25</v>
      </c>
      <c r="G587" s="243">
        <v>4</v>
      </c>
      <c r="H587" s="241">
        <v>0</v>
      </c>
      <c r="I587" s="241">
        <v>0</v>
      </c>
      <c r="J587" s="241">
        <v>0</v>
      </c>
      <c r="K587" s="241">
        <v>0</v>
      </c>
      <c r="L587" s="242">
        <v>0</v>
      </c>
      <c r="M587" s="243">
        <v>0</v>
      </c>
      <c r="N587" s="244">
        <v>4</v>
      </c>
    </row>
    <row r="588" spans="1:14" x14ac:dyDescent="0.25">
      <c r="A588" s="245" t="s">
        <v>459</v>
      </c>
      <c r="B588" s="246" t="s">
        <v>477</v>
      </c>
      <c r="C588" s="246" t="s">
        <v>41</v>
      </c>
      <c r="D588" s="246" t="s">
        <v>182</v>
      </c>
      <c r="E588" s="247">
        <v>12</v>
      </c>
      <c r="F588" s="248">
        <v>0</v>
      </c>
      <c r="G588" s="249">
        <v>0</v>
      </c>
      <c r="H588" s="247">
        <v>5</v>
      </c>
      <c r="I588" s="247">
        <v>0</v>
      </c>
      <c r="J588" s="247">
        <v>0</v>
      </c>
      <c r="K588" s="247">
        <v>0</v>
      </c>
      <c r="L588" s="248">
        <v>0</v>
      </c>
      <c r="M588" s="249">
        <v>0</v>
      </c>
      <c r="N588" s="250">
        <v>3</v>
      </c>
    </row>
    <row r="589" spans="1:14" x14ac:dyDescent="0.25">
      <c r="A589" s="239" t="s">
        <v>478</v>
      </c>
      <c r="B589" s="240" t="s">
        <v>479</v>
      </c>
      <c r="C589" s="240" t="s">
        <v>25</v>
      </c>
      <c r="D589" s="240" t="s">
        <v>180</v>
      </c>
      <c r="E589" s="241">
        <v>12</v>
      </c>
      <c r="F589" s="242">
        <v>36</v>
      </c>
      <c r="G589" s="243">
        <v>7</v>
      </c>
      <c r="H589" s="241">
        <v>1</v>
      </c>
      <c r="I589" s="241">
        <v>0</v>
      </c>
      <c r="J589" s="241">
        <v>0</v>
      </c>
      <c r="K589" s="241">
        <v>0</v>
      </c>
      <c r="L589" s="242">
        <v>0</v>
      </c>
      <c r="M589" s="243">
        <v>0</v>
      </c>
      <c r="N589" s="244">
        <v>5</v>
      </c>
    </row>
    <row r="590" spans="1:14" x14ac:dyDescent="0.25">
      <c r="A590" s="245" t="s">
        <v>478</v>
      </c>
      <c r="B590" s="246" t="s">
        <v>479</v>
      </c>
      <c r="C590" s="246" t="s">
        <v>41</v>
      </c>
      <c r="D590" s="246" t="s">
        <v>180</v>
      </c>
      <c r="E590" s="247">
        <v>12</v>
      </c>
      <c r="F590" s="248">
        <v>19</v>
      </c>
      <c r="G590" s="249">
        <v>3</v>
      </c>
      <c r="H590" s="247">
        <v>0</v>
      </c>
      <c r="I590" s="247">
        <v>0</v>
      </c>
      <c r="J590" s="247">
        <v>0</v>
      </c>
      <c r="K590" s="247">
        <v>0</v>
      </c>
      <c r="L590" s="248">
        <v>0</v>
      </c>
      <c r="M590" s="249">
        <v>0</v>
      </c>
      <c r="N590" s="250">
        <v>3</v>
      </c>
    </row>
    <row r="591" spans="1:14" x14ac:dyDescent="0.25">
      <c r="A591" s="239" t="s">
        <v>478</v>
      </c>
      <c r="B591" s="240" t="s">
        <v>479</v>
      </c>
      <c r="C591" s="240" t="s">
        <v>47</v>
      </c>
      <c r="D591" s="240" t="s">
        <v>180</v>
      </c>
      <c r="E591" s="241">
        <v>48</v>
      </c>
      <c r="F591" s="242">
        <v>139</v>
      </c>
      <c r="G591" s="243">
        <v>3</v>
      </c>
      <c r="H591" s="241">
        <v>3</v>
      </c>
      <c r="I591" s="241">
        <v>2</v>
      </c>
      <c r="J591" s="241">
        <v>3</v>
      </c>
      <c r="K591" s="241">
        <v>0</v>
      </c>
      <c r="L591" s="242">
        <v>0</v>
      </c>
      <c r="M591" s="243">
        <v>0</v>
      </c>
      <c r="N591" s="244">
        <v>3</v>
      </c>
    </row>
    <row r="592" spans="1:14" x14ac:dyDescent="0.25">
      <c r="A592" s="245" t="s">
        <v>478</v>
      </c>
      <c r="B592" s="246" t="s">
        <v>479</v>
      </c>
      <c r="C592" s="246" t="s">
        <v>48</v>
      </c>
      <c r="D592" s="246" t="s">
        <v>180</v>
      </c>
      <c r="E592" s="247">
        <v>30</v>
      </c>
      <c r="F592" s="248">
        <v>90</v>
      </c>
      <c r="G592" s="249">
        <v>5</v>
      </c>
      <c r="H592" s="247">
        <v>4</v>
      </c>
      <c r="I592" s="247">
        <v>4</v>
      </c>
      <c r="J592" s="247">
        <v>0</v>
      </c>
      <c r="K592" s="247">
        <v>0</v>
      </c>
      <c r="L592" s="248">
        <v>0</v>
      </c>
      <c r="M592" s="249">
        <v>4</v>
      </c>
      <c r="N592" s="250">
        <v>0</v>
      </c>
    </row>
    <row r="593" spans="1:14" x14ac:dyDescent="0.25">
      <c r="A593" s="239" t="s">
        <v>478</v>
      </c>
      <c r="B593" s="240" t="s">
        <v>479</v>
      </c>
      <c r="C593" s="240" t="s">
        <v>50</v>
      </c>
      <c r="D593" s="240" t="s">
        <v>180</v>
      </c>
      <c r="E593" s="241">
        <v>36</v>
      </c>
      <c r="F593" s="242">
        <v>14</v>
      </c>
      <c r="G593" s="243">
        <v>2</v>
      </c>
      <c r="H593" s="241">
        <v>3</v>
      </c>
      <c r="I593" s="241">
        <v>2</v>
      </c>
      <c r="J593" s="241">
        <v>0</v>
      </c>
      <c r="K593" s="241">
        <v>0</v>
      </c>
      <c r="L593" s="242">
        <v>0</v>
      </c>
      <c r="M593" s="243">
        <v>2</v>
      </c>
      <c r="N593" s="244">
        <v>0</v>
      </c>
    </row>
    <row r="594" spans="1:14" x14ac:dyDescent="0.25">
      <c r="A594" s="245" t="s">
        <v>478</v>
      </c>
      <c r="B594" s="246" t="s">
        <v>480</v>
      </c>
      <c r="C594" s="246" t="s">
        <v>25</v>
      </c>
      <c r="D594" s="246" t="s">
        <v>182</v>
      </c>
      <c r="E594" s="247">
        <v>12</v>
      </c>
      <c r="F594" s="248">
        <v>98</v>
      </c>
      <c r="G594" s="249">
        <v>8</v>
      </c>
      <c r="H594" s="247">
        <v>0</v>
      </c>
      <c r="I594" s="247">
        <v>0</v>
      </c>
      <c r="J594" s="247">
        <v>0</v>
      </c>
      <c r="K594" s="247">
        <v>0</v>
      </c>
      <c r="L594" s="248">
        <v>0</v>
      </c>
      <c r="M594" s="249">
        <v>0</v>
      </c>
      <c r="N594" s="250">
        <v>8</v>
      </c>
    </row>
    <row r="595" spans="1:14" x14ac:dyDescent="0.25">
      <c r="A595" s="239" t="s">
        <v>478</v>
      </c>
      <c r="B595" s="240" t="s">
        <v>481</v>
      </c>
      <c r="C595" s="240" t="s">
        <v>41</v>
      </c>
      <c r="D595" s="240" t="s">
        <v>182</v>
      </c>
      <c r="E595" s="241">
        <v>12</v>
      </c>
      <c r="F595" s="242">
        <v>17</v>
      </c>
      <c r="G595" s="243">
        <v>4</v>
      </c>
      <c r="H595" s="241">
        <v>0</v>
      </c>
      <c r="I595" s="241">
        <v>0</v>
      </c>
      <c r="J595" s="241">
        <v>0</v>
      </c>
      <c r="K595" s="241">
        <v>0</v>
      </c>
      <c r="L595" s="242">
        <v>0</v>
      </c>
      <c r="M595" s="243">
        <v>0</v>
      </c>
      <c r="N595" s="244">
        <v>4</v>
      </c>
    </row>
    <row r="596" spans="1:14" x14ac:dyDescent="0.25">
      <c r="A596" s="245" t="s">
        <v>482</v>
      </c>
      <c r="B596" s="246" t="s">
        <v>483</v>
      </c>
      <c r="C596" s="246" t="s">
        <v>254</v>
      </c>
      <c r="D596" s="246" t="s">
        <v>182</v>
      </c>
      <c r="E596" s="247">
        <v>12</v>
      </c>
      <c r="F596" s="248">
        <v>10</v>
      </c>
      <c r="G596" s="249">
        <v>1</v>
      </c>
      <c r="H596" s="247">
        <v>0</v>
      </c>
      <c r="I596" s="247">
        <v>0</v>
      </c>
      <c r="J596" s="247">
        <v>0</v>
      </c>
      <c r="K596" s="247">
        <v>0</v>
      </c>
      <c r="L596" s="248">
        <v>0</v>
      </c>
      <c r="M596" s="249">
        <v>0</v>
      </c>
      <c r="N596" s="250">
        <v>1</v>
      </c>
    </row>
    <row r="597" spans="1:14" x14ac:dyDescent="0.25">
      <c r="A597" s="239" t="s">
        <v>482</v>
      </c>
      <c r="B597" s="240" t="s">
        <v>484</v>
      </c>
      <c r="C597" s="240" t="s">
        <v>40</v>
      </c>
      <c r="D597" s="240" t="s">
        <v>180</v>
      </c>
      <c r="E597" s="241">
        <v>24</v>
      </c>
      <c r="F597" s="242">
        <v>85</v>
      </c>
      <c r="G597" s="243">
        <v>3</v>
      </c>
      <c r="H597" s="241">
        <v>3</v>
      </c>
      <c r="I597" s="241">
        <v>0</v>
      </c>
      <c r="J597" s="241">
        <v>0</v>
      </c>
      <c r="K597" s="241">
        <v>0</v>
      </c>
      <c r="L597" s="242">
        <v>0</v>
      </c>
      <c r="M597" s="243">
        <v>1</v>
      </c>
      <c r="N597" s="244">
        <v>2</v>
      </c>
    </row>
    <row r="598" spans="1:14" x14ac:dyDescent="0.25">
      <c r="A598" s="245" t="s">
        <v>482</v>
      </c>
      <c r="B598" s="246" t="s">
        <v>484</v>
      </c>
      <c r="C598" s="246" t="s">
        <v>41</v>
      </c>
      <c r="D598" s="246" t="s">
        <v>180</v>
      </c>
      <c r="E598" s="247">
        <v>12</v>
      </c>
      <c r="F598" s="248">
        <v>43</v>
      </c>
      <c r="G598" s="249">
        <v>6</v>
      </c>
      <c r="H598" s="247">
        <v>0</v>
      </c>
      <c r="I598" s="247">
        <v>0</v>
      </c>
      <c r="J598" s="247">
        <v>0</v>
      </c>
      <c r="K598" s="247">
        <v>0</v>
      </c>
      <c r="L598" s="248">
        <v>0</v>
      </c>
      <c r="M598" s="249">
        <v>0</v>
      </c>
      <c r="N598" s="250">
        <v>4</v>
      </c>
    </row>
    <row r="599" spans="1:14" x14ac:dyDescent="0.25">
      <c r="A599" s="239" t="s">
        <v>482</v>
      </c>
      <c r="B599" s="240" t="s">
        <v>484</v>
      </c>
      <c r="C599" s="240" t="s">
        <v>47</v>
      </c>
      <c r="D599" s="240" t="s">
        <v>180</v>
      </c>
      <c r="E599" s="241">
        <v>72</v>
      </c>
      <c r="F599" s="242">
        <v>82</v>
      </c>
      <c r="G599" s="243">
        <v>2</v>
      </c>
      <c r="H599" s="241">
        <v>2</v>
      </c>
      <c r="I599" s="241">
        <v>2</v>
      </c>
      <c r="J599" s="241">
        <v>2</v>
      </c>
      <c r="K599" s="241">
        <v>2</v>
      </c>
      <c r="L599" s="242">
        <v>2</v>
      </c>
      <c r="M599" s="243">
        <v>0</v>
      </c>
      <c r="N599" s="244">
        <v>2</v>
      </c>
    </row>
    <row r="600" spans="1:14" x14ac:dyDescent="0.25">
      <c r="A600" s="245" t="s">
        <v>482</v>
      </c>
      <c r="B600" s="246" t="s">
        <v>484</v>
      </c>
      <c r="C600" s="246" t="s">
        <v>48</v>
      </c>
      <c r="D600" s="246" t="s">
        <v>180</v>
      </c>
      <c r="E600" s="247">
        <v>30</v>
      </c>
      <c r="F600" s="248">
        <v>160</v>
      </c>
      <c r="G600" s="249">
        <v>4</v>
      </c>
      <c r="H600" s="247">
        <v>4</v>
      </c>
      <c r="I600" s="247">
        <v>4</v>
      </c>
      <c r="J600" s="247">
        <v>0</v>
      </c>
      <c r="K600" s="247">
        <v>0</v>
      </c>
      <c r="L600" s="248">
        <v>0</v>
      </c>
      <c r="M600" s="249">
        <v>4</v>
      </c>
      <c r="N600" s="250">
        <v>0</v>
      </c>
    </row>
    <row r="601" spans="1:14" x14ac:dyDescent="0.25">
      <c r="A601" s="239" t="s">
        <v>482</v>
      </c>
      <c r="B601" s="240" t="s">
        <v>484</v>
      </c>
      <c r="C601" s="240" t="s">
        <v>49</v>
      </c>
      <c r="D601" s="240" t="s">
        <v>180</v>
      </c>
      <c r="E601" s="241">
        <v>24</v>
      </c>
      <c r="F601" s="242">
        <v>141</v>
      </c>
      <c r="G601" s="243">
        <v>4</v>
      </c>
      <c r="H601" s="241">
        <v>4</v>
      </c>
      <c r="I601" s="241">
        <v>0</v>
      </c>
      <c r="J601" s="241">
        <v>0</v>
      </c>
      <c r="K601" s="241">
        <v>0</v>
      </c>
      <c r="L601" s="242">
        <v>0</v>
      </c>
      <c r="M601" s="243">
        <v>0</v>
      </c>
      <c r="N601" s="244">
        <v>4</v>
      </c>
    </row>
    <row r="602" spans="1:14" x14ac:dyDescent="0.25">
      <c r="A602" s="245" t="s">
        <v>482</v>
      </c>
      <c r="B602" s="246" t="s">
        <v>484</v>
      </c>
      <c r="C602" s="246" t="s">
        <v>50</v>
      </c>
      <c r="D602" s="246" t="s">
        <v>180</v>
      </c>
      <c r="E602" s="247">
        <v>36</v>
      </c>
      <c r="F602" s="248">
        <v>25</v>
      </c>
      <c r="G602" s="249">
        <v>3</v>
      </c>
      <c r="H602" s="247">
        <v>3</v>
      </c>
      <c r="I602" s="247">
        <v>3</v>
      </c>
      <c r="J602" s="247">
        <v>0</v>
      </c>
      <c r="K602" s="247">
        <v>0</v>
      </c>
      <c r="L602" s="248">
        <v>0</v>
      </c>
      <c r="M602" s="249">
        <v>2</v>
      </c>
      <c r="N602" s="250">
        <v>1</v>
      </c>
    </row>
    <row r="603" spans="1:14" x14ac:dyDescent="0.25">
      <c r="A603" s="239" t="s">
        <v>482</v>
      </c>
      <c r="B603" s="240" t="s">
        <v>485</v>
      </c>
      <c r="C603" s="240" t="s">
        <v>41</v>
      </c>
      <c r="D603" s="240" t="s">
        <v>182</v>
      </c>
      <c r="E603" s="241">
        <v>12</v>
      </c>
      <c r="F603" s="242">
        <v>66</v>
      </c>
      <c r="G603" s="243">
        <v>5</v>
      </c>
      <c r="H603" s="241">
        <v>0</v>
      </c>
      <c r="I603" s="241">
        <v>0</v>
      </c>
      <c r="J603" s="241">
        <v>0</v>
      </c>
      <c r="K603" s="241">
        <v>0</v>
      </c>
      <c r="L603" s="242">
        <v>0</v>
      </c>
      <c r="M603" s="243">
        <v>0</v>
      </c>
      <c r="N603" s="244">
        <v>5</v>
      </c>
    </row>
    <row r="604" spans="1:14" x14ac:dyDescent="0.25">
      <c r="A604" s="245" t="s">
        <v>486</v>
      </c>
      <c r="B604" s="246" t="s">
        <v>487</v>
      </c>
      <c r="C604" s="246" t="s">
        <v>41</v>
      </c>
      <c r="D604" s="246" t="s">
        <v>182</v>
      </c>
      <c r="E604" s="247">
        <v>12</v>
      </c>
      <c r="F604" s="248">
        <v>45</v>
      </c>
      <c r="G604" s="249">
        <v>4</v>
      </c>
      <c r="H604" s="247">
        <v>0</v>
      </c>
      <c r="I604" s="247">
        <v>0</v>
      </c>
      <c r="J604" s="247">
        <v>0</v>
      </c>
      <c r="K604" s="247">
        <v>0</v>
      </c>
      <c r="L604" s="248">
        <v>0</v>
      </c>
      <c r="M604" s="249">
        <v>0</v>
      </c>
      <c r="N604" s="250">
        <v>4</v>
      </c>
    </row>
    <row r="605" spans="1:14" x14ac:dyDescent="0.25">
      <c r="A605" s="239" t="s">
        <v>486</v>
      </c>
      <c r="B605" s="240" t="s">
        <v>488</v>
      </c>
      <c r="C605" s="240" t="s">
        <v>40</v>
      </c>
      <c r="D605" s="240" t="s">
        <v>182</v>
      </c>
      <c r="E605" s="241">
        <v>24</v>
      </c>
      <c r="F605" s="242">
        <v>118</v>
      </c>
      <c r="G605" s="243">
        <v>2</v>
      </c>
      <c r="H605" s="241">
        <v>2</v>
      </c>
      <c r="I605" s="241">
        <v>0</v>
      </c>
      <c r="J605" s="241">
        <v>0</v>
      </c>
      <c r="K605" s="241">
        <v>0</v>
      </c>
      <c r="L605" s="242">
        <v>0</v>
      </c>
      <c r="M605" s="243">
        <v>0</v>
      </c>
      <c r="N605" s="244">
        <v>2</v>
      </c>
    </row>
    <row r="606" spans="1:14" x14ac:dyDescent="0.25">
      <c r="A606" s="245" t="s">
        <v>486</v>
      </c>
      <c r="B606" s="246" t="s">
        <v>488</v>
      </c>
      <c r="C606" s="246" t="s">
        <v>41</v>
      </c>
      <c r="D606" s="246" t="s">
        <v>182</v>
      </c>
      <c r="E606" s="247">
        <v>12</v>
      </c>
      <c r="F606" s="248">
        <v>210</v>
      </c>
      <c r="G606" s="249">
        <v>8</v>
      </c>
      <c r="H606" s="247">
        <v>2</v>
      </c>
      <c r="I606" s="247">
        <v>0</v>
      </c>
      <c r="J606" s="247">
        <v>0</v>
      </c>
      <c r="K606" s="247">
        <v>0</v>
      </c>
      <c r="L606" s="248">
        <v>0</v>
      </c>
      <c r="M606" s="249">
        <v>0</v>
      </c>
      <c r="N606" s="250">
        <v>9</v>
      </c>
    </row>
    <row r="607" spans="1:14" x14ac:dyDescent="0.25">
      <c r="A607" s="239" t="s">
        <v>486</v>
      </c>
      <c r="B607" s="240" t="s">
        <v>488</v>
      </c>
      <c r="C607" s="240" t="s">
        <v>48</v>
      </c>
      <c r="D607" s="240" t="s">
        <v>182</v>
      </c>
      <c r="E607" s="241">
        <v>36</v>
      </c>
      <c r="F607" s="242">
        <v>0</v>
      </c>
      <c r="G607" s="243">
        <v>0</v>
      </c>
      <c r="H607" s="241">
        <v>3</v>
      </c>
      <c r="I607" s="241">
        <v>0</v>
      </c>
      <c r="J607" s="241">
        <v>0</v>
      </c>
      <c r="K607" s="241">
        <v>0</v>
      </c>
      <c r="L607" s="242">
        <v>0</v>
      </c>
      <c r="M607" s="243">
        <v>0</v>
      </c>
      <c r="N607" s="244">
        <v>3</v>
      </c>
    </row>
    <row r="608" spans="1:14" x14ac:dyDescent="0.25">
      <c r="A608" s="245" t="s">
        <v>486</v>
      </c>
      <c r="B608" s="246" t="s">
        <v>489</v>
      </c>
      <c r="C608" s="246" t="s">
        <v>41</v>
      </c>
      <c r="D608" s="246" t="s">
        <v>182</v>
      </c>
      <c r="E608" s="247">
        <v>12</v>
      </c>
      <c r="F608" s="248">
        <v>31</v>
      </c>
      <c r="G608" s="249">
        <v>4</v>
      </c>
      <c r="H608" s="247">
        <v>0</v>
      </c>
      <c r="I608" s="247">
        <v>0</v>
      </c>
      <c r="J608" s="247">
        <v>0</v>
      </c>
      <c r="K608" s="247">
        <v>0</v>
      </c>
      <c r="L608" s="248">
        <v>0</v>
      </c>
      <c r="M608" s="249">
        <v>0</v>
      </c>
      <c r="N608" s="250">
        <v>4</v>
      </c>
    </row>
    <row r="609" spans="1:14" x14ac:dyDescent="0.25">
      <c r="A609" s="239" t="s">
        <v>486</v>
      </c>
      <c r="B609" s="240" t="s">
        <v>489</v>
      </c>
      <c r="C609" s="240" t="s">
        <v>47</v>
      </c>
      <c r="D609" s="240" t="s">
        <v>182</v>
      </c>
      <c r="E609" s="241">
        <v>48</v>
      </c>
      <c r="F609" s="242">
        <v>120</v>
      </c>
      <c r="G609" s="243">
        <v>2</v>
      </c>
      <c r="H609" s="241">
        <v>2</v>
      </c>
      <c r="I609" s="241">
        <v>2</v>
      </c>
      <c r="J609" s="241">
        <v>2</v>
      </c>
      <c r="K609" s="241">
        <v>0</v>
      </c>
      <c r="L609" s="242">
        <v>0</v>
      </c>
      <c r="M609" s="243">
        <v>0</v>
      </c>
      <c r="N609" s="244">
        <v>2</v>
      </c>
    </row>
    <row r="610" spans="1:14" x14ac:dyDescent="0.25">
      <c r="A610" s="245" t="s">
        <v>486</v>
      </c>
      <c r="B610" s="246" t="s">
        <v>490</v>
      </c>
      <c r="C610" s="246" t="s">
        <v>49</v>
      </c>
      <c r="D610" s="246" t="s">
        <v>182</v>
      </c>
      <c r="E610" s="247">
        <v>24</v>
      </c>
      <c r="F610" s="248">
        <v>182</v>
      </c>
      <c r="G610" s="249">
        <v>4</v>
      </c>
      <c r="H610" s="247">
        <v>4</v>
      </c>
      <c r="I610" s="247">
        <v>0</v>
      </c>
      <c r="J610" s="247">
        <v>0</v>
      </c>
      <c r="K610" s="247">
        <v>0</v>
      </c>
      <c r="L610" s="248">
        <v>0</v>
      </c>
      <c r="M610" s="249">
        <v>0</v>
      </c>
      <c r="N610" s="250">
        <v>4</v>
      </c>
    </row>
    <row r="611" spans="1:14" x14ac:dyDescent="0.25">
      <c r="A611" s="239" t="s">
        <v>486</v>
      </c>
      <c r="B611" s="240" t="s">
        <v>491</v>
      </c>
      <c r="C611" s="240" t="s">
        <v>47</v>
      </c>
      <c r="D611" s="240" t="s">
        <v>182</v>
      </c>
      <c r="E611" s="241">
        <v>72</v>
      </c>
      <c r="F611" s="242">
        <v>30</v>
      </c>
      <c r="G611" s="243">
        <v>1</v>
      </c>
      <c r="H611" s="241">
        <v>1</v>
      </c>
      <c r="I611" s="241">
        <v>1</v>
      </c>
      <c r="J611" s="241">
        <v>1</v>
      </c>
      <c r="K611" s="241">
        <v>1</v>
      </c>
      <c r="L611" s="242">
        <v>1</v>
      </c>
      <c r="M611" s="243">
        <v>1</v>
      </c>
      <c r="N611" s="244">
        <v>0</v>
      </c>
    </row>
    <row r="612" spans="1:14" x14ac:dyDescent="0.25">
      <c r="A612" s="245" t="s">
        <v>486</v>
      </c>
      <c r="B612" s="246" t="s">
        <v>492</v>
      </c>
      <c r="C612" s="246" t="s">
        <v>47</v>
      </c>
      <c r="D612" s="246" t="s">
        <v>182</v>
      </c>
      <c r="E612" s="247">
        <v>48</v>
      </c>
      <c r="F612" s="248">
        <v>124</v>
      </c>
      <c r="G612" s="249">
        <v>2</v>
      </c>
      <c r="H612" s="247">
        <v>2</v>
      </c>
      <c r="I612" s="247">
        <v>2</v>
      </c>
      <c r="J612" s="247">
        <v>0</v>
      </c>
      <c r="K612" s="247">
        <v>0</v>
      </c>
      <c r="L612" s="248">
        <v>0</v>
      </c>
      <c r="M612" s="249">
        <v>0</v>
      </c>
      <c r="N612" s="250">
        <v>0</v>
      </c>
    </row>
    <row r="613" spans="1:14" x14ac:dyDescent="0.25">
      <c r="A613" s="239" t="s">
        <v>486</v>
      </c>
      <c r="B613" s="240" t="s">
        <v>492</v>
      </c>
      <c r="C613" s="240" t="s">
        <v>49</v>
      </c>
      <c r="D613" s="240" t="s">
        <v>182</v>
      </c>
      <c r="E613" s="241">
        <v>24</v>
      </c>
      <c r="F613" s="242">
        <v>17</v>
      </c>
      <c r="G613" s="243">
        <v>3</v>
      </c>
      <c r="H613" s="241">
        <v>3</v>
      </c>
      <c r="I613" s="241">
        <v>0</v>
      </c>
      <c r="J613" s="241">
        <v>0</v>
      </c>
      <c r="K613" s="241">
        <v>0</v>
      </c>
      <c r="L613" s="242">
        <v>0</v>
      </c>
      <c r="M613" s="243">
        <v>0</v>
      </c>
      <c r="N613" s="244">
        <v>2</v>
      </c>
    </row>
    <row r="614" spans="1:14" x14ac:dyDescent="0.25">
      <c r="A614" s="245" t="s">
        <v>486</v>
      </c>
      <c r="B614" s="246" t="s">
        <v>493</v>
      </c>
      <c r="C614" s="246" t="s">
        <v>41</v>
      </c>
      <c r="D614" s="246" t="s">
        <v>182</v>
      </c>
      <c r="E614" s="247">
        <v>12</v>
      </c>
      <c r="F614" s="248">
        <v>34</v>
      </c>
      <c r="G614" s="249">
        <v>4</v>
      </c>
      <c r="H614" s="247">
        <v>0</v>
      </c>
      <c r="I614" s="247">
        <v>0</v>
      </c>
      <c r="J614" s="247">
        <v>0</v>
      </c>
      <c r="K614" s="247">
        <v>0</v>
      </c>
      <c r="L614" s="248">
        <v>0</v>
      </c>
      <c r="M614" s="249">
        <v>0</v>
      </c>
      <c r="N614" s="250">
        <v>3</v>
      </c>
    </row>
    <row r="615" spans="1:14" x14ac:dyDescent="0.25">
      <c r="A615" s="239" t="s">
        <v>486</v>
      </c>
      <c r="B615" s="240" t="s">
        <v>494</v>
      </c>
      <c r="C615" s="240" t="s">
        <v>41</v>
      </c>
      <c r="D615" s="240" t="s">
        <v>182</v>
      </c>
      <c r="E615" s="241">
        <v>12</v>
      </c>
      <c r="F615" s="242">
        <v>24</v>
      </c>
      <c r="G615" s="243">
        <v>2</v>
      </c>
      <c r="H615" s="241">
        <v>0</v>
      </c>
      <c r="I615" s="241">
        <v>0</v>
      </c>
      <c r="J615" s="241">
        <v>0</v>
      </c>
      <c r="K615" s="241">
        <v>0</v>
      </c>
      <c r="L615" s="242">
        <v>0</v>
      </c>
      <c r="M615" s="243">
        <v>0</v>
      </c>
      <c r="N615" s="244">
        <v>2</v>
      </c>
    </row>
    <row r="616" spans="1:14" x14ac:dyDescent="0.25">
      <c r="A616" s="245" t="s">
        <v>486</v>
      </c>
      <c r="B616" s="246" t="s">
        <v>495</v>
      </c>
      <c r="C616" s="246" t="s">
        <v>41</v>
      </c>
      <c r="D616" s="246" t="s">
        <v>182</v>
      </c>
      <c r="E616" s="247">
        <v>12</v>
      </c>
      <c r="F616" s="248">
        <v>73</v>
      </c>
      <c r="G616" s="249">
        <v>7</v>
      </c>
      <c r="H616" s="247">
        <v>0</v>
      </c>
      <c r="I616" s="247">
        <v>0</v>
      </c>
      <c r="J616" s="247">
        <v>0</v>
      </c>
      <c r="K616" s="247">
        <v>0</v>
      </c>
      <c r="L616" s="248">
        <v>0</v>
      </c>
      <c r="M616" s="249">
        <v>0</v>
      </c>
      <c r="N616" s="250">
        <v>7</v>
      </c>
    </row>
    <row r="617" spans="1:14" x14ac:dyDescent="0.25">
      <c r="A617" s="239" t="s">
        <v>486</v>
      </c>
      <c r="B617" s="240" t="s">
        <v>496</v>
      </c>
      <c r="C617" s="240" t="s">
        <v>48</v>
      </c>
      <c r="D617" s="240" t="s">
        <v>182</v>
      </c>
      <c r="E617" s="241">
        <v>30</v>
      </c>
      <c r="F617" s="242">
        <v>90</v>
      </c>
      <c r="G617" s="243">
        <v>8</v>
      </c>
      <c r="H617" s="241">
        <v>8</v>
      </c>
      <c r="I617" s="241">
        <v>7</v>
      </c>
      <c r="J617" s="241">
        <v>0</v>
      </c>
      <c r="K617" s="241">
        <v>0</v>
      </c>
      <c r="L617" s="242">
        <v>0</v>
      </c>
      <c r="M617" s="243">
        <v>7</v>
      </c>
      <c r="N617" s="244">
        <v>0</v>
      </c>
    </row>
    <row r="618" spans="1:14" x14ac:dyDescent="0.25">
      <c r="A618" s="245" t="s">
        <v>486</v>
      </c>
      <c r="B618" s="246" t="s">
        <v>497</v>
      </c>
      <c r="C618" s="246" t="s">
        <v>41</v>
      </c>
      <c r="D618" s="246" t="s">
        <v>182</v>
      </c>
      <c r="E618" s="247">
        <v>12</v>
      </c>
      <c r="F618" s="248">
        <v>17</v>
      </c>
      <c r="G618" s="249">
        <v>4</v>
      </c>
      <c r="H618" s="247">
        <v>0</v>
      </c>
      <c r="I618" s="247">
        <v>0</v>
      </c>
      <c r="J618" s="247">
        <v>0</v>
      </c>
      <c r="K618" s="247">
        <v>0</v>
      </c>
      <c r="L618" s="248">
        <v>0</v>
      </c>
      <c r="M618" s="249">
        <v>0</v>
      </c>
      <c r="N618" s="250">
        <v>4</v>
      </c>
    </row>
    <row r="619" spans="1:14" x14ac:dyDescent="0.25">
      <c r="A619" s="239" t="s">
        <v>486</v>
      </c>
      <c r="B619" s="240" t="s">
        <v>498</v>
      </c>
      <c r="C619" s="240" t="s">
        <v>41</v>
      </c>
      <c r="D619" s="240" t="s">
        <v>182</v>
      </c>
      <c r="E619" s="241">
        <v>12</v>
      </c>
      <c r="F619" s="242">
        <v>22</v>
      </c>
      <c r="G619" s="243">
        <v>6</v>
      </c>
      <c r="H619" s="241">
        <v>0</v>
      </c>
      <c r="I619" s="241">
        <v>0</v>
      </c>
      <c r="J619" s="241">
        <v>0</v>
      </c>
      <c r="K619" s="241">
        <v>0</v>
      </c>
      <c r="L619" s="242">
        <v>0</v>
      </c>
      <c r="M619" s="243">
        <v>0</v>
      </c>
      <c r="N619" s="244">
        <v>3</v>
      </c>
    </row>
    <row r="620" spans="1:14" x14ac:dyDescent="0.25">
      <c r="A620" s="245" t="s">
        <v>486</v>
      </c>
      <c r="B620" s="246" t="s">
        <v>499</v>
      </c>
      <c r="C620" s="246" t="s">
        <v>41</v>
      </c>
      <c r="D620" s="246" t="s">
        <v>182</v>
      </c>
      <c r="E620" s="247">
        <v>12</v>
      </c>
      <c r="F620" s="248">
        <v>27</v>
      </c>
      <c r="G620" s="249">
        <v>3</v>
      </c>
      <c r="H620" s="247">
        <v>0</v>
      </c>
      <c r="I620" s="247">
        <v>0</v>
      </c>
      <c r="J620" s="247">
        <v>0</v>
      </c>
      <c r="K620" s="247">
        <v>0</v>
      </c>
      <c r="L620" s="248">
        <v>0</v>
      </c>
      <c r="M620" s="249">
        <v>0</v>
      </c>
      <c r="N620" s="250">
        <v>0</v>
      </c>
    </row>
    <row r="621" spans="1:14" x14ac:dyDescent="0.25">
      <c r="A621" s="239" t="s">
        <v>486</v>
      </c>
      <c r="B621" s="240" t="s">
        <v>500</v>
      </c>
      <c r="C621" s="240" t="s">
        <v>49</v>
      </c>
      <c r="D621" s="240" t="s">
        <v>182</v>
      </c>
      <c r="E621" s="241">
        <v>24</v>
      </c>
      <c r="F621" s="242">
        <v>208</v>
      </c>
      <c r="G621" s="243">
        <v>7</v>
      </c>
      <c r="H621" s="241">
        <v>7</v>
      </c>
      <c r="I621" s="241">
        <v>0</v>
      </c>
      <c r="J621" s="241">
        <v>0</v>
      </c>
      <c r="K621" s="241">
        <v>0</v>
      </c>
      <c r="L621" s="242">
        <v>0</v>
      </c>
      <c r="M621" s="243">
        <v>0</v>
      </c>
      <c r="N621" s="244">
        <v>7</v>
      </c>
    </row>
    <row r="622" spans="1:14" x14ac:dyDescent="0.25">
      <c r="A622" s="245" t="s">
        <v>486</v>
      </c>
      <c r="B622" s="246" t="s">
        <v>501</v>
      </c>
      <c r="C622" s="246" t="s">
        <v>49</v>
      </c>
      <c r="D622" s="246" t="s">
        <v>182</v>
      </c>
      <c r="E622" s="247">
        <v>24</v>
      </c>
      <c r="F622" s="248">
        <v>215</v>
      </c>
      <c r="G622" s="249">
        <v>10</v>
      </c>
      <c r="H622" s="247">
        <v>10</v>
      </c>
      <c r="I622" s="247">
        <v>0</v>
      </c>
      <c r="J622" s="247">
        <v>0</v>
      </c>
      <c r="K622" s="247">
        <v>0</v>
      </c>
      <c r="L622" s="248">
        <v>0</v>
      </c>
      <c r="M622" s="249">
        <v>0</v>
      </c>
      <c r="N622" s="250">
        <v>10</v>
      </c>
    </row>
    <row r="623" spans="1:14" x14ac:dyDescent="0.25">
      <c r="A623" s="239" t="s">
        <v>486</v>
      </c>
      <c r="B623" s="240" t="s">
        <v>502</v>
      </c>
      <c r="C623" s="240" t="s">
        <v>47</v>
      </c>
      <c r="D623" s="240" t="s">
        <v>182</v>
      </c>
      <c r="E623" s="241">
        <v>48</v>
      </c>
      <c r="F623" s="242">
        <v>150</v>
      </c>
      <c r="G623" s="243">
        <v>3</v>
      </c>
      <c r="H623" s="241">
        <v>3</v>
      </c>
      <c r="I623" s="241">
        <v>3</v>
      </c>
      <c r="J623" s="241">
        <v>3</v>
      </c>
      <c r="K623" s="241">
        <v>0</v>
      </c>
      <c r="L623" s="242">
        <v>0</v>
      </c>
      <c r="M623" s="243">
        <v>0</v>
      </c>
      <c r="N623" s="244">
        <v>3</v>
      </c>
    </row>
    <row r="624" spans="1:14" x14ac:dyDescent="0.25">
      <c r="A624" s="245" t="s">
        <v>486</v>
      </c>
      <c r="B624" s="246" t="s">
        <v>503</v>
      </c>
      <c r="C624" s="246" t="s">
        <v>25</v>
      </c>
      <c r="D624" s="246" t="s">
        <v>180</v>
      </c>
      <c r="E624" s="247">
        <v>12</v>
      </c>
      <c r="F624" s="248">
        <v>103</v>
      </c>
      <c r="G624" s="249">
        <v>6</v>
      </c>
      <c r="H624" s="247">
        <v>1</v>
      </c>
      <c r="I624" s="247">
        <v>0</v>
      </c>
      <c r="J624" s="247">
        <v>0</v>
      </c>
      <c r="K624" s="247">
        <v>0</v>
      </c>
      <c r="L624" s="248">
        <v>0</v>
      </c>
      <c r="M624" s="249">
        <v>0</v>
      </c>
      <c r="N624" s="250">
        <v>7</v>
      </c>
    </row>
    <row r="625" spans="1:14" x14ac:dyDescent="0.25">
      <c r="A625" s="239" t="s">
        <v>486</v>
      </c>
      <c r="B625" s="240" t="s">
        <v>503</v>
      </c>
      <c r="C625" s="240" t="s">
        <v>39</v>
      </c>
      <c r="D625" s="240" t="s">
        <v>180</v>
      </c>
      <c r="E625" s="241">
        <v>12</v>
      </c>
      <c r="F625" s="242">
        <v>3</v>
      </c>
      <c r="G625" s="243">
        <v>0</v>
      </c>
      <c r="H625" s="241">
        <v>0</v>
      </c>
      <c r="I625" s="241">
        <v>0</v>
      </c>
      <c r="J625" s="241">
        <v>0</v>
      </c>
      <c r="K625" s="241">
        <v>0</v>
      </c>
      <c r="L625" s="242">
        <v>0</v>
      </c>
      <c r="M625" s="243">
        <v>0</v>
      </c>
      <c r="N625" s="244">
        <v>1</v>
      </c>
    </row>
    <row r="626" spans="1:14" x14ac:dyDescent="0.25">
      <c r="A626" s="245" t="s">
        <v>486</v>
      </c>
      <c r="B626" s="246" t="s">
        <v>503</v>
      </c>
      <c r="C626" s="246" t="s">
        <v>40</v>
      </c>
      <c r="D626" s="246" t="s">
        <v>180</v>
      </c>
      <c r="E626" s="247">
        <v>24</v>
      </c>
      <c r="F626" s="248">
        <v>88</v>
      </c>
      <c r="G626" s="249">
        <v>5</v>
      </c>
      <c r="H626" s="247">
        <v>5</v>
      </c>
      <c r="I626" s="247">
        <v>0</v>
      </c>
      <c r="J626" s="247">
        <v>0</v>
      </c>
      <c r="K626" s="247">
        <v>0</v>
      </c>
      <c r="L626" s="248">
        <v>0</v>
      </c>
      <c r="M626" s="249">
        <v>0</v>
      </c>
      <c r="N626" s="250">
        <v>5</v>
      </c>
    </row>
    <row r="627" spans="1:14" x14ac:dyDescent="0.25">
      <c r="A627" s="239" t="s">
        <v>486</v>
      </c>
      <c r="B627" s="240" t="s">
        <v>503</v>
      </c>
      <c r="C627" s="240" t="s">
        <v>48</v>
      </c>
      <c r="D627" s="240" t="s">
        <v>180</v>
      </c>
      <c r="E627" s="241">
        <v>26</v>
      </c>
      <c r="F627" s="242">
        <v>258</v>
      </c>
      <c r="G627" s="243">
        <v>6</v>
      </c>
      <c r="H627" s="241">
        <v>6</v>
      </c>
      <c r="I627" s="241">
        <v>6</v>
      </c>
      <c r="J627" s="241">
        <v>0</v>
      </c>
      <c r="K627" s="241">
        <v>0</v>
      </c>
      <c r="L627" s="242">
        <v>0</v>
      </c>
      <c r="M627" s="243">
        <v>6</v>
      </c>
      <c r="N627" s="244">
        <v>0</v>
      </c>
    </row>
    <row r="628" spans="1:14" x14ac:dyDescent="0.25">
      <c r="A628" s="245" t="s">
        <v>486</v>
      </c>
      <c r="B628" s="246" t="s">
        <v>503</v>
      </c>
      <c r="C628" s="246" t="s">
        <v>50</v>
      </c>
      <c r="D628" s="246" t="s">
        <v>180</v>
      </c>
      <c r="E628" s="247">
        <v>36</v>
      </c>
      <c r="F628" s="248">
        <v>40</v>
      </c>
      <c r="G628" s="249">
        <v>4</v>
      </c>
      <c r="H628" s="247">
        <v>4</v>
      </c>
      <c r="I628" s="247">
        <v>4</v>
      </c>
      <c r="J628" s="247">
        <v>0</v>
      </c>
      <c r="K628" s="247">
        <v>0</v>
      </c>
      <c r="L628" s="248">
        <v>0</v>
      </c>
      <c r="M628" s="249">
        <v>4</v>
      </c>
      <c r="N628" s="250">
        <v>0</v>
      </c>
    </row>
    <row r="629" spans="1:14" x14ac:dyDescent="0.25">
      <c r="A629" s="239" t="s">
        <v>486</v>
      </c>
      <c r="B629" s="240" t="s">
        <v>504</v>
      </c>
      <c r="C629" s="240" t="s">
        <v>47</v>
      </c>
      <c r="D629" s="240" t="s">
        <v>182</v>
      </c>
      <c r="E629" s="241">
        <v>48</v>
      </c>
      <c r="F629" s="242">
        <v>180</v>
      </c>
      <c r="G629" s="243">
        <v>3</v>
      </c>
      <c r="H629" s="241">
        <v>3</v>
      </c>
      <c r="I629" s="241">
        <v>3</v>
      </c>
      <c r="J629" s="241">
        <v>3</v>
      </c>
      <c r="K629" s="241">
        <v>1</v>
      </c>
      <c r="L629" s="242">
        <v>1</v>
      </c>
      <c r="M629" s="243">
        <v>1</v>
      </c>
      <c r="N629" s="244">
        <v>2</v>
      </c>
    </row>
    <row r="630" spans="1:14" x14ac:dyDescent="0.25">
      <c r="A630" s="245" t="s">
        <v>486</v>
      </c>
      <c r="B630" s="246" t="s">
        <v>505</v>
      </c>
      <c r="C630" s="246" t="s">
        <v>847</v>
      </c>
      <c r="D630" s="246" t="s">
        <v>180</v>
      </c>
      <c r="E630" s="247">
        <v>24</v>
      </c>
      <c r="F630" s="248">
        <v>12</v>
      </c>
      <c r="G630" s="249">
        <v>4</v>
      </c>
      <c r="H630" s="247">
        <v>3</v>
      </c>
      <c r="I630" s="247">
        <v>0</v>
      </c>
      <c r="J630" s="247">
        <v>0</v>
      </c>
      <c r="K630" s="247">
        <v>0</v>
      </c>
      <c r="L630" s="248">
        <v>0</v>
      </c>
      <c r="M630" s="249">
        <v>0</v>
      </c>
      <c r="N630" s="250">
        <v>3</v>
      </c>
    </row>
    <row r="631" spans="1:14" x14ac:dyDescent="0.25">
      <c r="A631" s="239" t="s">
        <v>486</v>
      </c>
      <c r="B631" s="240" t="s">
        <v>505</v>
      </c>
      <c r="C631" s="240" t="s">
        <v>40</v>
      </c>
      <c r="D631" s="240" t="s">
        <v>180</v>
      </c>
      <c r="E631" s="241">
        <v>24</v>
      </c>
      <c r="F631" s="242">
        <v>170</v>
      </c>
      <c r="G631" s="243">
        <v>8</v>
      </c>
      <c r="H631" s="241">
        <v>8</v>
      </c>
      <c r="I631" s="241">
        <v>0</v>
      </c>
      <c r="J631" s="241">
        <v>0</v>
      </c>
      <c r="K631" s="241">
        <v>0</v>
      </c>
      <c r="L631" s="242">
        <v>0</v>
      </c>
      <c r="M631" s="243">
        <v>1</v>
      </c>
      <c r="N631" s="244">
        <v>7</v>
      </c>
    </row>
    <row r="632" spans="1:14" x14ac:dyDescent="0.25">
      <c r="A632" s="245" t="s">
        <v>486</v>
      </c>
      <c r="B632" s="246" t="s">
        <v>505</v>
      </c>
      <c r="C632" s="246" t="s">
        <v>47</v>
      </c>
      <c r="D632" s="246" t="s">
        <v>180</v>
      </c>
      <c r="E632" s="247">
        <v>72</v>
      </c>
      <c r="F632" s="248">
        <v>105</v>
      </c>
      <c r="G632" s="249">
        <v>4</v>
      </c>
      <c r="H632" s="247">
        <v>3</v>
      </c>
      <c r="I632" s="247">
        <v>3</v>
      </c>
      <c r="J632" s="247">
        <v>3</v>
      </c>
      <c r="K632" s="247">
        <v>3</v>
      </c>
      <c r="L632" s="248">
        <v>3</v>
      </c>
      <c r="M632" s="249">
        <v>3</v>
      </c>
      <c r="N632" s="250">
        <v>0</v>
      </c>
    </row>
    <row r="633" spans="1:14" x14ac:dyDescent="0.25">
      <c r="A633" s="239" t="s">
        <v>486</v>
      </c>
      <c r="B633" s="240" t="s">
        <v>505</v>
      </c>
      <c r="C633" s="240" t="s">
        <v>48</v>
      </c>
      <c r="D633" s="240" t="s">
        <v>180</v>
      </c>
      <c r="E633" s="241">
        <v>26</v>
      </c>
      <c r="F633" s="242">
        <v>247</v>
      </c>
      <c r="G633" s="243">
        <v>7</v>
      </c>
      <c r="H633" s="241">
        <v>7</v>
      </c>
      <c r="I633" s="241">
        <v>1</v>
      </c>
      <c r="J633" s="241">
        <v>1</v>
      </c>
      <c r="K633" s="241">
        <v>1</v>
      </c>
      <c r="L633" s="242">
        <v>0</v>
      </c>
      <c r="M633" s="243">
        <v>2</v>
      </c>
      <c r="N633" s="244">
        <v>6</v>
      </c>
    </row>
    <row r="634" spans="1:14" x14ac:dyDescent="0.25">
      <c r="A634" s="245" t="s">
        <v>486</v>
      </c>
      <c r="B634" s="246" t="s">
        <v>505</v>
      </c>
      <c r="C634" s="246" t="s">
        <v>506</v>
      </c>
      <c r="D634" s="246" t="s">
        <v>180</v>
      </c>
      <c r="E634" s="247">
        <v>48</v>
      </c>
      <c r="F634" s="248">
        <v>19</v>
      </c>
      <c r="G634" s="249">
        <v>1</v>
      </c>
      <c r="H634" s="247">
        <v>1</v>
      </c>
      <c r="I634" s="247">
        <v>1</v>
      </c>
      <c r="J634" s="247">
        <v>1</v>
      </c>
      <c r="K634" s="247">
        <v>0</v>
      </c>
      <c r="L634" s="248">
        <v>0</v>
      </c>
      <c r="M634" s="249">
        <v>0</v>
      </c>
      <c r="N634" s="250">
        <v>1</v>
      </c>
    </row>
    <row r="635" spans="1:14" x14ac:dyDescent="0.25">
      <c r="A635" s="239" t="s">
        <v>486</v>
      </c>
      <c r="B635" s="240" t="s">
        <v>505</v>
      </c>
      <c r="C635" s="240" t="s">
        <v>49</v>
      </c>
      <c r="D635" s="240" t="s">
        <v>180</v>
      </c>
      <c r="E635" s="241">
        <v>24</v>
      </c>
      <c r="F635" s="242">
        <v>116</v>
      </c>
      <c r="G635" s="243">
        <v>4</v>
      </c>
      <c r="H635" s="241">
        <v>4</v>
      </c>
      <c r="I635" s="241">
        <v>0</v>
      </c>
      <c r="J635" s="241">
        <v>0</v>
      </c>
      <c r="K635" s="241">
        <v>0</v>
      </c>
      <c r="L635" s="242">
        <v>0</v>
      </c>
      <c r="M635" s="243">
        <v>0</v>
      </c>
      <c r="N635" s="244">
        <v>4</v>
      </c>
    </row>
    <row r="636" spans="1:14" x14ac:dyDescent="0.25">
      <c r="A636" s="245" t="s">
        <v>486</v>
      </c>
      <c r="B636" s="246" t="s">
        <v>505</v>
      </c>
      <c r="C636" s="246" t="s">
        <v>50</v>
      </c>
      <c r="D636" s="246" t="s">
        <v>180</v>
      </c>
      <c r="E636" s="247">
        <v>36</v>
      </c>
      <c r="F636" s="248">
        <v>94</v>
      </c>
      <c r="G636" s="249">
        <v>8</v>
      </c>
      <c r="H636" s="247">
        <v>6</v>
      </c>
      <c r="I636" s="247">
        <v>9</v>
      </c>
      <c r="J636" s="247">
        <v>3</v>
      </c>
      <c r="K636" s="247">
        <v>1</v>
      </c>
      <c r="L636" s="248">
        <v>1</v>
      </c>
      <c r="M636" s="249">
        <v>2</v>
      </c>
      <c r="N636" s="250">
        <v>2</v>
      </c>
    </row>
    <row r="637" spans="1:14" x14ac:dyDescent="0.25">
      <c r="A637" s="239" t="s">
        <v>486</v>
      </c>
      <c r="B637" s="240" t="s">
        <v>505</v>
      </c>
      <c r="C637" s="240" t="s">
        <v>51</v>
      </c>
      <c r="D637" s="240" t="s">
        <v>180</v>
      </c>
      <c r="E637" s="241">
        <v>34</v>
      </c>
      <c r="F637" s="242">
        <v>67</v>
      </c>
      <c r="G637" s="243">
        <v>4</v>
      </c>
      <c r="H637" s="241">
        <v>4</v>
      </c>
      <c r="I637" s="241">
        <v>0</v>
      </c>
      <c r="J637" s="241">
        <v>0</v>
      </c>
      <c r="K637" s="241">
        <v>0</v>
      </c>
      <c r="L637" s="242">
        <v>0</v>
      </c>
      <c r="M637" s="243">
        <v>0</v>
      </c>
      <c r="N637" s="244">
        <v>0</v>
      </c>
    </row>
    <row r="638" spans="1:14" x14ac:dyDescent="0.25">
      <c r="A638" s="245" t="s">
        <v>486</v>
      </c>
      <c r="B638" s="246" t="s">
        <v>507</v>
      </c>
      <c r="C638" s="246" t="s">
        <v>581</v>
      </c>
      <c r="D638" s="246" t="s">
        <v>182</v>
      </c>
      <c r="E638" s="247">
        <v>36</v>
      </c>
      <c r="F638" s="248">
        <v>22</v>
      </c>
      <c r="G638" s="249">
        <v>4</v>
      </c>
      <c r="H638" s="247">
        <v>4</v>
      </c>
      <c r="I638" s="247">
        <v>4</v>
      </c>
      <c r="J638" s="247">
        <v>0</v>
      </c>
      <c r="K638" s="247">
        <v>0</v>
      </c>
      <c r="L638" s="248">
        <v>0</v>
      </c>
      <c r="M638" s="249">
        <v>0</v>
      </c>
      <c r="N638" s="250">
        <v>4</v>
      </c>
    </row>
    <row r="639" spans="1:14" x14ac:dyDescent="0.25">
      <c r="A639" s="239" t="s">
        <v>486</v>
      </c>
      <c r="B639" s="240" t="s">
        <v>507</v>
      </c>
      <c r="C639" s="240" t="s">
        <v>41</v>
      </c>
      <c r="D639" s="240" t="s">
        <v>182</v>
      </c>
      <c r="E639" s="241">
        <v>12</v>
      </c>
      <c r="F639" s="242">
        <v>25</v>
      </c>
      <c r="G639" s="243">
        <v>3</v>
      </c>
      <c r="H639" s="241">
        <v>0</v>
      </c>
      <c r="I639" s="241">
        <v>0</v>
      </c>
      <c r="J639" s="241">
        <v>0</v>
      </c>
      <c r="K639" s="241">
        <v>0</v>
      </c>
      <c r="L639" s="242">
        <v>0</v>
      </c>
      <c r="M639" s="243">
        <v>0</v>
      </c>
      <c r="N639" s="244">
        <v>3</v>
      </c>
    </row>
    <row r="640" spans="1:14" x14ac:dyDescent="0.25">
      <c r="A640" s="245" t="s">
        <v>486</v>
      </c>
      <c r="B640" s="246" t="s">
        <v>507</v>
      </c>
      <c r="C640" s="246" t="s">
        <v>45</v>
      </c>
      <c r="D640" s="246" t="s">
        <v>182</v>
      </c>
      <c r="E640" s="247">
        <v>36</v>
      </c>
      <c r="F640" s="248">
        <v>10</v>
      </c>
      <c r="G640" s="249">
        <v>1</v>
      </c>
      <c r="H640" s="247">
        <v>0</v>
      </c>
      <c r="I640" s="247">
        <v>1</v>
      </c>
      <c r="J640" s="247">
        <v>0</v>
      </c>
      <c r="K640" s="247">
        <v>0</v>
      </c>
      <c r="L640" s="248">
        <v>0</v>
      </c>
      <c r="M640" s="249">
        <v>0</v>
      </c>
      <c r="N640" s="250">
        <v>1</v>
      </c>
    </row>
    <row r="641" spans="1:14" x14ac:dyDescent="0.25">
      <c r="A641" s="239" t="s">
        <v>486</v>
      </c>
      <c r="B641" s="240" t="s">
        <v>508</v>
      </c>
      <c r="C641" s="240" t="s">
        <v>25</v>
      </c>
      <c r="D641" s="240" t="s">
        <v>180</v>
      </c>
      <c r="E641" s="241">
        <v>12</v>
      </c>
      <c r="F641" s="242">
        <v>0</v>
      </c>
      <c r="G641" s="243">
        <v>0</v>
      </c>
      <c r="H641" s="241">
        <v>0</v>
      </c>
      <c r="I641" s="241">
        <v>0</v>
      </c>
      <c r="J641" s="241">
        <v>0</v>
      </c>
      <c r="K641" s="241">
        <v>0</v>
      </c>
      <c r="L641" s="242">
        <v>0</v>
      </c>
      <c r="M641" s="243">
        <v>0</v>
      </c>
      <c r="N641" s="244">
        <v>2</v>
      </c>
    </row>
    <row r="642" spans="1:14" x14ac:dyDescent="0.25">
      <c r="A642" s="245" t="s">
        <v>486</v>
      </c>
      <c r="B642" s="246" t="s">
        <v>508</v>
      </c>
      <c r="C642" s="246" t="s">
        <v>40</v>
      </c>
      <c r="D642" s="246" t="s">
        <v>180</v>
      </c>
      <c r="E642" s="247">
        <v>24</v>
      </c>
      <c r="F642" s="248">
        <v>81</v>
      </c>
      <c r="G642" s="249">
        <v>4</v>
      </c>
      <c r="H642" s="247">
        <v>4</v>
      </c>
      <c r="I642" s="247">
        <v>0</v>
      </c>
      <c r="J642" s="247">
        <v>0</v>
      </c>
      <c r="K642" s="247">
        <v>0</v>
      </c>
      <c r="L642" s="248">
        <v>0</v>
      </c>
      <c r="M642" s="249">
        <v>0</v>
      </c>
      <c r="N642" s="250">
        <v>4</v>
      </c>
    </row>
    <row r="643" spans="1:14" x14ac:dyDescent="0.25">
      <c r="A643" s="239" t="s">
        <v>486</v>
      </c>
      <c r="B643" s="240" t="s">
        <v>508</v>
      </c>
      <c r="C643" s="240" t="s">
        <v>47</v>
      </c>
      <c r="D643" s="240" t="s">
        <v>180</v>
      </c>
      <c r="E643" s="241">
        <v>48</v>
      </c>
      <c r="F643" s="242">
        <v>250</v>
      </c>
      <c r="G643" s="243">
        <v>3</v>
      </c>
      <c r="H643" s="241">
        <v>3</v>
      </c>
      <c r="I643" s="241">
        <v>3</v>
      </c>
      <c r="J643" s="241">
        <v>3</v>
      </c>
      <c r="K643" s="241">
        <v>2</v>
      </c>
      <c r="L643" s="242">
        <v>2</v>
      </c>
      <c r="M643" s="243">
        <v>2</v>
      </c>
      <c r="N643" s="244">
        <v>1</v>
      </c>
    </row>
    <row r="644" spans="1:14" x14ac:dyDescent="0.25">
      <c r="A644" s="245" t="s">
        <v>486</v>
      </c>
      <c r="B644" s="246" t="s">
        <v>508</v>
      </c>
      <c r="C644" s="246" t="s">
        <v>310</v>
      </c>
      <c r="D644" s="246" t="s">
        <v>180</v>
      </c>
      <c r="E644" s="247">
        <v>12</v>
      </c>
      <c r="F644" s="248">
        <v>6</v>
      </c>
      <c r="G644" s="249">
        <v>1</v>
      </c>
      <c r="H644" s="247">
        <v>0</v>
      </c>
      <c r="I644" s="247">
        <v>0</v>
      </c>
      <c r="J644" s="247">
        <v>0</v>
      </c>
      <c r="K644" s="247">
        <v>0</v>
      </c>
      <c r="L644" s="248">
        <v>0</v>
      </c>
      <c r="M644" s="249">
        <v>0</v>
      </c>
      <c r="N644" s="250">
        <v>1</v>
      </c>
    </row>
    <row r="645" spans="1:14" x14ac:dyDescent="0.25">
      <c r="A645" s="239" t="s">
        <v>486</v>
      </c>
      <c r="B645" s="240" t="s">
        <v>508</v>
      </c>
      <c r="C645" s="240" t="s">
        <v>48</v>
      </c>
      <c r="D645" s="240" t="s">
        <v>180</v>
      </c>
      <c r="E645" s="241">
        <v>36</v>
      </c>
      <c r="F645" s="242">
        <v>170</v>
      </c>
      <c r="G645" s="243">
        <v>4</v>
      </c>
      <c r="H645" s="241">
        <v>4</v>
      </c>
      <c r="I645" s="241">
        <v>4</v>
      </c>
      <c r="J645" s="241">
        <v>0</v>
      </c>
      <c r="K645" s="241">
        <v>0</v>
      </c>
      <c r="L645" s="242">
        <v>0</v>
      </c>
      <c r="M645" s="243">
        <v>4</v>
      </c>
      <c r="N645" s="244">
        <v>0</v>
      </c>
    </row>
    <row r="646" spans="1:14" x14ac:dyDescent="0.25">
      <c r="A646" s="245" t="s">
        <v>486</v>
      </c>
      <c r="B646" s="246" t="s">
        <v>508</v>
      </c>
      <c r="C646" s="246" t="s">
        <v>49</v>
      </c>
      <c r="D646" s="246" t="s">
        <v>180</v>
      </c>
      <c r="E646" s="247">
        <v>24</v>
      </c>
      <c r="F646" s="248">
        <v>49</v>
      </c>
      <c r="G646" s="249">
        <v>2</v>
      </c>
      <c r="H646" s="247">
        <v>2</v>
      </c>
      <c r="I646" s="247">
        <v>0</v>
      </c>
      <c r="J646" s="247">
        <v>0</v>
      </c>
      <c r="K646" s="247">
        <v>0</v>
      </c>
      <c r="L646" s="248">
        <v>0</v>
      </c>
      <c r="M646" s="249">
        <v>0</v>
      </c>
      <c r="N646" s="250">
        <v>2</v>
      </c>
    </row>
    <row r="647" spans="1:14" x14ac:dyDescent="0.25">
      <c r="A647" s="239" t="s">
        <v>486</v>
      </c>
      <c r="B647" s="240" t="s">
        <v>508</v>
      </c>
      <c r="C647" s="240" t="s">
        <v>50</v>
      </c>
      <c r="D647" s="240" t="s">
        <v>180</v>
      </c>
      <c r="E647" s="241">
        <v>36</v>
      </c>
      <c r="F647" s="242">
        <v>42</v>
      </c>
      <c r="G647" s="243">
        <v>3</v>
      </c>
      <c r="H647" s="241">
        <v>3</v>
      </c>
      <c r="I647" s="241">
        <v>3</v>
      </c>
      <c r="J647" s="241">
        <v>0</v>
      </c>
      <c r="K647" s="241">
        <v>0</v>
      </c>
      <c r="L647" s="242">
        <v>0</v>
      </c>
      <c r="M647" s="243">
        <v>0</v>
      </c>
      <c r="N647" s="244">
        <v>3</v>
      </c>
    </row>
    <row r="648" spans="1:14" x14ac:dyDescent="0.25">
      <c r="A648" s="245" t="s">
        <v>486</v>
      </c>
      <c r="B648" s="246" t="s">
        <v>508</v>
      </c>
      <c r="C648" s="246" t="s">
        <v>51</v>
      </c>
      <c r="D648" s="246" t="s">
        <v>180</v>
      </c>
      <c r="E648" s="247">
        <v>36</v>
      </c>
      <c r="F648" s="248">
        <v>65</v>
      </c>
      <c r="G648" s="249">
        <v>3</v>
      </c>
      <c r="H648" s="247">
        <v>3</v>
      </c>
      <c r="I648" s="247">
        <v>2</v>
      </c>
      <c r="J648" s="247">
        <v>0</v>
      </c>
      <c r="K648" s="247">
        <v>0</v>
      </c>
      <c r="L648" s="248">
        <v>0</v>
      </c>
      <c r="M648" s="249">
        <v>0</v>
      </c>
      <c r="N648" s="250">
        <v>2</v>
      </c>
    </row>
    <row r="649" spans="1:14" x14ac:dyDescent="0.25">
      <c r="A649" s="239" t="s">
        <v>486</v>
      </c>
      <c r="B649" s="240" t="s">
        <v>509</v>
      </c>
      <c r="C649" s="240" t="s">
        <v>41</v>
      </c>
      <c r="D649" s="240" t="s">
        <v>182</v>
      </c>
      <c r="E649" s="241">
        <v>12</v>
      </c>
      <c r="F649" s="242">
        <v>80</v>
      </c>
      <c r="G649" s="243">
        <v>5</v>
      </c>
      <c r="H649" s="241">
        <v>0</v>
      </c>
      <c r="I649" s="241">
        <v>0</v>
      </c>
      <c r="J649" s="241">
        <v>0</v>
      </c>
      <c r="K649" s="241">
        <v>0</v>
      </c>
      <c r="L649" s="242">
        <v>0</v>
      </c>
      <c r="M649" s="243">
        <v>0</v>
      </c>
      <c r="N649" s="244">
        <v>5</v>
      </c>
    </row>
    <row r="650" spans="1:14" x14ac:dyDescent="0.25">
      <c r="A650" s="245" t="s">
        <v>486</v>
      </c>
      <c r="B650" s="246" t="s">
        <v>510</v>
      </c>
      <c r="C650" s="246" t="s">
        <v>41</v>
      </c>
      <c r="D650" s="246" t="s">
        <v>182</v>
      </c>
      <c r="E650" s="247">
        <v>12</v>
      </c>
      <c r="F650" s="248">
        <v>44</v>
      </c>
      <c r="G650" s="249">
        <v>4</v>
      </c>
      <c r="H650" s="247">
        <v>0</v>
      </c>
      <c r="I650" s="247">
        <v>0</v>
      </c>
      <c r="J650" s="247">
        <v>0</v>
      </c>
      <c r="K650" s="247">
        <v>0</v>
      </c>
      <c r="L650" s="248">
        <v>0</v>
      </c>
      <c r="M650" s="249">
        <v>0</v>
      </c>
      <c r="N650" s="250">
        <v>3</v>
      </c>
    </row>
    <row r="651" spans="1:14" x14ac:dyDescent="0.25">
      <c r="A651" s="239" t="s">
        <v>486</v>
      </c>
      <c r="B651" s="240" t="s">
        <v>511</v>
      </c>
      <c r="C651" s="240" t="s">
        <v>41</v>
      </c>
      <c r="D651" s="240" t="s">
        <v>182</v>
      </c>
      <c r="E651" s="241">
        <v>12</v>
      </c>
      <c r="F651" s="242">
        <v>3</v>
      </c>
      <c r="G651" s="243">
        <v>3</v>
      </c>
      <c r="H651" s="241">
        <v>0</v>
      </c>
      <c r="I651" s="241">
        <v>0</v>
      </c>
      <c r="J651" s="241">
        <v>0</v>
      </c>
      <c r="K651" s="241">
        <v>0</v>
      </c>
      <c r="L651" s="242">
        <v>0</v>
      </c>
      <c r="M651" s="243">
        <v>0</v>
      </c>
      <c r="N651" s="244">
        <v>3</v>
      </c>
    </row>
    <row r="652" spans="1:14" x14ac:dyDescent="0.25">
      <c r="A652" s="245" t="s">
        <v>486</v>
      </c>
      <c r="B652" s="246" t="s">
        <v>512</v>
      </c>
      <c r="C652" s="246" t="s">
        <v>41</v>
      </c>
      <c r="D652" s="246" t="s">
        <v>182</v>
      </c>
      <c r="E652" s="247">
        <v>12</v>
      </c>
      <c r="F652" s="248">
        <v>45</v>
      </c>
      <c r="G652" s="249">
        <v>6</v>
      </c>
      <c r="H652" s="247">
        <v>1</v>
      </c>
      <c r="I652" s="247">
        <v>0</v>
      </c>
      <c r="J652" s="247">
        <v>0</v>
      </c>
      <c r="K652" s="247">
        <v>0</v>
      </c>
      <c r="L652" s="248">
        <v>0</v>
      </c>
      <c r="M652" s="249">
        <v>0</v>
      </c>
      <c r="N652" s="250">
        <v>6</v>
      </c>
    </row>
    <row r="653" spans="1:14" x14ac:dyDescent="0.25">
      <c r="A653" s="239" t="s">
        <v>513</v>
      </c>
      <c r="B653" s="240" t="s">
        <v>514</v>
      </c>
      <c r="C653" s="240" t="s">
        <v>41</v>
      </c>
      <c r="D653" s="240" t="s">
        <v>180</v>
      </c>
      <c r="E653" s="241">
        <v>12</v>
      </c>
      <c r="F653" s="242">
        <v>56</v>
      </c>
      <c r="G653" s="243">
        <v>8</v>
      </c>
      <c r="H653" s="241">
        <v>4</v>
      </c>
      <c r="I653" s="241">
        <v>0</v>
      </c>
      <c r="J653" s="241">
        <v>0</v>
      </c>
      <c r="K653" s="241">
        <v>0</v>
      </c>
      <c r="L653" s="242">
        <v>0</v>
      </c>
      <c r="M653" s="243">
        <v>0</v>
      </c>
      <c r="N653" s="244">
        <v>12</v>
      </c>
    </row>
    <row r="654" spans="1:14" x14ac:dyDescent="0.25">
      <c r="A654" s="245" t="s">
        <v>513</v>
      </c>
      <c r="B654" s="246" t="s">
        <v>514</v>
      </c>
      <c r="C654" s="246" t="s">
        <v>47</v>
      </c>
      <c r="D654" s="246" t="s">
        <v>180</v>
      </c>
      <c r="E654" s="247">
        <v>48</v>
      </c>
      <c r="F654" s="248">
        <v>30</v>
      </c>
      <c r="G654" s="249">
        <v>3</v>
      </c>
      <c r="H654" s="247">
        <v>3</v>
      </c>
      <c r="I654" s="247">
        <v>2</v>
      </c>
      <c r="J654" s="247">
        <v>2</v>
      </c>
      <c r="K654" s="247">
        <v>0</v>
      </c>
      <c r="L654" s="248">
        <v>0</v>
      </c>
      <c r="M654" s="249">
        <v>1</v>
      </c>
      <c r="N654" s="250">
        <v>1</v>
      </c>
    </row>
    <row r="655" spans="1:14" x14ac:dyDescent="0.25">
      <c r="A655" s="239" t="s">
        <v>513</v>
      </c>
      <c r="B655" s="240" t="s">
        <v>514</v>
      </c>
      <c r="C655" s="240" t="s">
        <v>48</v>
      </c>
      <c r="D655" s="240" t="s">
        <v>180</v>
      </c>
      <c r="E655" s="241">
        <v>36</v>
      </c>
      <c r="F655" s="242">
        <v>20</v>
      </c>
      <c r="G655" s="243">
        <v>2</v>
      </c>
      <c r="H655" s="241">
        <v>2</v>
      </c>
      <c r="I655" s="241">
        <v>2</v>
      </c>
      <c r="J655" s="241">
        <v>0</v>
      </c>
      <c r="K655" s="241">
        <v>0</v>
      </c>
      <c r="L655" s="242">
        <v>0</v>
      </c>
      <c r="M655" s="243">
        <v>2</v>
      </c>
      <c r="N655" s="244">
        <v>0</v>
      </c>
    </row>
    <row r="656" spans="1:14" x14ac:dyDescent="0.25">
      <c r="A656" s="245" t="s">
        <v>513</v>
      </c>
      <c r="B656" s="246" t="s">
        <v>514</v>
      </c>
      <c r="C656" s="246" t="s">
        <v>49</v>
      </c>
      <c r="D656" s="246" t="s">
        <v>180</v>
      </c>
      <c r="E656" s="247">
        <v>24</v>
      </c>
      <c r="F656" s="248">
        <v>25</v>
      </c>
      <c r="G656" s="249">
        <v>6</v>
      </c>
      <c r="H656" s="247">
        <v>4</v>
      </c>
      <c r="I656" s="247">
        <v>0</v>
      </c>
      <c r="J656" s="247">
        <v>0</v>
      </c>
      <c r="K656" s="247">
        <v>0</v>
      </c>
      <c r="L656" s="248">
        <v>0</v>
      </c>
      <c r="M656" s="249">
        <v>0</v>
      </c>
      <c r="N656" s="250">
        <v>5</v>
      </c>
    </row>
    <row r="657" spans="1:14" x14ac:dyDescent="0.25">
      <c r="A657" s="239" t="s">
        <v>513</v>
      </c>
      <c r="B657" s="240" t="s">
        <v>514</v>
      </c>
      <c r="C657" s="240" t="s">
        <v>51</v>
      </c>
      <c r="D657" s="240" t="s">
        <v>180</v>
      </c>
      <c r="E657" s="241">
        <v>33</v>
      </c>
      <c r="F657" s="242">
        <v>10</v>
      </c>
      <c r="G657" s="243">
        <v>3</v>
      </c>
      <c r="H657" s="241">
        <v>3</v>
      </c>
      <c r="I657" s="241">
        <v>3</v>
      </c>
      <c r="J657" s="241">
        <v>0</v>
      </c>
      <c r="K657" s="241">
        <v>0</v>
      </c>
      <c r="L657" s="242">
        <v>0</v>
      </c>
      <c r="M657" s="243">
        <v>0</v>
      </c>
      <c r="N657" s="244">
        <v>3</v>
      </c>
    </row>
    <row r="658" spans="1:14" x14ac:dyDescent="0.25">
      <c r="A658" s="245" t="s">
        <v>513</v>
      </c>
      <c r="B658" s="246" t="s">
        <v>515</v>
      </c>
      <c r="C658" s="246" t="s">
        <v>41</v>
      </c>
      <c r="D658" s="246" t="s">
        <v>182</v>
      </c>
      <c r="E658" s="247">
        <v>12</v>
      </c>
      <c r="F658" s="248">
        <v>8</v>
      </c>
      <c r="G658" s="249">
        <v>2</v>
      </c>
      <c r="H658" s="247">
        <v>0</v>
      </c>
      <c r="I658" s="247">
        <v>0</v>
      </c>
      <c r="J658" s="247">
        <v>0</v>
      </c>
      <c r="K658" s="247">
        <v>0</v>
      </c>
      <c r="L658" s="248">
        <v>0</v>
      </c>
      <c r="M658" s="249">
        <v>0</v>
      </c>
      <c r="N658" s="250">
        <v>2</v>
      </c>
    </row>
    <row r="659" spans="1:14" x14ac:dyDescent="0.25">
      <c r="A659" s="239" t="s">
        <v>516</v>
      </c>
      <c r="B659" s="240" t="s">
        <v>517</v>
      </c>
      <c r="C659" s="240" t="s">
        <v>41</v>
      </c>
      <c r="D659" s="240" t="s">
        <v>182</v>
      </c>
      <c r="E659" s="241">
        <v>12</v>
      </c>
      <c r="F659" s="242">
        <v>20</v>
      </c>
      <c r="G659" s="243">
        <v>2</v>
      </c>
      <c r="H659" s="241">
        <v>0</v>
      </c>
      <c r="I659" s="241">
        <v>0</v>
      </c>
      <c r="J659" s="241">
        <v>0</v>
      </c>
      <c r="K659" s="241">
        <v>0</v>
      </c>
      <c r="L659" s="242">
        <v>0</v>
      </c>
      <c r="M659" s="243">
        <v>0</v>
      </c>
      <c r="N659" s="244">
        <v>2</v>
      </c>
    </row>
    <row r="660" spans="1:14" x14ac:dyDescent="0.25">
      <c r="A660" s="245" t="s">
        <v>516</v>
      </c>
      <c r="B660" s="246" t="s">
        <v>518</v>
      </c>
      <c r="C660" s="246" t="s">
        <v>25</v>
      </c>
      <c r="D660" s="246" t="s">
        <v>182</v>
      </c>
      <c r="E660" s="247">
        <v>12</v>
      </c>
      <c r="F660" s="248">
        <v>35</v>
      </c>
      <c r="G660" s="249">
        <v>3</v>
      </c>
      <c r="H660" s="247">
        <v>0</v>
      </c>
      <c r="I660" s="247">
        <v>0</v>
      </c>
      <c r="J660" s="247">
        <v>0</v>
      </c>
      <c r="K660" s="247">
        <v>0</v>
      </c>
      <c r="L660" s="248">
        <v>0</v>
      </c>
      <c r="M660" s="249">
        <v>0</v>
      </c>
      <c r="N660" s="250">
        <v>3</v>
      </c>
    </row>
    <row r="661" spans="1:14" x14ac:dyDescent="0.25">
      <c r="A661" s="239" t="s">
        <v>519</v>
      </c>
      <c r="B661" s="240" t="s">
        <v>520</v>
      </c>
      <c r="C661" s="240" t="s">
        <v>25</v>
      </c>
      <c r="D661" s="240" t="s">
        <v>180</v>
      </c>
      <c r="E661" s="241">
        <v>12</v>
      </c>
      <c r="F661" s="242">
        <v>68</v>
      </c>
      <c r="G661" s="243">
        <v>5</v>
      </c>
      <c r="H661" s="241">
        <v>0</v>
      </c>
      <c r="I661" s="241">
        <v>0</v>
      </c>
      <c r="J661" s="241">
        <v>0</v>
      </c>
      <c r="K661" s="241">
        <v>0</v>
      </c>
      <c r="L661" s="242">
        <v>0</v>
      </c>
      <c r="M661" s="243">
        <v>0</v>
      </c>
      <c r="N661" s="244">
        <v>5</v>
      </c>
    </row>
    <row r="662" spans="1:14" x14ac:dyDescent="0.25">
      <c r="A662" s="245" t="s">
        <v>519</v>
      </c>
      <c r="B662" s="246" t="s">
        <v>520</v>
      </c>
      <c r="C662" s="246" t="s">
        <v>40</v>
      </c>
      <c r="D662" s="246" t="s">
        <v>180</v>
      </c>
      <c r="E662" s="247">
        <v>26</v>
      </c>
      <c r="F662" s="248">
        <v>25</v>
      </c>
      <c r="G662" s="249">
        <v>3</v>
      </c>
      <c r="H662" s="247">
        <v>3</v>
      </c>
      <c r="I662" s="247">
        <v>0</v>
      </c>
      <c r="J662" s="247">
        <v>0</v>
      </c>
      <c r="K662" s="247">
        <v>0</v>
      </c>
      <c r="L662" s="248">
        <v>0</v>
      </c>
      <c r="M662" s="249">
        <v>3</v>
      </c>
      <c r="N662" s="250">
        <v>0</v>
      </c>
    </row>
    <row r="663" spans="1:14" x14ac:dyDescent="0.25">
      <c r="A663" s="239" t="s">
        <v>519</v>
      </c>
      <c r="B663" s="240" t="s">
        <v>520</v>
      </c>
      <c r="C663" s="240" t="s">
        <v>47</v>
      </c>
      <c r="D663" s="240" t="s">
        <v>180</v>
      </c>
      <c r="E663" s="241">
        <v>48</v>
      </c>
      <c r="F663" s="242">
        <v>193</v>
      </c>
      <c r="G663" s="243">
        <v>2</v>
      </c>
      <c r="H663" s="241">
        <v>2</v>
      </c>
      <c r="I663" s="241">
        <v>2</v>
      </c>
      <c r="J663" s="241">
        <v>2</v>
      </c>
      <c r="K663" s="241">
        <v>0</v>
      </c>
      <c r="L663" s="242">
        <v>0</v>
      </c>
      <c r="M663" s="243">
        <v>0</v>
      </c>
      <c r="N663" s="244">
        <v>2</v>
      </c>
    </row>
    <row r="664" spans="1:14" x14ac:dyDescent="0.25">
      <c r="A664" s="245" t="s">
        <v>519</v>
      </c>
      <c r="B664" s="246" t="s">
        <v>520</v>
      </c>
      <c r="C664" s="246" t="s">
        <v>48</v>
      </c>
      <c r="D664" s="246" t="s">
        <v>180</v>
      </c>
      <c r="E664" s="247">
        <v>34</v>
      </c>
      <c r="F664" s="248">
        <v>119</v>
      </c>
      <c r="G664" s="249">
        <v>3</v>
      </c>
      <c r="H664" s="247">
        <v>3</v>
      </c>
      <c r="I664" s="247">
        <v>2</v>
      </c>
      <c r="J664" s="247">
        <v>0</v>
      </c>
      <c r="K664" s="247">
        <v>0</v>
      </c>
      <c r="L664" s="248">
        <v>0</v>
      </c>
      <c r="M664" s="249">
        <v>3</v>
      </c>
      <c r="N664" s="250">
        <v>0</v>
      </c>
    </row>
    <row r="665" spans="1:14" x14ac:dyDescent="0.25">
      <c r="A665" s="239" t="s">
        <v>519</v>
      </c>
      <c r="B665" s="240" t="s">
        <v>520</v>
      </c>
      <c r="C665" s="240" t="s">
        <v>49</v>
      </c>
      <c r="D665" s="240" t="s">
        <v>180</v>
      </c>
      <c r="E665" s="241">
        <v>24</v>
      </c>
      <c r="F665" s="242">
        <v>101</v>
      </c>
      <c r="G665" s="243">
        <v>3</v>
      </c>
      <c r="H665" s="241">
        <v>3</v>
      </c>
      <c r="I665" s="241">
        <v>0</v>
      </c>
      <c r="J665" s="241">
        <v>0</v>
      </c>
      <c r="K665" s="241">
        <v>0</v>
      </c>
      <c r="L665" s="242">
        <v>0</v>
      </c>
      <c r="M665" s="243">
        <v>0</v>
      </c>
      <c r="N665" s="244">
        <v>3</v>
      </c>
    </row>
    <row r="666" spans="1:14" x14ac:dyDescent="0.25">
      <c r="A666" s="245" t="s">
        <v>519</v>
      </c>
      <c r="B666" s="246" t="s">
        <v>520</v>
      </c>
      <c r="C666" s="246" t="s">
        <v>50</v>
      </c>
      <c r="D666" s="246" t="s">
        <v>180</v>
      </c>
      <c r="E666" s="247">
        <v>30</v>
      </c>
      <c r="F666" s="248">
        <v>3</v>
      </c>
      <c r="G666" s="249">
        <v>3</v>
      </c>
      <c r="H666" s="247">
        <v>2</v>
      </c>
      <c r="I666" s="247">
        <v>2</v>
      </c>
      <c r="J666" s="247">
        <v>0</v>
      </c>
      <c r="K666" s="247">
        <v>0</v>
      </c>
      <c r="L666" s="248">
        <v>0</v>
      </c>
      <c r="M666" s="249">
        <v>3</v>
      </c>
      <c r="N666" s="250">
        <v>0</v>
      </c>
    </row>
    <row r="667" spans="1:14" x14ac:dyDescent="0.25">
      <c r="A667" s="239" t="s">
        <v>519</v>
      </c>
      <c r="B667" s="240" t="s">
        <v>521</v>
      </c>
      <c r="C667" s="240" t="s">
        <v>41</v>
      </c>
      <c r="D667" s="240" t="s">
        <v>182</v>
      </c>
      <c r="E667" s="241">
        <v>12</v>
      </c>
      <c r="F667" s="242">
        <v>81</v>
      </c>
      <c r="G667" s="243">
        <v>6</v>
      </c>
      <c r="H667" s="241">
        <v>0</v>
      </c>
      <c r="I667" s="241">
        <v>0</v>
      </c>
      <c r="J667" s="241">
        <v>0</v>
      </c>
      <c r="K667" s="241">
        <v>0</v>
      </c>
      <c r="L667" s="242">
        <v>0</v>
      </c>
      <c r="M667" s="243">
        <v>0</v>
      </c>
      <c r="N667" s="244">
        <v>6</v>
      </c>
    </row>
    <row r="668" spans="1:14" x14ac:dyDescent="0.25">
      <c r="A668" s="245" t="s">
        <v>519</v>
      </c>
      <c r="B668" s="246" t="s">
        <v>522</v>
      </c>
      <c r="C668" s="246" t="s">
        <v>25</v>
      </c>
      <c r="D668" s="246" t="s">
        <v>182</v>
      </c>
      <c r="E668" s="247">
        <v>12</v>
      </c>
      <c r="F668" s="248">
        <v>8</v>
      </c>
      <c r="G668" s="249">
        <v>8</v>
      </c>
      <c r="H668" s="247">
        <v>0</v>
      </c>
      <c r="I668" s="247">
        <v>0</v>
      </c>
      <c r="J668" s="247">
        <v>0</v>
      </c>
      <c r="K668" s="247">
        <v>0</v>
      </c>
      <c r="L668" s="248">
        <v>0</v>
      </c>
      <c r="M668" s="249">
        <v>0</v>
      </c>
      <c r="N668" s="250">
        <v>8</v>
      </c>
    </row>
    <row r="669" spans="1:14" x14ac:dyDescent="0.25">
      <c r="A669" s="239" t="s">
        <v>523</v>
      </c>
      <c r="B669" s="240" t="s">
        <v>524</v>
      </c>
      <c r="C669" s="240" t="s">
        <v>41</v>
      </c>
      <c r="D669" s="240" t="s">
        <v>180</v>
      </c>
      <c r="E669" s="241">
        <v>12</v>
      </c>
      <c r="F669" s="242">
        <v>10</v>
      </c>
      <c r="G669" s="243">
        <v>8</v>
      </c>
      <c r="H669" s="241">
        <v>0</v>
      </c>
      <c r="I669" s="241">
        <v>0</v>
      </c>
      <c r="J669" s="241">
        <v>0</v>
      </c>
      <c r="K669" s="241">
        <v>0</v>
      </c>
      <c r="L669" s="242">
        <v>0</v>
      </c>
      <c r="M669" s="243">
        <v>0</v>
      </c>
      <c r="N669" s="244">
        <v>7</v>
      </c>
    </row>
    <row r="670" spans="1:14" x14ac:dyDescent="0.25">
      <c r="A670" s="245" t="s">
        <v>523</v>
      </c>
      <c r="B670" s="246" t="s">
        <v>524</v>
      </c>
      <c r="C670" s="246" t="s">
        <v>47</v>
      </c>
      <c r="D670" s="246" t="s">
        <v>180</v>
      </c>
      <c r="E670" s="247">
        <v>48</v>
      </c>
      <c r="F670" s="248">
        <v>39</v>
      </c>
      <c r="G670" s="249">
        <v>1</v>
      </c>
      <c r="H670" s="247">
        <v>1</v>
      </c>
      <c r="I670" s="247">
        <v>1</v>
      </c>
      <c r="J670" s="247">
        <v>1</v>
      </c>
      <c r="K670" s="247">
        <v>0</v>
      </c>
      <c r="L670" s="248">
        <v>0</v>
      </c>
      <c r="M670" s="249">
        <v>0</v>
      </c>
      <c r="N670" s="250">
        <v>0</v>
      </c>
    </row>
    <row r="671" spans="1:14" x14ac:dyDescent="0.25">
      <c r="A671" s="239" t="s">
        <v>523</v>
      </c>
      <c r="B671" s="240" t="s">
        <v>525</v>
      </c>
      <c r="C671" s="240" t="s">
        <v>25</v>
      </c>
      <c r="D671" s="240" t="s">
        <v>180</v>
      </c>
      <c r="E671" s="241">
        <v>12</v>
      </c>
      <c r="F671" s="242">
        <v>8</v>
      </c>
      <c r="G671" s="243">
        <v>4</v>
      </c>
      <c r="H671" s="241">
        <v>0</v>
      </c>
      <c r="I671" s="241">
        <v>0</v>
      </c>
      <c r="J671" s="241">
        <v>0</v>
      </c>
      <c r="K671" s="241">
        <v>0</v>
      </c>
      <c r="L671" s="242">
        <v>0</v>
      </c>
      <c r="M671" s="243">
        <v>0</v>
      </c>
      <c r="N671" s="244">
        <v>0</v>
      </c>
    </row>
    <row r="672" spans="1:14" x14ac:dyDescent="0.25">
      <c r="A672" s="245" t="s">
        <v>523</v>
      </c>
      <c r="B672" s="246" t="s">
        <v>525</v>
      </c>
      <c r="C672" s="246" t="s">
        <v>40</v>
      </c>
      <c r="D672" s="246" t="s">
        <v>180</v>
      </c>
      <c r="E672" s="247">
        <v>24</v>
      </c>
      <c r="F672" s="248">
        <v>91</v>
      </c>
      <c r="G672" s="249">
        <v>3</v>
      </c>
      <c r="H672" s="247">
        <v>3</v>
      </c>
      <c r="I672" s="247">
        <v>0</v>
      </c>
      <c r="J672" s="247">
        <v>0</v>
      </c>
      <c r="K672" s="247">
        <v>0</v>
      </c>
      <c r="L672" s="248">
        <v>0</v>
      </c>
      <c r="M672" s="249">
        <v>0</v>
      </c>
      <c r="N672" s="250">
        <v>3</v>
      </c>
    </row>
    <row r="673" spans="1:14" x14ac:dyDescent="0.25">
      <c r="A673" s="239" t="s">
        <v>523</v>
      </c>
      <c r="B673" s="240" t="s">
        <v>525</v>
      </c>
      <c r="C673" s="240" t="s">
        <v>47</v>
      </c>
      <c r="D673" s="240" t="s">
        <v>180</v>
      </c>
      <c r="E673" s="241">
        <v>48</v>
      </c>
      <c r="F673" s="242">
        <v>160</v>
      </c>
      <c r="G673" s="243">
        <v>2</v>
      </c>
      <c r="H673" s="241">
        <v>2</v>
      </c>
      <c r="I673" s="241">
        <v>2</v>
      </c>
      <c r="J673" s="241">
        <v>2</v>
      </c>
      <c r="K673" s="241">
        <v>0</v>
      </c>
      <c r="L673" s="242">
        <v>0</v>
      </c>
      <c r="M673" s="243">
        <v>0</v>
      </c>
      <c r="N673" s="244">
        <v>2</v>
      </c>
    </row>
    <row r="674" spans="1:14" x14ac:dyDescent="0.25">
      <c r="A674" s="245" t="s">
        <v>523</v>
      </c>
      <c r="B674" s="246" t="s">
        <v>525</v>
      </c>
      <c r="C674" s="246" t="s">
        <v>48</v>
      </c>
      <c r="D674" s="246" t="s">
        <v>180</v>
      </c>
      <c r="E674" s="247">
        <v>34</v>
      </c>
      <c r="F674" s="248">
        <v>111</v>
      </c>
      <c r="G674" s="249">
        <v>4</v>
      </c>
      <c r="H674" s="247">
        <v>4</v>
      </c>
      <c r="I674" s="247">
        <v>4</v>
      </c>
      <c r="J674" s="247">
        <v>0</v>
      </c>
      <c r="K674" s="247">
        <v>0</v>
      </c>
      <c r="L674" s="248">
        <v>0</v>
      </c>
      <c r="M674" s="249">
        <v>4</v>
      </c>
      <c r="N674" s="250">
        <v>0</v>
      </c>
    </row>
    <row r="675" spans="1:14" x14ac:dyDescent="0.25">
      <c r="A675" s="239" t="s">
        <v>523</v>
      </c>
      <c r="B675" s="240" t="s">
        <v>525</v>
      </c>
      <c r="C675" s="240" t="s">
        <v>49</v>
      </c>
      <c r="D675" s="240" t="s">
        <v>180</v>
      </c>
      <c r="E675" s="241">
        <v>24</v>
      </c>
      <c r="F675" s="242">
        <v>87</v>
      </c>
      <c r="G675" s="243">
        <v>4</v>
      </c>
      <c r="H675" s="241">
        <v>5</v>
      </c>
      <c r="I675" s="241">
        <v>0</v>
      </c>
      <c r="J675" s="241">
        <v>0</v>
      </c>
      <c r="K675" s="241">
        <v>0</v>
      </c>
      <c r="L675" s="242">
        <v>0</v>
      </c>
      <c r="M675" s="243">
        <v>0</v>
      </c>
      <c r="N675" s="244">
        <v>3</v>
      </c>
    </row>
    <row r="676" spans="1:14" x14ac:dyDescent="0.25">
      <c r="A676" s="245" t="s">
        <v>523</v>
      </c>
      <c r="B676" s="246" t="s">
        <v>525</v>
      </c>
      <c r="C676" s="246" t="s">
        <v>50</v>
      </c>
      <c r="D676" s="246" t="s">
        <v>180</v>
      </c>
      <c r="E676" s="247">
        <v>36</v>
      </c>
      <c r="F676" s="248">
        <v>45</v>
      </c>
      <c r="G676" s="249">
        <v>3</v>
      </c>
      <c r="H676" s="247">
        <v>0</v>
      </c>
      <c r="I676" s="247">
        <v>2</v>
      </c>
      <c r="J676" s="247">
        <v>0</v>
      </c>
      <c r="K676" s="247">
        <v>0</v>
      </c>
      <c r="L676" s="248">
        <v>0</v>
      </c>
      <c r="M676" s="249">
        <v>3</v>
      </c>
      <c r="N676" s="250">
        <v>0</v>
      </c>
    </row>
    <row r="677" spans="1:14" x14ac:dyDescent="0.25">
      <c r="A677" s="239" t="s">
        <v>523</v>
      </c>
      <c r="B677" s="240" t="s">
        <v>525</v>
      </c>
      <c r="C677" s="240" t="s">
        <v>51</v>
      </c>
      <c r="D677" s="240" t="s">
        <v>180</v>
      </c>
      <c r="E677" s="241">
        <v>36</v>
      </c>
      <c r="F677" s="242">
        <v>45</v>
      </c>
      <c r="G677" s="243">
        <v>3</v>
      </c>
      <c r="H677" s="241">
        <v>2</v>
      </c>
      <c r="I677" s="241">
        <v>2</v>
      </c>
      <c r="J677" s="241">
        <v>0</v>
      </c>
      <c r="K677" s="241">
        <v>0</v>
      </c>
      <c r="L677" s="242">
        <v>0</v>
      </c>
      <c r="M677" s="243">
        <v>2</v>
      </c>
      <c r="N677" s="244">
        <v>0</v>
      </c>
    </row>
    <row r="678" spans="1:14" x14ac:dyDescent="0.25">
      <c r="A678" s="245" t="s">
        <v>523</v>
      </c>
      <c r="B678" s="246" t="s">
        <v>526</v>
      </c>
      <c r="C678" s="246" t="s">
        <v>41</v>
      </c>
      <c r="D678" s="246" t="s">
        <v>182</v>
      </c>
      <c r="E678" s="247">
        <v>12</v>
      </c>
      <c r="F678" s="248">
        <v>34</v>
      </c>
      <c r="G678" s="249">
        <v>4</v>
      </c>
      <c r="H678" s="247">
        <v>2</v>
      </c>
      <c r="I678" s="247">
        <v>0</v>
      </c>
      <c r="J678" s="247">
        <v>0</v>
      </c>
      <c r="K678" s="247">
        <v>0</v>
      </c>
      <c r="L678" s="248">
        <v>0</v>
      </c>
      <c r="M678" s="249">
        <v>0</v>
      </c>
      <c r="N678" s="250">
        <v>2</v>
      </c>
    </row>
    <row r="679" spans="1:14" x14ac:dyDescent="0.25">
      <c r="A679" s="239" t="s">
        <v>523</v>
      </c>
      <c r="B679" s="240" t="s">
        <v>526</v>
      </c>
      <c r="C679" s="240" t="s">
        <v>47</v>
      </c>
      <c r="D679" s="240" t="s">
        <v>182</v>
      </c>
      <c r="E679" s="241">
        <v>48</v>
      </c>
      <c r="F679" s="242">
        <v>179</v>
      </c>
      <c r="G679" s="243">
        <v>3</v>
      </c>
      <c r="H679" s="241">
        <v>2</v>
      </c>
      <c r="I679" s="241">
        <v>3</v>
      </c>
      <c r="J679" s="241">
        <v>1</v>
      </c>
      <c r="K679" s="241">
        <v>1</v>
      </c>
      <c r="L679" s="242">
        <v>0</v>
      </c>
      <c r="M679" s="243">
        <v>0</v>
      </c>
      <c r="N679" s="244">
        <v>3</v>
      </c>
    </row>
    <row r="680" spans="1:14" x14ac:dyDescent="0.25">
      <c r="A680" s="245" t="s">
        <v>523</v>
      </c>
      <c r="B680" s="246" t="s">
        <v>526</v>
      </c>
      <c r="C680" s="246" t="s">
        <v>254</v>
      </c>
      <c r="D680" s="246" t="s">
        <v>182</v>
      </c>
      <c r="E680" s="247">
        <v>12</v>
      </c>
      <c r="F680" s="248">
        <v>10</v>
      </c>
      <c r="G680" s="249">
        <v>1</v>
      </c>
      <c r="H680" s="247">
        <v>0</v>
      </c>
      <c r="I680" s="247">
        <v>0</v>
      </c>
      <c r="J680" s="247">
        <v>0</v>
      </c>
      <c r="K680" s="247">
        <v>0</v>
      </c>
      <c r="L680" s="248">
        <v>0</v>
      </c>
      <c r="M680" s="249">
        <v>0</v>
      </c>
      <c r="N680" s="250">
        <v>0</v>
      </c>
    </row>
    <row r="681" spans="1:14" x14ac:dyDescent="0.25">
      <c r="A681" s="239" t="s">
        <v>523</v>
      </c>
      <c r="B681" s="240" t="s">
        <v>527</v>
      </c>
      <c r="C681" s="240" t="s">
        <v>47</v>
      </c>
      <c r="D681" s="240" t="s">
        <v>182</v>
      </c>
      <c r="E681" s="241">
        <v>48</v>
      </c>
      <c r="F681" s="242">
        <v>70</v>
      </c>
      <c r="G681" s="243">
        <v>3</v>
      </c>
      <c r="H681" s="241">
        <v>3</v>
      </c>
      <c r="I681" s="241">
        <v>3</v>
      </c>
      <c r="J681" s="241">
        <v>3</v>
      </c>
      <c r="K681" s="241">
        <v>1</v>
      </c>
      <c r="L681" s="242">
        <v>1</v>
      </c>
      <c r="M681" s="243">
        <v>1</v>
      </c>
      <c r="N681" s="244">
        <v>2</v>
      </c>
    </row>
    <row r="682" spans="1:14" x14ac:dyDescent="0.25">
      <c r="A682" s="245" t="s">
        <v>528</v>
      </c>
      <c r="B682" s="246" t="s">
        <v>529</v>
      </c>
      <c r="C682" s="246" t="s">
        <v>41</v>
      </c>
      <c r="D682" s="246" t="s">
        <v>182</v>
      </c>
      <c r="E682" s="247">
        <v>12</v>
      </c>
      <c r="F682" s="248">
        <v>70</v>
      </c>
      <c r="G682" s="249">
        <v>2</v>
      </c>
      <c r="H682" s="247">
        <v>0</v>
      </c>
      <c r="I682" s="247">
        <v>0</v>
      </c>
      <c r="J682" s="247">
        <v>0</v>
      </c>
      <c r="K682" s="247">
        <v>0</v>
      </c>
      <c r="L682" s="248">
        <v>0</v>
      </c>
      <c r="M682" s="249">
        <v>0</v>
      </c>
      <c r="N682" s="250">
        <v>2</v>
      </c>
    </row>
    <row r="683" spans="1:14" x14ac:dyDescent="0.25">
      <c r="A683" s="239" t="s">
        <v>528</v>
      </c>
      <c r="B683" s="240" t="s">
        <v>529</v>
      </c>
      <c r="C683" s="240" t="s">
        <v>51</v>
      </c>
      <c r="D683" s="240" t="s">
        <v>182</v>
      </c>
      <c r="E683" s="241">
        <v>36</v>
      </c>
      <c r="F683" s="242">
        <v>24</v>
      </c>
      <c r="G683" s="243">
        <v>1</v>
      </c>
      <c r="H683" s="241">
        <v>1</v>
      </c>
      <c r="I683" s="241">
        <v>2</v>
      </c>
      <c r="J683" s="241">
        <v>0</v>
      </c>
      <c r="K683" s="241">
        <v>0</v>
      </c>
      <c r="L683" s="242">
        <v>0</v>
      </c>
      <c r="M683" s="243">
        <v>1</v>
      </c>
      <c r="N683" s="244">
        <v>0</v>
      </c>
    </row>
    <row r="684" spans="1:14" x14ac:dyDescent="0.25">
      <c r="A684" s="245" t="s">
        <v>528</v>
      </c>
      <c r="B684" s="246" t="s">
        <v>530</v>
      </c>
      <c r="C684" s="246" t="s">
        <v>47</v>
      </c>
      <c r="D684" s="246" t="s">
        <v>182</v>
      </c>
      <c r="E684" s="247">
        <v>48</v>
      </c>
      <c r="F684" s="248">
        <v>90</v>
      </c>
      <c r="G684" s="249">
        <v>5</v>
      </c>
      <c r="H684" s="247">
        <v>5</v>
      </c>
      <c r="I684" s="247">
        <v>5</v>
      </c>
      <c r="J684" s="247">
        <v>5</v>
      </c>
      <c r="K684" s="247">
        <v>5</v>
      </c>
      <c r="L684" s="248">
        <v>5</v>
      </c>
      <c r="M684" s="249">
        <v>5</v>
      </c>
      <c r="N684" s="250">
        <v>0</v>
      </c>
    </row>
    <row r="685" spans="1:14" x14ac:dyDescent="0.25">
      <c r="A685" s="239" t="s">
        <v>528</v>
      </c>
      <c r="B685" s="240" t="s">
        <v>531</v>
      </c>
      <c r="C685" s="240" t="s">
        <v>47</v>
      </c>
      <c r="D685" s="240" t="s">
        <v>182</v>
      </c>
      <c r="E685" s="241">
        <v>48</v>
      </c>
      <c r="F685" s="242">
        <v>13</v>
      </c>
      <c r="G685" s="243">
        <v>5</v>
      </c>
      <c r="H685" s="241">
        <v>4</v>
      </c>
      <c r="I685" s="241">
        <v>5</v>
      </c>
      <c r="J685" s="241">
        <v>5</v>
      </c>
      <c r="K685" s="241">
        <v>0</v>
      </c>
      <c r="L685" s="242">
        <v>0</v>
      </c>
      <c r="M685" s="243">
        <v>0</v>
      </c>
      <c r="N685" s="244">
        <v>5</v>
      </c>
    </row>
    <row r="686" spans="1:14" x14ac:dyDescent="0.25">
      <c r="A686" s="245" t="s">
        <v>528</v>
      </c>
      <c r="B686" s="246" t="s">
        <v>532</v>
      </c>
      <c r="C686" s="246" t="s">
        <v>25</v>
      </c>
      <c r="D686" s="246" t="s">
        <v>180</v>
      </c>
      <c r="E686" s="247">
        <v>12</v>
      </c>
      <c r="F686" s="248">
        <v>56</v>
      </c>
      <c r="G686" s="249">
        <v>9</v>
      </c>
      <c r="H686" s="247">
        <v>0</v>
      </c>
      <c r="I686" s="247">
        <v>0</v>
      </c>
      <c r="J686" s="247">
        <v>0</v>
      </c>
      <c r="K686" s="247">
        <v>0</v>
      </c>
      <c r="L686" s="248">
        <v>0</v>
      </c>
      <c r="M686" s="249">
        <v>0</v>
      </c>
      <c r="N686" s="250">
        <v>9</v>
      </c>
    </row>
    <row r="687" spans="1:14" x14ac:dyDescent="0.25">
      <c r="A687" s="239" t="s">
        <v>528</v>
      </c>
      <c r="B687" s="240" t="s">
        <v>532</v>
      </c>
      <c r="C687" s="240" t="s">
        <v>39</v>
      </c>
      <c r="D687" s="240" t="s">
        <v>180</v>
      </c>
      <c r="E687" s="241">
        <v>12</v>
      </c>
      <c r="F687" s="242">
        <v>4</v>
      </c>
      <c r="G687" s="243">
        <v>2</v>
      </c>
      <c r="H687" s="241">
        <v>0</v>
      </c>
      <c r="I687" s="241">
        <v>0</v>
      </c>
      <c r="J687" s="241">
        <v>0</v>
      </c>
      <c r="K687" s="241">
        <v>0</v>
      </c>
      <c r="L687" s="242">
        <v>0</v>
      </c>
      <c r="M687" s="243">
        <v>0</v>
      </c>
      <c r="N687" s="244">
        <v>2</v>
      </c>
    </row>
    <row r="688" spans="1:14" x14ac:dyDescent="0.25">
      <c r="A688" s="245" t="s">
        <v>528</v>
      </c>
      <c r="B688" s="246" t="s">
        <v>532</v>
      </c>
      <c r="C688" s="246" t="s">
        <v>40</v>
      </c>
      <c r="D688" s="246" t="s">
        <v>180</v>
      </c>
      <c r="E688" s="247">
        <v>27</v>
      </c>
      <c r="F688" s="248">
        <v>120</v>
      </c>
      <c r="G688" s="249">
        <v>4</v>
      </c>
      <c r="H688" s="247">
        <v>4</v>
      </c>
      <c r="I688" s="247">
        <v>4</v>
      </c>
      <c r="J688" s="247">
        <v>0</v>
      </c>
      <c r="K688" s="247">
        <v>0</v>
      </c>
      <c r="L688" s="248">
        <v>0</v>
      </c>
      <c r="M688" s="249">
        <v>0</v>
      </c>
      <c r="N688" s="250">
        <v>3</v>
      </c>
    </row>
    <row r="689" spans="1:14" x14ac:dyDescent="0.25">
      <c r="A689" s="239" t="s">
        <v>528</v>
      </c>
      <c r="B689" s="240" t="s">
        <v>532</v>
      </c>
      <c r="C689" s="240" t="s">
        <v>45</v>
      </c>
      <c r="D689" s="240" t="s">
        <v>180</v>
      </c>
      <c r="E689" s="241">
        <v>36</v>
      </c>
      <c r="F689" s="242">
        <v>11</v>
      </c>
      <c r="G689" s="243">
        <v>1</v>
      </c>
      <c r="H689" s="241">
        <v>1</v>
      </c>
      <c r="I689" s="241">
        <v>1</v>
      </c>
      <c r="J689" s="241">
        <v>0</v>
      </c>
      <c r="K689" s="241">
        <v>0</v>
      </c>
      <c r="L689" s="242">
        <v>0</v>
      </c>
      <c r="M689" s="243">
        <v>0</v>
      </c>
      <c r="N689" s="244">
        <v>1</v>
      </c>
    </row>
    <row r="690" spans="1:14" x14ac:dyDescent="0.25">
      <c r="A690" s="245" t="s">
        <v>528</v>
      </c>
      <c r="B690" s="246" t="s">
        <v>532</v>
      </c>
      <c r="C690" s="246" t="s">
        <v>46</v>
      </c>
      <c r="D690" s="246" t="s">
        <v>180</v>
      </c>
      <c r="E690" s="247">
        <v>24</v>
      </c>
      <c r="F690" s="248">
        <v>23</v>
      </c>
      <c r="G690" s="249">
        <v>1</v>
      </c>
      <c r="H690" s="247">
        <v>1</v>
      </c>
      <c r="I690" s="247">
        <v>0</v>
      </c>
      <c r="J690" s="247">
        <v>0</v>
      </c>
      <c r="K690" s="247">
        <v>0</v>
      </c>
      <c r="L690" s="248">
        <v>0</v>
      </c>
      <c r="M690" s="249">
        <v>0</v>
      </c>
      <c r="N690" s="250">
        <v>1</v>
      </c>
    </row>
    <row r="691" spans="1:14" x14ac:dyDescent="0.25">
      <c r="A691" s="239" t="s">
        <v>528</v>
      </c>
      <c r="B691" s="240" t="s">
        <v>532</v>
      </c>
      <c r="C691" s="240" t="s">
        <v>47</v>
      </c>
      <c r="D691" s="240" t="s">
        <v>180</v>
      </c>
      <c r="E691" s="241">
        <v>72</v>
      </c>
      <c r="F691" s="242">
        <v>197</v>
      </c>
      <c r="G691" s="243">
        <v>2</v>
      </c>
      <c r="H691" s="241">
        <v>2</v>
      </c>
      <c r="I691" s="241">
        <v>3</v>
      </c>
      <c r="J691" s="241">
        <v>3</v>
      </c>
      <c r="K691" s="241">
        <v>3</v>
      </c>
      <c r="L691" s="242">
        <v>3</v>
      </c>
      <c r="M691" s="243">
        <v>0</v>
      </c>
      <c r="N691" s="244">
        <v>3</v>
      </c>
    </row>
    <row r="692" spans="1:14" x14ac:dyDescent="0.25">
      <c r="A692" s="245" t="s">
        <v>528</v>
      </c>
      <c r="B692" s="246" t="s">
        <v>532</v>
      </c>
      <c r="C692" s="246" t="s">
        <v>48</v>
      </c>
      <c r="D692" s="246" t="s">
        <v>180</v>
      </c>
      <c r="E692" s="247">
        <v>34</v>
      </c>
      <c r="F692" s="248">
        <v>247</v>
      </c>
      <c r="G692" s="249">
        <v>6</v>
      </c>
      <c r="H692" s="247">
        <v>6</v>
      </c>
      <c r="I692" s="247">
        <v>6</v>
      </c>
      <c r="J692" s="247">
        <v>0</v>
      </c>
      <c r="K692" s="247">
        <v>0</v>
      </c>
      <c r="L692" s="248">
        <v>0</v>
      </c>
      <c r="M692" s="249">
        <v>6</v>
      </c>
      <c r="N692" s="250">
        <v>0</v>
      </c>
    </row>
    <row r="693" spans="1:14" x14ac:dyDescent="0.25">
      <c r="A693" s="239" t="s">
        <v>528</v>
      </c>
      <c r="B693" s="240" t="s">
        <v>532</v>
      </c>
      <c r="C693" s="240" t="s">
        <v>49</v>
      </c>
      <c r="D693" s="240" t="s">
        <v>180</v>
      </c>
      <c r="E693" s="241">
        <v>24</v>
      </c>
      <c r="F693" s="242">
        <v>197</v>
      </c>
      <c r="G693" s="243">
        <v>11</v>
      </c>
      <c r="H693" s="241">
        <v>10</v>
      </c>
      <c r="I693" s="241">
        <v>0</v>
      </c>
      <c r="J693" s="241">
        <v>0</v>
      </c>
      <c r="K693" s="241">
        <v>0</v>
      </c>
      <c r="L693" s="242">
        <v>0</v>
      </c>
      <c r="M693" s="243">
        <v>0</v>
      </c>
      <c r="N693" s="244">
        <v>11</v>
      </c>
    </row>
    <row r="694" spans="1:14" x14ac:dyDescent="0.25">
      <c r="A694" s="245" t="s">
        <v>528</v>
      </c>
      <c r="B694" s="246" t="s">
        <v>532</v>
      </c>
      <c r="C694" s="246" t="s">
        <v>50</v>
      </c>
      <c r="D694" s="246" t="s">
        <v>180</v>
      </c>
      <c r="E694" s="247">
        <v>34</v>
      </c>
      <c r="F694" s="248">
        <v>18</v>
      </c>
      <c r="G694" s="249">
        <v>3</v>
      </c>
      <c r="H694" s="247">
        <v>3</v>
      </c>
      <c r="I694" s="247">
        <v>3</v>
      </c>
      <c r="J694" s="247">
        <v>0</v>
      </c>
      <c r="K694" s="247">
        <v>0</v>
      </c>
      <c r="L694" s="248">
        <v>0</v>
      </c>
      <c r="M694" s="249">
        <v>3</v>
      </c>
      <c r="N694" s="250">
        <v>0</v>
      </c>
    </row>
    <row r="695" spans="1:14" x14ac:dyDescent="0.25">
      <c r="A695" s="239" t="s">
        <v>528</v>
      </c>
      <c r="B695" s="240" t="s">
        <v>532</v>
      </c>
      <c r="C695" s="240" t="s">
        <v>51</v>
      </c>
      <c r="D695" s="240" t="s">
        <v>180</v>
      </c>
      <c r="E695" s="241">
        <v>36</v>
      </c>
      <c r="F695" s="242">
        <v>35</v>
      </c>
      <c r="G695" s="243">
        <v>3</v>
      </c>
      <c r="H695" s="241">
        <v>4</v>
      </c>
      <c r="I695" s="241">
        <v>3</v>
      </c>
      <c r="J695" s="241">
        <v>0</v>
      </c>
      <c r="K695" s="241">
        <v>0</v>
      </c>
      <c r="L695" s="242">
        <v>0</v>
      </c>
      <c r="M695" s="243">
        <v>3</v>
      </c>
      <c r="N695" s="244">
        <v>0</v>
      </c>
    </row>
    <row r="696" spans="1:14" x14ac:dyDescent="0.25">
      <c r="A696" s="245" t="s">
        <v>528</v>
      </c>
      <c r="B696" s="246" t="s">
        <v>533</v>
      </c>
      <c r="C696" s="246" t="s">
        <v>42</v>
      </c>
      <c r="D696" s="246" t="s">
        <v>182</v>
      </c>
      <c r="E696" s="247">
        <v>12</v>
      </c>
      <c r="F696" s="248">
        <v>8</v>
      </c>
      <c r="G696" s="249">
        <v>5</v>
      </c>
      <c r="H696" s="247">
        <v>0</v>
      </c>
      <c r="I696" s="247">
        <v>0</v>
      </c>
      <c r="J696" s="247">
        <v>0</v>
      </c>
      <c r="K696" s="247">
        <v>0</v>
      </c>
      <c r="L696" s="248">
        <v>0</v>
      </c>
      <c r="M696" s="249">
        <v>0</v>
      </c>
      <c r="N696" s="250">
        <v>4</v>
      </c>
    </row>
    <row r="697" spans="1:14" x14ac:dyDescent="0.25">
      <c r="A697" s="239" t="s">
        <v>528</v>
      </c>
      <c r="B697" s="240" t="s">
        <v>534</v>
      </c>
      <c r="C697" s="240" t="s">
        <v>47</v>
      </c>
      <c r="D697" s="240" t="s">
        <v>182</v>
      </c>
      <c r="E697" s="241">
        <v>48</v>
      </c>
      <c r="F697" s="242">
        <v>96</v>
      </c>
      <c r="G697" s="243">
        <v>1</v>
      </c>
      <c r="H697" s="241">
        <v>1</v>
      </c>
      <c r="I697" s="241">
        <v>1</v>
      </c>
      <c r="J697" s="241">
        <v>1</v>
      </c>
      <c r="K697" s="241">
        <v>0</v>
      </c>
      <c r="L697" s="242">
        <v>0</v>
      </c>
      <c r="M697" s="243">
        <v>0</v>
      </c>
      <c r="N697" s="244">
        <v>1</v>
      </c>
    </row>
    <row r="698" spans="1:14" x14ac:dyDescent="0.25">
      <c r="A698" s="245" t="s">
        <v>528</v>
      </c>
      <c r="B698" s="246" t="s">
        <v>535</v>
      </c>
      <c r="C698" s="246" t="s">
        <v>257</v>
      </c>
      <c r="D698" s="246" t="s">
        <v>182</v>
      </c>
      <c r="E698" s="247">
        <v>24</v>
      </c>
      <c r="F698" s="248">
        <v>38</v>
      </c>
      <c r="G698" s="249">
        <v>8</v>
      </c>
      <c r="H698" s="247">
        <v>7</v>
      </c>
      <c r="I698" s="247">
        <v>0</v>
      </c>
      <c r="J698" s="247">
        <v>0</v>
      </c>
      <c r="K698" s="247">
        <v>0</v>
      </c>
      <c r="L698" s="248">
        <v>0</v>
      </c>
      <c r="M698" s="249">
        <v>15</v>
      </c>
      <c r="N698" s="250">
        <v>0</v>
      </c>
    </row>
    <row r="699" spans="1:14" x14ac:dyDescent="0.25">
      <c r="A699" s="239" t="s">
        <v>528</v>
      </c>
      <c r="B699" s="240" t="s">
        <v>536</v>
      </c>
      <c r="C699" s="240" t="s">
        <v>25</v>
      </c>
      <c r="D699" s="240" t="s">
        <v>180</v>
      </c>
      <c r="E699" s="241">
        <v>12</v>
      </c>
      <c r="F699" s="242">
        <v>98</v>
      </c>
      <c r="G699" s="243">
        <v>7</v>
      </c>
      <c r="H699" s="241">
        <v>0</v>
      </c>
      <c r="I699" s="241">
        <v>0</v>
      </c>
      <c r="J699" s="241">
        <v>0</v>
      </c>
      <c r="K699" s="241">
        <v>0</v>
      </c>
      <c r="L699" s="242">
        <v>0</v>
      </c>
      <c r="M699" s="243">
        <v>0</v>
      </c>
      <c r="N699" s="244">
        <v>7</v>
      </c>
    </row>
    <row r="700" spans="1:14" x14ac:dyDescent="0.25">
      <c r="A700" s="245" t="s">
        <v>528</v>
      </c>
      <c r="B700" s="246" t="s">
        <v>536</v>
      </c>
      <c r="C700" s="246" t="s">
        <v>40</v>
      </c>
      <c r="D700" s="246" t="s">
        <v>180</v>
      </c>
      <c r="E700" s="247">
        <v>26</v>
      </c>
      <c r="F700" s="248">
        <v>175</v>
      </c>
      <c r="G700" s="249">
        <v>5</v>
      </c>
      <c r="H700" s="247">
        <v>5</v>
      </c>
      <c r="I700" s="247">
        <v>1</v>
      </c>
      <c r="J700" s="247">
        <v>0</v>
      </c>
      <c r="K700" s="247">
        <v>0</v>
      </c>
      <c r="L700" s="248">
        <v>0</v>
      </c>
      <c r="M700" s="249">
        <v>4</v>
      </c>
      <c r="N700" s="250">
        <v>0</v>
      </c>
    </row>
    <row r="701" spans="1:14" x14ac:dyDescent="0.25">
      <c r="A701" s="239" t="s">
        <v>528</v>
      </c>
      <c r="B701" s="240" t="s">
        <v>536</v>
      </c>
      <c r="C701" s="240" t="s">
        <v>41</v>
      </c>
      <c r="D701" s="240" t="s">
        <v>180</v>
      </c>
      <c r="E701" s="241">
        <v>12</v>
      </c>
      <c r="F701" s="242">
        <v>66</v>
      </c>
      <c r="G701" s="243">
        <v>4</v>
      </c>
      <c r="H701" s="241">
        <v>1</v>
      </c>
      <c r="I701" s="241">
        <v>0</v>
      </c>
      <c r="J701" s="241">
        <v>0</v>
      </c>
      <c r="K701" s="241">
        <v>0</v>
      </c>
      <c r="L701" s="242">
        <v>0</v>
      </c>
      <c r="M701" s="243">
        <v>0</v>
      </c>
      <c r="N701" s="244">
        <v>5</v>
      </c>
    </row>
    <row r="702" spans="1:14" x14ac:dyDescent="0.25">
      <c r="A702" s="245" t="s">
        <v>528</v>
      </c>
      <c r="B702" s="246" t="s">
        <v>536</v>
      </c>
      <c r="C702" s="246" t="s">
        <v>47</v>
      </c>
      <c r="D702" s="246" t="s">
        <v>180</v>
      </c>
      <c r="E702" s="247">
        <v>48</v>
      </c>
      <c r="F702" s="248">
        <v>232</v>
      </c>
      <c r="G702" s="249">
        <v>6</v>
      </c>
      <c r="H702" s="247">
        <v>6</v>
      </c>
      <c r="I702" s="247">
        <v>6</v>
      </c>
      <c r="J702" s="247">
        <v>6</v>
      </c>
      <c r="K702" s="247">
        <v>3</v>
      </c>
      <c r="L702" s="248">
        <v>3</v>
      </c>
      <c r="M702" s="249">
        <v>3</v>
      </c>
      <c r="N702" s="250">
        <v>3</v>
      </c>
    </row>
    <row r="703" spans="1:14" x14ac:dyDescent="0.25">
      <c r="A703" s="239" t="s">
        <v>528</v>
      </c>
      <c r="B703" s="240" t="s">
        <v>536</v>
      </c>
      <c r="C703" s="240" t="s">
        <v>48</v>
      </c>
      <c r="D703" s="240" t="s">
        <v>180</v>
      </c>
      <c r="E703" s="241">
        <v>26</v>
      </c>
      <c r="F703" s="242">
        <v>257</v>
      </c>
      <c r="G703" s="243">
        <v>7</v>
      </c>
      <c r="H703" s="241">
        <v>7</v>
      </c>
      <c r="I703" s="241">
        <v>0</v>
      </c>
      <c r="J703" s="241">
        <v>0</v>
      </c>
      <c r="K703" s="241">
        <v>0</v>
      </c>
      <c r="L703" s="242">
        <v>0</v>
      </c>
      <c r="M703" s="243">
        <v>6</v>
      </c>
      <c r="N703" s="244">
        <v>1</v>
      </c>
    </row>
    <row r="704" spans="1:14" x14ac:dyDescent="0.25">
      <c r="A704" s="245" t="s">
        <v>528</v>
      </c>
      <c r="B704" s="246" t="s">
        <v>536</v>
      </c>
      <c r="C704" s="246" t="s">
        <v>49</v>
      </c>
      <c r="D704" s="246" t="s">
        <v>180</v>
      </c>
      <c r="E704" s="247">
        <v>24</v>
      </c>
      <c r="F704" s="248">
        <v>95</v>
      </c>
      <c r="G704" s="249">
        <v>8</v>
      </c>
      <c r="H704" s="247">
        <v>8</v>
      </c>
      <c r="I704" s="247">
        <v>0</v>
      </c>
      <c r="J704" s="247">
        <v>0</v>
      </c>
      <c r="K704" s="247">
        <v>0</v>
      </c>
      <c r="L704" s="248">
        <v>0</v>
      </c>
      <c r="M704" s="249">
        <v>1</v>
      </c>
      <c r="N704" s="250">
        <v>6</v>
      </c>
    </row>
    <row r="705" spans="1:14" x14ac:dyDescent="0.25">
      <c r="A705" s="239" t="s">
        <v>528</v>
      </c>
      <c r="B705" s="240" t="s">
        <v>536</v>
      </c>
      <c r="C705" s="240" t="s">
        <v>50</v>
      </c>
      <c r="D705" s="240" t="s">
        <v>180</v>
      </c>
      <c r="E705" s="241">
        <v>35</v>
      </c>
      <c r="F705" s="242">
        <v>82</v>
      </c>
      <c r="G705" s="243">
        <v>3</v>
      </c>
      <c r="H705" s="241">
        <v>3</v>
      </c>
      <c r="I705" s="241">
        <v>4</v>
      </c>
      <c r="J705" s="241">
        <v>0</v>
      </c>
      <c r="K705" s="241">
        <v>0</v>
      </c>
      <c r="L705" s="242">
        <v>0</v>
      </c>
      <c r="M705" s="243">
        <v>3</v>
      </c>
      <c r="N705" s="244">
        <v>0</v>
      </c>
    </row>
    <row r="706" spans="1:14" x14ac:dyDescent="0.25">
      <c r="A706" s="245" t="s">
        <v>528</v>
      </c>
      <c r="B706" s="246" t="s">
        <v>536</v>
      </c>
      <c r="C706" s="246" t="s">
        <v>51</v>
      </c>
      <c r="D706" s="246" t="s">
        <v>180</v>
      </c>
      <c r="E706" s="247">
        <v>36</v>
      </c>
      <c r="F706" s="248">
        <v>22</v>
      </c>
      <c r="G706" s="249">
        <v>4</v>
      </c>
      <c r="H706" s="247">
        <v>4</v>
      </c>
      <c r="I706" s="247">
        <v>4</v>
      </c>
      <c r="J706" s="247">
        <v>0</v>
      </c>
      <c r="K706" s="247">
        <v>0</v>
      </c>
      <c r="L706" s="248">
        <v>0</v>
      </c>
      <c r="M706" s="249">
        <v>3</v>
      </c>
      <c r="N706" s="250">
        <v>0</v>
      </c>
    </row>
    <row r="707" spans="1:14" x14ac:dyDescent="0.25">
      <c r="A707" s="239" t="s">
        <v>528</v>
      </c>
      <c r="B707" s="240" t="s">
        <v>537</v>
      </c>
      <c r="C707" s="240" t="s">
        <v>25</v>
      </c>
      <c r="D707" s="240" t="s">
        <v>180</v>
      </c>
      <c r="E707" s="241">
        <v>12</v>
      </c>
      <c r="F707" s="242">
        <v>216</v>
      </c>
      <c r="G707" s="243">
        <v>9</v>
      </c>
      <c r="H707" s="241">
        <v>8</v>
      </c>
      <c r="I707" s="241">
        <v>0</v>
      </c>
      <c r="J707" s="241">
        <v>0</v>
      </c>
      <c r="K707" s="241">
        <v>0</v>
      </c>
      <c r="L707" s="242">
        <v>0</v>
      </c>
      <c r="M707" s="243">
        <v>0</v>
      </c>
      <c r="N707" s="244">
        <v>17</v>
      </c>
    </row>
    <row r="708" spans="1:14" x14ac:dyDescent="0.25">
      <c r="A708" s="245" t="s">
        <v>528</v>
      </c>
      <c r="B708" s="246" t="s">
        <v>537</v>
      </c>
      <c r="C708" s="246" t="s">
        <v>39</v>
      </c>
      <c r="D708" s="246" t="s">
        <v>180</v>
      </c>
      <c r="E708" s="247">
        <v>12</v>
      </c>
      <c r="F708" s="248">
        <v>9</v>
      </c>
      <c r="G708" s="249">
        <v>1</v>
      </c>
      <c r="H708" s="247">
        <v>0</v>
      </c>
      <c r="I708" s="247">
        <v>0</v>
      </c>
      <c r="J708" s="247">
        <v>0</v>
      </c>
      <c r="K708" s="247">
        <v>0</v>
      </c>
      <c r="L708" s="248">
        <v>0</v>
      </c>
      <c r="M708" s="249">
        <v>0</v>
      </c>
      <c r="N708" s="250">
        <v>2</v>
      </c>
    </row>
    <row r="709" spans="1:14" x14ac:dyDescent="0.25">
      <c r="A709" s="239" t="s">
        <v>528</v>
      </c>
      <c r="B709" s="240" t="s">
        <v>537</v>
      </c>
      <c r="C709" s="240" t="s">
        <v>40</v>
      </c>
      <c r="D709" s="240" t="s">
        <v>180</v>
      </c>
      <c r="E709" s="241">
        <v>26</v>
      </c>
      <c r="F709" s="242">
        <v>139</v>
      </c>
      <c r="G709" s="243">
        <v>4</v>
      </c>
      <c r="H709" s="241">
        <v>3</v>
      </c>
      <c r="I709" s="241">
        <v>0</v>
      </c>
      <c r="J709" s="241">
        <v>0</v>
      </c>
      <c r="K709" s="241">
        <v>0</v>
      </c>
      <c r="L709" s="242">
        <v>0</v>
      </c>
      <c r="M709" s="243">
        <v>0</v>
      </c>
      <c r="N709" s="244">
        <v>4</v>
      </c>
    </row>
    <row r="710" spans="1:14" x14ac:dyDescent="0.25">
      <c r="A710" s="245" t="s">
        <v>528</v>
      </c>
      <c r="B710" s="246" t="s">
        <v>537</v>
      </c>
      <c r="C710" s="246" t="s">
        <v>46</v>
      </c>
      <c r="D710" s="246" t="s">
        <v>180</v>
      </c>
      <c r="E710" s="247">
        <v>36</v>
      </c>
      <c r="F710" s="248">
        <v>19</v>
      </c>
      <c r="G710" s="249">
        <v>4</v>
      </c>
      <c r="H710" s="247">
        <v>4</v>
      </c>
      <c r="I710" s="247">
        <v>4</v>
      </c>
      <c r="J710" s="247">
        <v>0</v>
      </c>
      <c r="K710" s="247">
        <v>0</v>
      </c>
      <c r="L710" s="248">
        <v>0</v>
      </c>
      <c r="M710" s="249">
        <v>4</v>
      </c>
      <c r="N710" s="250">
        <v>0</v>
      </c>
    </row>
    <row r="711" spans="1:14" x14ac:dyDescent="0.25">
      <c r="A711" s="239" t="s">
        <v>528</v>
      </c>
      <c r="B711" s="240" t="s">
        <v>537</v>
      </c>
      <c r="C711" s="240" t="s">
        <v>47</v>
      </c>
      <c r="D711" s="240" t="s">
        <v>180</v>
      </c>
      <c r="E711" s="241">
        <v>72</v>
      </c>
      <c r="F711" s="242">
        <v>175</v>
      </c>
      <c r="G711" s="243">
        <v>3</v>
      </c>
      <c r="H711" s="241">
        <v>3</v>
      </c>
      <c r="I711" s="241">
        <v>3</v>
      </c>
      <c r="J711" s="241">
        <v>2</v>
      </c>
      <c r="K711" s="241">
        <v>3</v>
      </c>
      <c r="L711" s="242">
        <v>2</v>
      </c>
      <c r="M711" s="243">
        <v>0</v>
      </c>
      <c r="N711" s="244">
        <v>2</v>
      </c>
    </row>
    <row r="712" spans="1:14" x14ac:dyDescent="0.25">
      <c r="A712" s="245" t="s">
        <v>528</v>
      </c>
      <c r="B712" s="246" t="s">
        <v>537</v>
      </c>
      <c r="C712" s="246" t="s">
        <v>48</v>
      </c>
      <c r="D712" s="246" t="s">
        <v>180</v>
      </c>
      <c r="E712" s="247">
        <v>35</v>
      </c>
      <c r="F712" s="248">
        <v>239</v>
      </c>
      <c r="G712" s="249">
        <v>5</v>
      </c>
      <c r="H712" s="247">
        <v>4</v>
      </c>
      <c r="I712" s="247">
        <v>4</v>
      </c>
      <c r="J712" s="247">
        <v>0</v>
      </c>
      <c r="K712" s="247">
        <v>0</v>
      </c>
      <c r="L712" s="248">
        <v>0</v>
      </c>
      <c r="M712" s="249">
        <v>4</v>
      </c>
      <c r="N712" s="250">
        <v>0</v>
      </c>
    </row>
    <row r="713" spans="1:14" x14ac:dyDescent="0.25">
      <c r="A713" s="239" t="s">
        <v>528</v>
      </c>
      <c r="B713" s="240" t="s">
        <v>537</v>
      </c>
      <c r="C713" s="240" t="s">
        <v>49</v>
      </c>
      <c r="D713" s="240" t="s">
        <v>180</v>
      </c>
      <c r="E713" s="241">
        <v>24</v>
      </c>
      <c r="F713" s="242">
        <v>211</v>
      </c>
      <c r="G713" s="243">
        <v>9</v>
      </c>
      <c r="H713" s="241">
        <v>9</v>
      </c>
      <c r="I713" s="241">
        <v>0</v>
      </c>
      <c r="J713" s="241">
        <v>0</v>
      </c>
      <c r="K713" s="241">
        <v>0</v>
      </c>
      <c r="L713" s="242">
        <v>0</v>
      </c>
      <c r="M713" s="243">
        <v>0</v>
      </c>
      <c r="N713" s="244">
        <v>9</v>
      </c>
    </row>
    <row r="714" spans="1:14" x14ac:dyDescent="0.25">
      <c r="A714" s="245" t="s">
        <v>528</v>
      </c>
      <c r="B714" s="246" t="s">
        <v>537</v>
      </c>
      <c r="C714" s="246" t="s">
        <v>50</v>
      </c>
      <c r="D714" s="246" t="s">
        <v>180</v>
      </c>
      <c r="E714" s="247">
        <v>30</v>
      </c>
      <c r="F714" s="248">
        <v>61</v>
      </c>
      <c r="G714" s="249">
        <v>4</v>
      </c>
      <c r="H714" s="247">
        <v>5</v>
      </c>
      <c r="I714" s="247">
        <v>4</v>
      </c>
      <c r="J714" s="247">
        <v>0</v>
      </c>
      <c r="K714" s="247">
        <v>0</v>
      </c>
      <c r="L714" s="248">
        <v>0</v>
      </c>
      <c r="M714" s="249">
        <v>4</v>
      </c>
      <c r="N714" s="250">
        <v>0</v>
      </c>
    </row>
    <row r="715" spans="1:14" x14ac:dyDescent="0.25">
      <c r="A715" s="239" t="s">
        <v>528</v>
      </c>
      <c r="B715" s="240" t="s">
        <v>537</v>
      </c>
      <c r="C715" s="240" t="s">
        <v>51</v>
      </c>
      <c r="D715" s="240" t="s">
        <v>180</v>
      </c>
      <c r="E715" s="241">
        <v>35</v>
      </c>
      <c r="F715" s="242">
        <v>40</v>
      </c>
      <c r="G715" s="243">
        <v>4</v>
      </c>
      <c r="H715" s="241">
        <v>4</v>
      </c>
      <c r="I715" s="241">
        <v>4</v>
      </c>
      <c r="J715" s="241">
        <v>0</v>
      </c>
      <c r="K715" s="241">
        <v>0</v>
      </c>
      <c r="L715" s="242">
        <v>0</v>
      </c>
      <c r="M715" s="243">
        <v>0</v>
      </c>
      <c r="N715" s="244">
        <v>4</v>
      </c>
    </row>
    <row r="716" spans="1:14" x14ac:dyDescent="0.25">
      <c r="A716" s="245" t="s">
        <v>528</v>
      </c>
      <c r="B716" s="246" t="s">
        <v>538</v>
      </c>
      <c r="C716" s="246" t="s">
        <v>41</v>
      </c>
      <c r="D716" s="246" t="s">
        <v>182</v>
      </c>
      <c r="E716" s="247">
        <v>12</v>
      </c>
      <c r="F716" s="248">
        <v>55</v>
      </c>
      <c r="G716" s="249">
        <v>2</v>
      </c>
      <c r="H716" s="247">
        <v>0</v>
      </c>
      <c r="I716" s="247">
        <v>0</v>
      </c>
      <c r="J716" s="247">
        <v>0</v>
      </c>
      <c r="K716" s="247">
        <v>0</v>
      </c>
      <c r="L716" s="248">
        <v>0</v>
      </c>
      <c r="M716" s="249">
        <v>0</v>
      </c>
      <c r="N716" s="250">
        <v>2</v>
      </c>
    </row>
    <row r="717" spans="1:14" x14ac:dyDescent="0.25">
      <c r="A717" s="239" t="s">
        <v>528</v>
      </c>
      <c r="B717" s="240" t="s">
        <v>539</v>
      </c>
      <c r="C717" s="240" t="s">
        <v>25</v>
      </c>
      <c r="D717" s="240" t="s">
        <v>182</v>
      </c>
      <c r="E717" s="241">
        <v>12</v>
      </c>
      <c r="F717" s="242">
        <v>215</v>
      </c>
      <c r="G717" s="243">
        <v>6</v>
      </c>
      <c r="H717" s="241">
        <v>0</v>
      </c>
      <c r="I717" s="241">
        <v>0</v>
      </c>
      <c r="J717" s="241">
        <v>0</v>
      </c>
      <c r="K717" s="241">
        <v>0</v>
      </c>
      <c r="L717" s="242">
        <v>0</v>
      </c>
      <c r="M717" s="243">
        <v>0</v>
      </c>
      <c r="N717" s="244">
        <v>6</v>
      </c>
    </row>
    <row r="718" spans="1:14" x14ac:dyDescent="0.25">
      <c r="A718" s="245" t="s">
        <v>528</v>
      </c>
      <c r="B718" s="246" t="s">
        <v>540</v>
      </c>
      <c r="C718" s="246" t="s">
        <v>25</v>
      </c>
      <c r="D718" s="246" t="s">
        <v>182</v>
      </c>
      <c r="E718" s="247">
        <v>12</v>
      </c>
      <c r="F718" s="248">
        <v>0</v>
      </c>
      <c r="G718" s="249">
        <v>3</v>
      </c>
      <c r="H718" s="247">
        <v>0</v>
      </c>
      <c r="I718" s="247">
        <v>0</v>
      </c>
      <c r="J718" s="247">
        <v>0</v>
      </c>
      <c r="K718" s="247">
        <v>0</v>
      </c>
      <c r="L718" s="248">
        <v>0</v>
      </c>
      <c r="M718" s="249">
        <v>0</v>
      </c>
      <c r="N718" s="250">
        <v>3</v>
      </c>
    </row>
    <row r="719" spans="1:14" x14ac:dyDescent="0.25">
      <c r="A719" s="239" t="s">
        <v>528</v>
      </c>
      <c r="B719" s="240" t="s">
        <v>541</v>
      </c>
      <c r="C719" s="240" t="s">
        <v>47</v>
      </c>
      <c r="D719" s="240" t="s">
        <v>182</v>
      </c>
      <c r="E719" s="241">
        <v>48</v>
      </c>
      <c r="F719" s="242">
        <v>2</v>
      </c>
      <c r="G719" s="243">
        <v>1</v>
      </c>
      <c r="H719" s="241">
        <v>1</v>
      </c>
      <c r="I719" s="241">
        <v>1</v>
      </c>
      <c r="J719" s="241">
        <v>1</v>
      </c>
      <c r="K719" s="241">
        <v>0</v>
      </c>
      <c r="L719" s="242">
        <v>0</v>
      </c>
      <c r="M719" s="243">
        <v>0</v>
      </c>
      <c r="N719" s="244">
        <v>0</v>
      </c>
    </row>
    <row r="720" spans="1:14" x14ac:dyDescent="0.25">
      <c r="A720" s="245" t="s">
        <v>528</v>
      </c>
      <c r="B720" s="246" t="s">
        <v>542</v>
      </c>
      <c r="C720" s="246" t="s">
        <v>257</v>
      </c>
      <c r="D720" s="246" t="s">
        <v>182</v>
      </c>
      <c r="E720" s="247">
        <v>24</v>
      </c>
      <c r="F720" s="248">
        <v>7</v>
      </c>
      <c r="G720" s="249">
        <v>5</v>
      </c>
      <c r="H720" s="247">
        <v>6</v>
      </c>
      <c r="I720" s="247">
        <v>0</v>
      </c>
      <c r="J720" s="247">
        <v>0</v>
      </c>
      <c r="K720" s="247">
        <v>0</v>
      </c>
      <c r="L720" s="248">
        <v>0</v>
      </c>
      <c r="M720" s="249">
        <v>0</v>
      </c>
      <c r="N720" s="250">
        <v>6</v>
      </c>
    </row>
    <row r="721" spans="1:14" x14ac:dyDescent="0.25">
      <c r="A721" s="239" t="s">
        <v>528</v>
      </c>
      <c r="B721" s="240" t="s">
        <v>542</v>
      </c>
      <c r="C721" s="240" t="s">
        <v>40</v>
      </c>
      <c r="D721" s="240" t="s">
        <v>182</v>
      </c>
      <c r="E721" s="241">
        <v>24</v>
      </c>
      <c r="F721" s="242">
        <v>10</v>
      </c>
      <c r="G721" s="243">
        <v>2</v>
      </c>
      <c r="H721" s="241">
        <v>2</v>
      </c>
      <c r="I721" s="241">
        <v>0</v>
      </c>
      <c r="J721" s="241">
        <v>0</v>
      </c>
      <c r="K721" s="241">
        <v>0</v>
      </c>
      <c r="L721" s="242">
        <v>0</v>
      </c>
      <c r="M721" s="243">
        <v>0</v>
      </c>
      <c r="N721" s="244">
        <v>2</v>
      </c>
    </row>
    <row r="722" spans="1:14" x14ac:dyDescent="0.25">
      <c r="A722" s="245" t="s">
        <v>528</v>
      </c>
      <c r="B722" s="246" t="s">
        <v>542</v>
      </c>
      <c r="C722" s="246" t="s">
        <v>42</v>
      </c>
      <c r="D722" s="246" t="s">
        <v>182</v>
      </c>
      <c r="E722" s="247">
        <v>12</v>
      </c>
      <c r="F722" s="248">
        <v>1</v>
      </c>
      <c r="G722" s="249">
        <v>1</v>
      </c>
      <c r="H722" s="247">
        <v>0</v>
      </c>
      <c r="I722" s="247">
        <v>0</v>
      </c>
      <c r="J722" s="247">
        <v>0</v>
      </c>
      <c r="K722" s="247">
        <v>0</v>
      </c>
      <c r="L722" s="248">
        <v>0</v>
      </c>
      <c r="M722" s="249">
        <v>0</v>
      </c>
      <c r="N722" s="250">
        <v>1</v>
      </c>
    </row>
    <row r="723" spans="1:14" x14ac:dyDescent="0.25">
      <c r="A723" s="239" t="s">
        <v>528</v>
      </c>
      <c r="B723" s="240" t="s">
        <v>542</v>
      </c>
      <c r="C723" s="240" t="s">
        <v>48</v>
      </c>
      <c r="D723" s="240" t="s">
        <v>182</v>
      </c>
      <c r="E723" s="241">
        <v>24</v>
      </c>
      <c r="F723" s="242">
        <v>50</v>
      </c>
      <c r="G723" s="243">
        <v>6</v>
      </c>
      <c r="H723" s="241">
        <v>6</v>
      </c>
      <c r="I723" s="241">
        <v>0</v>
      </c>
      <c r="J723" s="241">
        <v>0</v>
      </c>
      <c r="K723" s="241">
        <v>0</v>
      </c>
      <c r="L723" s="242">
        <v>0</v>
      </c>
      <c r="M723" s="243">
        <v>7</v>
      </c>
      <c r="N723" s="244">
        <v>0</v>
      </c>
    </row>
    <row r="724" spans="1:14" x14ac:dyDescent="0.25">
      <c r="A724" s="245" t="s">
        <v>528</v>
      </c>
      <c r="B724" s="246" t="s">
        <v>542</v>
      </c>
      <c r="C724" s="246" t="s">
        <v>50</v>
      </c>
      <c r="D724" s="246" t="s">
        <v>182</v>
      </c>
      <c r="E724" s="247">
        <v>36</v>
      </c>
      <c r="F724" s="248">
        <v>4</v>
      </c>
      <c r="G724" s="249">
        <v>3</v>
      </c>
      <c r="H724" s="247">
        <v>4</v>
      </c>
      <c r="I724" s="247">
        <v>5</v>
      </c>
      <c r="J724" s="247">
        <v>0</v>
      </c>
      <c r="K724" s="247">
        <v>0</v>
      </c>
      <c r="L724" s="248">
        <v>0</v>
      </c>
      <c r="M724" s="249">
        <v>2</v>
      </c>
      <c r="N724" s="250">
        <v>0</v>
      </c>
    </row>
    <row r="725" spans="1:14" x14ac:dyDescent="0.25">
      <c r="A725" s="239" t="s">
        <v>528</v>
      </c>
      <c r="B725" s="240" t="s">
        <v>542</v>
      </c>
      <c r="C725" s="240" t="s">
        <v>51</v>
      </c>
      <c r="D725" s="240" t="s">
        <v>182</v>
      </c>
      <c r="E725" s="241">
        <v>42</v>
      </c>
      <c r="F725" s="242">
        <v>6</v>
      </c>
      <c r="G725" s="243">
        <v>3</v>
      </c>
      <c r="H725" s="241">
        <v>4</v>
      </c>
      <c r="I725" s="241">
        <v>5</v>
      </c>
      <c r="J725" s="241">
        <v>3</v>
      </c>
      <c r="K725" s="241">
        <v>0</v>
      </c>
      <c r="L725" s="242">
        <v>0</v>
      </c>
      <c r="M725" s="243">
        <v>2</v>
      </c>
      <c r="N725" s="244">
        <v>0</v>
      </c>
    </row>
    <row r="726" spans="1:14" x14ac:dyDescent="0.25">
      <c r="A726" s="245" t="s">
        <v>543</v>
      </c>
      <c r="B726" s="246" t="s">
        <v>544</v>
      </c>
      <c r="C726" s="246" t="s">
        <v>49</v>
      </c>
      <c r="D726" s="246" t="s">
        <v>182</v>
      </c>
      <c r="E726" s="247">
        <v>24</v>
      </c>
      <c r="F726" s="248">
        <v>59</v>
      </c>
      <c r="G726" s="249">
        <v>2</v>
      </c>
      <c r="H726" s="247">
        <v>1</v>
      </c>
      <c r="I726" s="247">
        <v>0</v>
      </c>
      <c r="J726" s="247">
        <v>0</v>
      </c>
      <c r="K726" s="247">
        <v>0</v>
      </c>
      <c r="L726" s="248">
        <v>0</v>
      </c>
      <c r="M726" s="249">
        <v>0</v>
      </c>
      <c r="N726" s="250">
        <v>2</v>
      </c>
    </row>
    <row r="727" spans="1:14" x14ac:dyDescent="0.25">
      <c r="A727" s="239" t="s">
        <v>543</v>
      </c>
      <c r="B727" s="240" t="s">
        <v>545</v>
      </c>
      <c r="C727" s="240" t="s">
        <v>41</v>
      </c>
      <c r="D727" s="240" t="s">
        <v>182</v>
      </c>
      <c r="E727" s="241">
        <v>12</v>
      </c>
      <c r="F727" s="242">
        <v>72</v>
      </c>
      <c r="G727" s="243">
        <v>10</v>
      </c>
      <c r="H727" s="241">
        <v>0</v>
      </c>
      <c r="I727" s="241">
        <v>0</v>
      </c>
      <c r="J727" s="241">
        <v>0</v>
      </c>
      <c r="K727" s="241">
        <v>0</v>
      </c>
      <c r="L727" s="242">
        <v>0</v>
      </c>
      <c r="M727" s="243">
        <v>0</v>
      </c>
      <c r="N727" s="244">
        <v>10</v>
      </c>
    </row>
    <row r="728" spans="1:14" x14ac:dyDescent="0.25">
      <c r="A728" s="245" t="s">
        <v>543</v>
      </c>
      <c r="B728" s="246" t="s">
        <v>546</v>
      </c>
      <c r="C728" s="246" t="s">
        <v>41</v>
      </c>
      <c r="D728" s="246" t="s">
        <v>182</v>
      </c>
      <c r="E728" s="247">
        <v>12</v>
      </c>
      <c r="F728" s="248">
        <v>114</v>
      </c>
      <c r="G728" s="249">
        <v>4</v>
      </c>
      <c r="H728" s="247">
        <v>0</v>
      </c>
      <c r="I728" s="247">
        <v>0</v>
      </c>
      <c r="J728" s="247">
        <v>0</v>
      </c>
      <c r="K728" s="247">
        <v>0</v>
      </c>
      <c r="L728" s="248">
        <v>0</v>
      </c>
      <c r="M728" s="249">
        <v>0</v>
      </c>
      <c r="N728" s="250">
        <v>4</v>
      </c>
    </row>
    <row r="729" spans="1:14" x14ac:dyDescent="0.25">
      <c r="A729" s="239" t="s">
        <v>547</v>
      </c>
      <c r="B729" s="240" t="s">
        <v>548</v>
      </c>
      <c r="C729" s="240" t="s">
        <v>41</v>
      </c>
      <c r="D729" s="240" t="s">
        <v>182</v>
      </c>
      <c r="E729" s="241">
        <v>12</v>
      </c>
      <c r="F729" s="242">
        <v>28</v>
      </c>
      <c r="G729" s="243">
        <v>4</v>
      </c>
      <c r="H729" s="241">
        <v>0</v>
      </c>
      <c r="I729" s="241">
        <v>0</v>
      </c>
      <c r="J729" s="241">
        <v>0</v>
      </c>
      <c r="K729" s="241">
        <v>0</v>
      </c>
      <c r="L729" s="242">
        <v>0</v>
      </c>
      <c r="M729" s="243">
        <v>0</v>
      </c>
      <c r="N729" s="244">
        <v>4</v>
      </c>
    </row>
    <row r="730" spans="1:14" x14ac:dyDescent="0.25">
      <c r="A730" s="245" t="s">
        <v>549</v>
      </c>
      <c r="B730" s="246" t="s">
        <v>550</v>
      </c>
      <c r="C730" s="246" t="s">
        <v>25</v>
      </c>
      <c r="D730" s="246" t="s">
        <v>182</v>
      </c>
      <c r="E730" s="247">
        <v>12</v>
      </c>
      <c r="F730" s="248">
        <v>80</v>
      </c>
      <c r="G730" s="249">
        <v>8</v>
      </c>
      <c r="H730" s="247">
        <v>0</v>
      </c>
      <c r="I730" s="247">
        <v>0</v>
      </c>
      <c r="J730" s="247">
        <v>0</v>
      </c>
      <c r="K730" s="247">
        <v>0</v>
      </c>
      <c r="L730" s="248">
        <v>0</v>
      </c>
      <c r="M730" s="249">
        <v>0</v>
      </c>
      <c r="N730" s="250">
        <v>6</v>
      </c>
    </row>
    <row r="731" spans="1:14" x14ac:dyDescent="0.25">
      <c r="A731" s="239" t="s">
        <v>549</v>
      </c>
      <c r="B731" s="240" t="s">
        <v>551</v>
      </c>
      <c r="C731" s="240" t="s">
        <v>49</v>
      </c>
      <c r="D731" s="240" t="s">
        <v>182</v>
      </c>
      <c r="E731" s="241">
        <v>24</v>
      </c>
      <c r="F731" s="242">
        <v>130</v>
      </c>
      <c r="G731" s="243">
        <v>4</v>
      </c>
      <c r="H731" s="241">
        <v>4</v>
      </c>
      <c r="I731" s="241">
        <v>0</v>
      </c>
      <c r="J731" s="241">
        <v>0</v>
      </c>
      <c r="K731" s="241">
        <v>0</v>
      </c>
      <c r="L731" s="242">
        <v>0</v>
      </c>
      <c r="M731" s="243">
        <v>0</v>
      </c>
      <c r="N731" s="244">
        <v>4</v>
      </c>
    </row>
    <row r="732" spans="1:14" x14ac:dyDescent="0.25">
      <c r="A732" s="245" t="s">
        <v>549</v>
      </c>
      <c r="B732" s="246" t="s">
        <v>552</v>
      </c>
      <c r="C732" s="252" t="s">
        <v>41</v>
      </c>
      <c r="D732" s="246" t="s">
        <v>182</v>
      </c>
      <c r="E732" s="247">
        <v>12</v>
      </c>
      <c r="F732" s="248">
        <v>43</v>
      </c>
      <c r="G732" s="249">
        <v>4</v>
      </c>
      <c r="H732" s="247">
        <v>0</v>
      </c>
      <c r="I732" s="247">
        <v>0</v>
      </c>
      <c r="J732" s="247">
        <v>0</v>
      </c>
      <c r="K732" s="247">
        <v>0</v>
      </c>
      <c r="L732" s="248">
        <v>0</v>
      </c>
      <c r="M732" s="249">
        <v>0</v>
      </c>
      <c r="N732" s="250">
        <v>3</v>
      </c>
    </row>
    <row r="733" spans="1:14" x14ac:dyDescent="0.25">
      <c r="A733" s="239" t="s">
        <v>549</v>
      </c>
      <c r="B733" s="240" t="s">
        <v>553</v>
      </c>
      <c r="C733" s="240" t="s">
        <v>25</v>
      </c>
      <c r="D733" s="240" t="s">
        <v>182</v>
      </c>
      <c r="E733" s="241">
        <v>12</v>
      </c>
      <c r="F733" s="242">
        <v>45</v>
      </c>
      <c r="G733" s="243">
        <v>6</v>
      </c>
      <c r="H733" s="241">
        <v>0</v>
      </c>
      <c r="I733" s="241">
        <v>0</v>
      </c>
      <c r="J733" s="241">
        <v>0</v>
      </c>
      <c r="K733" s="241">
        <v>0</v>
      </c>
      <c r="L733" s="242">
        <v>0</v>
      </c>
      <c r="M733" s="243">
        <v>0</v>
      </c>
      <c r="N733" s="244">
        <v>5</v>
      </c>
    </row>
    <row r="734" spans="1:14" x14ac:dyDescent="0.25">
      <c r="A734" s="245" t="s">
        <v>549</v>
      </c>
      <c r="B734" s="246" t="s">
        <v>554</v>
      </c>
      <c r="C734" s="246" t="s">
        <v>41</v>
      </c>
      <c r="D734" s="246" t="s">
        <v>182</v>
      </c>
      <c r="E734" s="247">
        <v>12</v>
      </c>
      <c r="F734" s="248">
        <v>64</v>
      </c>
      <c r="G734" s="249">
        <v>4</v>
      </c>
      <c r="H734" s="247">
        <v>0</v>
      </c>
      <c r="I734" s="247">
        <v>0</v>
      </c>
      <c r="J734" s="247">
        <v>0</v>
      </c>
      <c r="K734" s="247">
        <v>0</v>
      </c>
      <c r="L734" s="248">
        <v>0</v>
      </c>
      <c r="M734" s="249">
        <v>0</v>
      </c>
      <c r="N734" s="250">
        <v>3</v>
      </c>
    </row>
    <row r="735" spans="1:14" x14ac:dyDescent="0.25">
      <c r="A735" s="239" t="s">
        <v>549</v>
      </c>
      <c r="B735" s="240" t="s">
        <v>554</v>
      </c>
      <c r="C735" s="240" t="s">
        <v>47</v>
      </c>
      <c r="D735" s="240" t="s">
        <v>182</v>
      </c>
      <c r="E735" s="241">
        <v>48</v>
      </c>
      <c r="F735" s="242">
        <v>18</v>
      </c>
      <c r="G735" s="243">
        <v>2</v>
      </c>
      <c r="H735" s="241">
        <v>2</v>
      </c>
      <c r="I735" s="241">
        <v>2</v>
      </c>
      <c r="J735" s="241">
        <v>2</v>
      </c>
      <c r="K735" s="241">
        <v>0</v>
      </c>
      <c r="L735" s="242">
        <v>0</v>
      </c>
      <c r="M735" s="243">
        <v>0</v>
      </c>
      <c r="N735" s="244">
        <v>2</v>
      </c>
    </row>
    <row r="736" spans="1:14" x14ac:dyDescent="0.25">
      <c r="A736" s="245" t="s">
        <v>549</v>
      </c>
      <c r="B736" s="246" t="s">
        <v>555</v>
      </c>
      <c r="C736" s="246" t="s">
        <v>41</v>
      </c>
      <c r="D736" s="246" t="s">
        <v>182</v>
      </c>
      <c r="E736" s="247">
        <v>12</v>
      </c>
      <c r="F736" s="248">
        <v>52</v>
      </c>
      <c r="G736" s="249">
        <v>2</v>
      </c>
      <c r="H736" s="247">
        <v>2</v>
      </c>
      <c r="I736" s="247">
        <v>0</v>
      </c>
      <c r="J736" s="247">
        <v>0</v>
      </c>
      <c r="K736" s="247">
        <v>0</v>
      </c>
      <c r="L736" s="248">
        <v>0</v>
      </c>
      <c r="M736" s="249">
        <v>0</v>
      </c>
      <c r="N736" s="250">
        <v>2</v>
      </c>
    </row>
    <row r="737" spans="1:14" x14ac:dyDescent="0.25">
      <c r="A737" s="239" t="s">
        <v>549</v>
      </c>
      <c r="B737" s="240" t="s">
        <v>556</v>
      </c>
      <c r="C737" s="240" t="s">
        <v>41</v>
      </c>
      <c r="D737" s="240" t="s">
        <v>182</v>
      </c>
      <c r="E737" s="241">
        <v>12</v>
      </c>
      <c r="F737" s="242">
        <v>19</v>
      </c>
      <c r="G737" s="243">
        <v>0</v>
      </c>
      <c r="H737" s="241">
        <v>0</v>
      </c>
      <c r="I737" s="241">
        <v>0</v>
      </c>
      <c r="J737" s="241">
        <v>0</v>
      </c>
      <c r="K737" s="241">
        <v>0</v>
      </c>
      <c r="L737" s="242">
        <v>0</v>
      </c>
      <c r="M737" s="243">
        <v>0</v>
      </c>
      <c r="N737" s="244">
        <v>0</v>
      </c>
    </row>
    <row r="738" spans="1:14" x14ac:dyDescent="0.25">
      <c r="A738" s="245" t="s">
        <v>549</v>
      </c>
      <c r="B738" s="246" t="s">
        <v>557</v>
      </c>
      <c r="C738" s="246" t="s">
        <v>185</v>
      </c>
      <c r="D738" s="246" t="s">
        <v>182</v>
      </c>
      <c r="E738" s="247">
        <v>24</v>
      </c>
      <c r="F738" s="248">
        <v>26</v>
      </c>
      <c r="G738" s="249">
        <v>2</v>
      </c>
      <c r="H738" s="247">
        <v>2</v>
      </c>
      <c r="I738" s="247">
        <v>0</v>
      </c>
      <c r="J738" s="247">
        <v>0</v>
      </c>
      <c r="K738" s="247">
        <v>0</v>
      </c>
      <c r="L738" s="248">
        <v>0</v>
      </c>
      <c r="M738" s="249">
        <v>0</v>
      </c>
      <c r="N738" s="250">
        <v>2</v>
      </c>
    </row>
    <row r="739" spans="1:14" x14ac:dyDescent="0.25">
      <c r="A739" s="239" t="s">
        <v>549</v>
      </c>
      <c r="B739" s="240" t="s">
        <v>558</v>
      </c>
      <c r="C739" s="240" t="s">
        <v>25</v>
      </c>
      <c r="D739" s="240" t="s">
        <v>180</v>
      </c>
      <c r="E739" s="241">
        <v>12</v>
      </c>
      <c r="F739" s="242">
        <v>84</v>
      </c>
      <c r="G739" s="243">
        <v>6</v>
      </c>
      <c r="H739" s="241">
        <v>0</v>
      </c>
      <c r="I739" s="241">
        <v>0</v>
      </c>
      <c r="J739" s="241">
        <v>0</v>
      </c>
      <c r="K739" s="241">
        <v>0</v>
      </c>
      <c r="L739" s="242">
        <v>0</v>
      </c>
      <c r="M739" s="243">
        <v>0</v>
      </c>
      <c r="N739" s="244">
        <v>5</v>
      </c>
    </row>
    <row r="740" spans="1:14" x14ac:dyDescent="0.25">
      <c r="A740" s="245" t="s">
        <v>549</v>
      </c>
      <c r="B740" s="246" t="s">
        <v>558</v>
      </c>
      <c r="C740" s="246" t="s">
        <v>40</v>
      </c>
      <c r="D740" s="246" t="s">
        <v>180</v>
      </c>
      <c r="E740" s="247">
        <v>24</v>
      </c>
      <c r="F740" s="248">
        <v>170</v>
      </c>
      <c r="G740" s="249">
        <v>4</v>
      </c>
      <c r="H740" s="247">
        <v>4</v>
      </c>
      <c r="I740" s="247">
        <v>0</v>
      </c>
      <c r="J740" s="247">
        <v>0</v>
      </c>
      <c r="K740" s="247">
        <v>0</v>
      </c>
      <c r="L740" s="248">
        <v>0</v>
      </c>
      <c r="M740" s="249">
        <v>4</v>
      </c>
      <c r="N740" s="250">
        <v>0</v>
      </c>
    </row>
    <row r="741" spans="1:14" x14ac:dyDescent="0.25">
      <c r="A741" s="239" t="s">
        <v>549</v>
      </c>
      <c r="B741" s="240" t="s">
        <v>558</v>
      </c>
      <c r="C741" s="240" t="s">
        <v>47</v>
      </c>
      <c r="D741" s="240" t="s">
        <v>180</v>
      </c>
      <c r="E741" s="241">
        <v>48</v>
      </c>
      <c r="F741" s="242">
        <v>220</v>
      </c>
      <c r="G741" s="243">
        <v>3</v>
      </c>
      <c r="H741" s="241">
        <v>3</v>
      </c>
      <c r="I741" s="241">
        <v>3</v>
      </c>
      <c r="J741" s="241">
        <v>3</v>
      </c>
      <c r="K741" s="241">
        <v>0</v>
      </c>
      <c r="L741" s="242">
        <v>0</v>
      </c>
      <c r="M741" s="243">
        <v>0</v>
      </c>
      <c r="N741" s="244">
        <v>3</v>
      </c>
    </row>
    <row r="742" spans="1:14" x14ac:dyDescent="0.25">
      <c r="A742" s="245" t="s">
        <v>549</v>
      </c>
      <c r="B742" s="246" t="s">
        <v>558</v>
      </c>
      <c r="C742" s="246" t="s">
        <v>48</v>
      </c>
      <c r="D742" s="246" t="s">
        <v>180</v>
      </c>
      <c r="E742" s="247">
        <v>24</v>
      </c>
      <c r="F742" s="248">
        <v>213</v>
      </c>
      <c r="G742" s="249">
        <v>4</v>
      </c>
      <c r="H742" s="247">
        <v>4</v>
      </c>
      <c r="I742" s="247">
        <v>0</v>
      </c>
      <c r="J742" s="247">
        <v>0</v>
      </c>
      <c r="K742" s="247">
        <v>0</v>
      </c>
      <c r="L742" s="248">
        <v>0</v>
      </c>
      <c r="M742" s="249">
        <v>4</v>
      </c>
      <c r="N742" s="250">
        <v>0</v>
      </c>
    </row>
    <row r="743" spans="1:14" x14ac:dyDescent="0.25">
      <c r="A743" s="239" t="s">
        <v>549</v>
      </c>
      <c r="B743" s="240" t="s">
        <v>558</v>
      </c>
      <c r="C743" s="240" t="s">
        <v>49</v>
      </c>
      <c r="D743" s="240" t="s">
        <v>180</v>
      </c>
      <c r="E743" s="241">
        <v>24</v>
      </c>
      <c r="F743" s="242">
        <v>110</v>
      </c>
      <c r="G743" s="243">
        <v>4</v>
      </c>
      <c r="H743" s="241">
        <v>4</v>
      </c>
      <c r="I743" s="241">
        <v>0</v>
      </c>
      <c r="J743" s="241">
        <v>0</v>
      </c>
      <c r="K743" s="241">
        <v>0</v>
      </c>
      <c r="L743" s="242">
        <v>0</v>
      </c>
      <c r="M743" s="243">
        <v>5</v>
      </c>
      <c r="N743" s="244">
        <v>0</v>
      </c>
    </row>
    <row r="744" spans="1:14" x14ac:dyDescent="0.25">
      <c r="A744" s="245" t="s">
        <v>549</v>
      </c>
      <c r="B744" s="246" t="s">
        <v>558</v>
      </c>
      <c r="C744" s="246" t="s">
        <v>50</v>
      </c>
      <c r="D744" s="246" t="s">
        <v>180</v>
      </c>
      <c r="E744" s="247">
        <v>36</v>
      </c>
      <c r="F744" s="248">
        <v>35</v>
      </c>
      <c r="G744" s="249">
        <v>3</v>
      </c>
      <c r="H744" s="247">
        <v>3</v>
      </c>
      <c r="I744" s="247">
        <v>3</v>
      </c>
      <c r="J744" s="247">
        <v>0</v>
      </c>
      <c r="K744" s="247">
        <v>0</v>
      </c>
      <c r="L744" s="248">
        <v>0</v>
      </c>
      <c r="M744" s="249">
        <v>3</v>
      </c>
      <c r="N744" s="250">
        <v>0</v>
      </c>
    </row>
    <row r="745" spans="1:14" x14ac:dyDescent="0.25">
      <c r="A745" s="239" t="s">
        <v>559</v>
      </c>
      <c r="B745" s="240" t="s">
        <v>560</v>
      </c>
      <c r="C745" s="240" t="s">
        <v>41</v>
      </c>
      <c r="D745" s="240" t="s">
        <v>182</v>
      </c>
      <c r="E745" s="241">
        <v>12</v>
      </c>
      <c r="F745" s="242">
        <v>92</v>
      </c>
      <c r="G745" s="243">
        <v>5</v>
      </c>
      <c r="H745" s="241">
        <v>0</v>
      </c>
      <c r="I745" s="241">
        <v>0</v>
      </c>
      <c r="J745" s="241">
        <v>0</v>
      </c>
      <c r="K745" s="241">
        <v>0</v>
      </c>
      <c r="L745" s="242">
        <v>0</v>
      </c>
      <c r="M745" s="243">
        <v>0</v>
      </c>
      <c r="N745" s="244">
        <v>5</v>
      </c>
    </row>
    <row r="746" spans="1:14" x14ac:dyDescent="0.25">
      <c r="A746" s="245" t="s">
        <v>559</v>
      </c>
      <c r="B746" s="246" t="s">
        <v>561</v>
      </c>
      <c r="C746" s="246" t="s">
        <v>847</v>
      </c>
      <c r="D746" s="246" t="s">
        <v>180</v>
      </c>
      <c r="E746" s="247">
        <v>24</v>
      </c>
      <c r="F746" s="248">
        <v>7</v>
      </c>
      <c r="G746" s="249">
        <v>2</v>
      </c>
      <c r="H746" s="247">
        <v>3</v>
      </c>
      <c r="I746" s="247">
        <v>3</v>
      </c>
      <c r="J746" s="247">
        <v>0</v>
      </c>
      <c r="K746" s="247">
        <v>0</v>
      </c>
      <c r="L746" s="248">
        <v>0</v>
      </c>
      <c r="M746" s="249">
        <v>1</v>
      </c>
      <c r="N746" s="250">
        <v>0</v>
      </c>
    </row>
    <row r="747" spans="1:14" x14ac:dyDescent="0.25">
      <c r="A747" s="239" t="s">
        <v>559</v>
      </c>
      <c r="B747" s="240" t="s">
        <v>561</v>
      </c>
      <c r="C747" s="240" t="s">
        <v>40</v>
      </c>
      <c r="D747" s="240" t="s">
        <v>180</v>
      </c>
      <c r="E747" s="241">
        <v>26</v>
      </c>
      <c r="F747" s="242">
        <v>59</v>
      </c>
      <c r="G747" s="243">
        <v>4</v>
      </c>
      <c r="H747" s="241">
        <v>4</v>
      </c>
      <c r="I747" s="241">
        <v>0</v>
      </c>
      <c r="J747" s="241">
        <v>0</v>
      </c>
      <c r="K747" s="241">
        <v>0</v>
      </c>
      <c r="L747" s="242">
        <v>0</v>
      </c>
      <c r="M747" s="243">
        <v>4</v>
      </c>
      <c r="N747" s="244">
        <v>0</v>
      </c>
    </row>
    <row r="748" spans="1:14" x14ac:dyDescent="0.25">
      <c r="A748" s="245" t="s">
        <v>559</v>
      </c>
      <c r="B748" s="246" t="s">
        <v>561</v>
      </c>
      <c r="C748" s="246" t="s">
        <v>41</v>
      </c>
      <c r="D748" s="246" t="s">
        <v>180</v>
      </c>
      <c r="E748" s="247">
        <v>12</v>
      </c>
      <c r="F748" s="248">
        <v>114</v>
      </c>
      <c r="G748" s="249">
        <v>8</v>
      </c>
      <c r="H748" s="247">
        <v>1</v>
      </c>
      <c r="I748" s="247">
        <v>0</v>
      </c>
      <c r="J748" s="247">
        <v>0</v>
      </c>
      <c r="K748" s="247">
        <v>0</v>
      </c>
      <c r="L748" s="248">
        <v>0</v>
      </c>
      <c r="M748" s="249">
        <v>0</v>
      </c>
      <c r="N748" s="250">
        <v>8</v>
      </c>
    </row>
    <row r="749" spans="1:14" x14ac:dyDescent="0.25">
      <c r="A749" s="239" t="s">
        <v>559</v>
      </c>
      <c r="B749" s="240" t="s">
        <v>561</v>
      </c>
      <c r="C749" s="240" t="s">
        <v>46</v>
      </c>
      <c r="D749" s="240" t="s">
        <v>180</v>
      </c>
      <c r="E749" s="241">
        <v>24</v>
      </c>
      <c r="F749" s="242">
        <v>21</v>
      </c>
      <c r="G749" s="243">
        <v>2</v>
      </c>
      <c r="H749" s="241">
        <v>2</v>
      </c>
      <c r="I749" s="241">
        <v>0</v>
      </c>
      <c r="J749" s="241">
        <v>0</v>
      </c>
      <c r="K749" s="241">
        <v>0</v>
      </c>
      <c r="L749" s="242">
        <v>0</v>
      </c>
      <c r="M749" s="243">
        <v>0</v>
      </c>
      <c r="N749" s="244">
        <v>1</v>
      </c>
    </row>
    <row r="750" spans="1:14" x14ac:dyDescent="0.25">
      <c r="A750" s="245" t="s">
        <v>559</v>
      </c>
      <c r="B750" s="246" t="s">
        <v>561</v>
      </c>
      <c r="C750" s="246" t="s">
        <v>47</v>
      </c>
      <c r="D750" s="246" t="s">
        <v>180</v>
      </c>
      <c r="E750" s="247">
        <v>72</v>
      </c>
      <c r="F750" s="248">
        <v>83</v>
      </c>
      <c r="G750" s="249">
        <v>3</v>
      </c>
      <c r="H750" s="247">
        <v>3</v>
      </c>
      <c r="I750" s="247">
        <v>6</v>
      </c>
      <c r="J750" s="247">
        <v>3</v>
      </c>
      <c r="K750" s="247">
        <v>0</v>
      </c>
      <c r="L750" s="248">
        <v>3</v>
      </c>
      <c r="M750" s="249">
        <v>0</v>
      </c>
      <c r="N750" s="250">
        <v>3</v>
      </c>
    </row>
    <row r="751" spans="1:14" x14ac:dyDescent="0.25">
      <c r="A751" s="239" t="s">
        <v>559</v>
      </c>
      <c r="B751" s="240" t="s">
        <v>561</v>
      </c>
      <c r="C751" s="240" t="s">
        <v>48</v>
      </c>
      <c r="D751" s="240" t="s">
        <v>180</v>
      </c>
      <c r="E751" s="241">
        <v>30</v>
      </c>
      <c r="F751" s="242">
        <v>263</v>
      </c>
      <c r="G751" s="243">
        <v>5</v>
      </c>
      <c r="H751" s="241">
        <v>5</v>
      </c>
      <c r="I751" s="241">
        <v>5</v>
      </c>
      <c r="J751" s="241">
        <v>0</v>
      </c>
      <c r="K751" s="241">
        <v>0</v>
      </c>
      <c r="L751" s="242">
        <v>0</v>
      </c>
      <c r="M751" s="243">
        <v>5</v>
      </c>
      <c r="N751" s="244">
        <v>0</v>
      </c>
    </row>
    <row r="752" spans="1:14" x14ac:dyDescent="0.25">
      <c r="A752" s="245" t="s">
        <v>559</v>
      </c>
      <c r="B752" s="246" t="s">
        <v>561</v>
      </c>
      <c r="C752" s="246" t="s">
        <v>49</v>
      </c>
      <c r="D752" s="246" t="s">
        <v>180</v>
      </c>
      <c r="E752" s="247">
        <v>24</v>
      </c>
      <c r="F752" s="248">
        <v>121</v>
      </c>
      <c r="G752" s="249">
        <v>5</v>
      </c>
      <c r="H752" s="247">
        <v>5</v>
      </c>
      <c r="I752" s="247">
        <v>0</v>
      </c>
      <c r="J752" s="247">
        <v>0</v>
      </c>
      <c r="K752" s="247">
        <v>0</v>
      </c>
      <c r="L752" s="248">
        <v>0</v>
      </c>
      <c r="M752" s="249">
        <v>6</v>
      </c>
      <c r="N752" s="250">
        <v>0</v>
      </c>
    </row>
    <row r="753" spans="1:14" x14ac:dyDescent="0.25">
      <c r="A753" s="239" t="s">
        <v>559</v>
      </c>
      <c r="B753" s="240" t="s">
        <v>561</v>
      </c>
      <c r="C753" s="240" t="s">
        <v>50</v>
      </c>
      <c r="D753" s="240" t="s">
        <v>180</v>
      </c>
      <c r="E753" s="241">
        <v>36</v>
      </c>
      <c r="F753" s="242">
        <v>50</v>
      </c>
      <c r="G753" s="243">
        <v>4</v>
      </c>
      <c r="H753" s="241">
        <v>4</v>
      </c>
      <c r="I753" s="241">
        <v>3</v>
      </c>
      <c r="J753" s="241">
        <v>0</v>
      </c>
      <c r="K753" s="241">
        <v>0</v>
      </c>
      <c r="L753" s="242">
        <v>0</v>
      </c>
      <c r="M753" s="243">
        <v>3</v>
      </c>
      <c r="N753" s="244">
        <v>1</v>
      </c>
    </row>
    <row r="754" spans="1:14" x14ac:dyDescent="0.25">
      <c r="A754" s="245" t="s">
        <v>559</v>
      </c>
      <c r="B754" s="246" t="s">
        <v>561</v>
      </c>
      <c r="C754" s="246" t="s">
        <v>51</v>
      </c>
      <c r="D754" s="246" t="s">
        <v>180</v>
      </c>
      <c r="E754" s="247">
        <v>36</v>
      </c>
      <c r="F754" s="248">
        <v>43</v>
      </c>
      <c r="G754" s="249">
        <v>3</v>
      </c>
      <c r="H754" s="247">
        <v>3</v>
      </c>
      <c r="I754" s="247">
        <v>3</v>
      </c>
      <c r="J754" s="247">
        <v>2</v>
      </c>
      <c r="K754" s="247">
        <v>0</v>
      </c>
      <c r="L754" s="248">
        <v>0</v>
      </c>
      <c r="M754" s="249">
        <v>3</v>
      </c>
      <c r="N754" s="250">
        <v>0</v>
      </c>
    </row>
    <row r="755" spans="1:14" x14ac:dyDescent="0.25">
      <c r="A755" s="239" t="s">
        <v>559</v>
      </c>
      <c r="B755" s="240" t="s">
        <v>562</v>
      </c>
      <c r="C755" s="240" t="s">
        <v>25</v>
      </c>
      <c r="D755" s="240" t="s">
        <v>182</v>
      </c>
      <c r="E755" s="241">
        <v>12</v>
      </c>
      <c r="F755" s="242">
        <v>89</v>
      </c>
      <c r="G755" s="243">
        <v>8</v>
      </c>
      <c r="H755" s="241">
        <v>0</v>
      </c>
      <c r="I755" s="241">
        <v>0</v>
      </c>
      <c r="J755" s="241">
        <v>0</v>
      </c>
      <c r="K755" s="241">
        <v>0</v>
      </c>
      <c r="L755" s="242">
        <v>0</v>
      </c>
      <c r="M755" s="243">
        <v>0</v>
      </c>
      <c r="N755" s="244">
        <v>8</v>
      </c>
    </row>
    <row r="756" spans="1:14" x14ac:dyDescent="0.25">
      <c r="A756" s="245" t="s">
        <v>559</v>
      </c>
      <c r="B756" s="246" t="s">
        <v>562</v>
      </c>
      <c r="C756" s="246" t="s">
        <v>47</v>
      </c>
      <c r="D756" s="246" t="s">
        <v>182</v>
      </c>
      <c r="E756" s="247">
        <v>48</v>
      </c>
      <c r="F756" s="248">
        <v>13</v>
      </c>
      <c r="G756" s="249">
        <v>1</v>
      </c>
      <c r="H756" s="247">
        <v>2</v>
      </c>
      <c r="I756" s="247">
        <v>1</v>
      </c>
      <c r="J756" s="247">
        <v>1</v>
      </c>
      <c r="K756" s="247">
        <v>0</v>
      </c>
      <c r="L756" s="248">
        <v>0</v>
      </c>
      <c r="M756" s="249">
        <v>0</v>
      </c>
      <c r="N756" s="250">
        <v>2</v>
      </c>
    </row>
    <row r="757" spans="1:14" x14ac:dyDescent="0.25">
      <c r="A757" s="239" t="s">
        <v>559</v>
      </c>
      <c r="B757" s="240" t="s">
        <v>563</v>
      </c>
      <c r="C757" s="240" t="s">
        <v>41</v>
      </c>
      <c r="D757" s="240" t="s">
        <v>182</v>
      </c>
      <c r="E757" s="241">
        <v>12</v>
      </c>
      <c r="F757" s="242">
        <v>71</v>
      </c>
      <c r="G757" s="243">
        <v>2</v>
      </c>
      <c r="H757" s="241">
        <v>0</v>
      </c>
      <c r="I757" s="241">
        <v>0</v>
      </c>
      <c r="J757" s="241">
        <v>0</v>
      </c>
      <c r="K757" s="241">
        <v>0</v>
      </c>
      <c r="L757" s="242">
        <v>0</v>
      </c>
      <c r="M757" s="243">
        <v>0</v>
      </c>
      <c r="N757" s="244">
        <v>2</v>
      </c>
    </row>
    <row r="758" spans="1:14" x14ac:dyDescent="0.25">
      <c r="A758" s="245" t="s">
        <v>559</v>
      </c>
      <c r="B758" s="246" t="s">
        <v>564</v>
      </c>
      <c r="C758" s="246" t="s">
        <v>25</v>
      </c>
      <c r="D758" s="246" t="s">
        <v>182</v>
      </c>
      <c r="E758" s="247">
        <v>12</v>
      </c>
      <c r="F758" s="248">
        <v>29</v>
      </c>
      <c r="G758" s="249">
        <v>7</v>
      </c>
      <c r="H758" s="247">
        <v>0</v>
      </c>
      <c r="I758" s="247">
        <v>0</v>
      </c>
      <c r="J758" s="247">
        <v>0</v>
      </c>
      <c r="K758" s="247">
        <v>0</v>
      </c>
      <c r="L758" s="248">
        <v>0</v>
      </c>
      <c r="M758" s="249">
        <v>0</v>
      </c>
      <c r="N758" s="250">
        <v>8</v>
      </c>
    </row>
    <row r="759" spans="1:14" x14ac:dyDescent="0.25">
      <c r="A759" s="239" t="s">
        <v>565</v>
      </c>
      <c r="B759" s="240" t="s">
        <v>566</v>
      </c>
      <c r="C759" s="240" t="s">
        <v>41</v>
      </c>
      <c r="D759" s="240" t="s">
        <v>182</v>
      </c>
      <c r="E759" s="241">
        <v>12</v>
      </c>
      <c r="F759" s="242">
        <v>8</v>
      </c>
      <c r="G759" s="243">
        <v>2</v>
      </c>
      <c r="H759" s="241">
        <v>0</v>
      </c>
      <c r="I759" s="241">
        <v>0</v>
      </c>
      <c r="J759" s="241">
        <v>0</v>
      </c>
      <c r="K759" s="241">
        <v>0</v>
      </c>
      <c r="L759" s="242">
        <v>0</v>
      </c>
      <c r="M759" s="243">
        <v>0</v>
      </c>
      <c r="N759" s="244">
        <v>2</v>
      </c>
    </row>
    <row r="760" spans="1:14" x14ac:dyDescent="0.25">
      <c r="A760" s="245" t="s">
        <v>565</v>
      </c>
      <c r="B760" s="246" t="s">
        <v>567</v>
      </c>
      <c r="C760" s="246" t="s">
        <v>25</v>
      </c>
      <c r="D760" s="246" t="s">
        <v>182</v>
      </c>
      <c r="E760" s="247">
        <v>12</v>
      </c>
      <c r="F760" s="248">
        <v>17</v>
      </c>
      <c r="G760" s="249">
        <v>2</v>
      </c>
      <c r="H760" s="247">
        <v>0</v>
      </c>
      <c r="I760" s="247">
        <v>0</v>
      </c>
      <c r="J760" s="247">
        <v>0</v>
      </c>
      <c r="K760" s="247">
        <v>0</v>
      </c>
      <c r="L760" s="248">
        <v>0</v>
      </c>
      <c r="M760" s="249">
        <v>0</v>
      </c>
      <c r="N760" s="250">
        <v>2</v>
      </c>
    </row>
    <row r="761" spans="1:14" x14ac:dyDescent="0.25">
      <c r="A761" s="239" t="s">
        <v>565</v>
      </c>
      <c r="B761" s="240" t="s">
        <v>568</v>
      </c>
      <c r="C761" s="240" t="s">
        <v>40</v>
      </c>
      <c r="D761" s="240" t="s">
        <v>180</v>
      </c>
      <c r="E761" s="241">
        <v>30</v>
      </c>
      <c r="F761" s="242">
        <v>39</v>
      </c>
      <c r="G761" s="243">
        <v>2</v>
      </c>
      <c r="H761" s="241">
        <v>2</v>
      </c>
      <c r="I761" s="241">
        <v>2</v>
      </c>
      <c r="J761" s="241">
        <v>0</v>
      </c>
      <c r="K761" s="241">
        <v>0</v>
      </c>
      <c r="L761" s="242">
        <v>0</v>
      </c>
      <c r="M761" s="243">
        <v>2</v>
      </c>
      <c r="N761" s="244">
        <v>0</v>
      </c>
    </row>
    <row r="762" spans="1:14" x14ac:dyDescent="0.25">
      <c r="A762" s="245" t="s">
        <v>565</v>
      </c>
      <c r="B762" s="246" t="s">
        <v>568</v>
      </c>
      <c r="C762" s="246" t="s">
        <v>41</v>
      </c>
      <c r="D762" s="246" t="s">
        <v>180</v>
      </c>
      <c r="E762" s="247">
        <v>12</v>
      </c>
      <c r="F762" s="248">
        <v>6</v>
      </c>
      <c r="G762" s="249">
        <v>2</v>
      </c>
      <c r="H762" s="247">
        <v>0</v>
      </c>
      <c r="I762" s="247">
        <v>0</v>
      </c>
      <c r="J762" s="247">
        <v>0</v>
      </c>
      <c r="K762" s="247">
        <v>0</v>
      </c>
      <c r="L762" s="248">
        <v>0</v>
      </c>
      <c r="M762" s="249">
        <v>0</v>
      </c>
      <c r="N762" s="250">
        <v>2</v>
      </c>
    </row>
    <row r="763" spans="1:14" x14ac:dyDescent="0.25">
      <c r="A763" s="239" t="s">
        <v>565</v>
      </c>
      <c r="B763" s="240" t="s">
        <v>568</v>
      </c>
      <c r="C763" s="240" t="s">
        <v>47</v>
      </c>
      <c r="D763" s="240" t="s">
        <v>180</v>
      </c>
      <c r="E763" s="241">
        <v>48</v>
      </c>
      <c r="F763" s="242">
        <v>84</v>
      </c>
      <c r="G763" s="243">
        <v>1</v>
      </c>
      <c r="H763" s="241">
        <v>1</v>
      </c>
      <c r="I763" s="241">
        <v>1</v>
      </c>
      <c r="J763" s="241">
        <v>1</v>
      </c>
      <c r="K763" s="241">
        <v>0</v>
      </c>
      <c r="L763" s="242">
        <v>0</v>
      </c>
      <c r="M763" s="243">
        <v>0</v>
      </c>
      <c r="N763" s="244">
        <v>1</v>
      </c>
    </row>
    <row r="764" spans="1:14" x14ac:dyDescent="0.25">
      <c r="A764" s="245" t="s">
        <v>565</v>
      </c>
      <c r="B764" s="246" t="s">
        <v>568</v>
      </c>
      <c r="C764" s="246" t="s">
        <v>48</v>
      </c>
      <c r="D764" s="246" t="s">
        <v>180</v>
      </c>
      <c r="E764" s="247">
        <v>34</v>
      </c>
      <c r="F764" s="248">
        <v>161</v>
      </c>
      <c r="G764" s="249">
        <v>3</v>
      </c>
      <c r="H764" s="247">
        <v>3</v>
      </c>
      <c r="I764" s="247">
        <v>3</v>
      </c>
      <c r="J764" s="247">
        <v>0</v>
      </c>
      <c r="K764" s="247">
        <v>0</v>
      </c>
      <c r="L764" s="248">
        <v>0</v>
      </c>
      <c r="M764" s="249">
        <v>3</v>
      </c>
      <c r="N764" s="250">
        <v>0</v>
      </c>
    </row>
    <row r="765" spans="1:14" x14ac:dyDescent="0.25">
      <c r="A765" s="239" t="s">
        <v>565</v>
      </c>
      <c r="B765" s="240" t="s">
        <v>568</v>
      </c>
      <c r="C765" s="240" t="s">
        <v>50</v>
      </c>
      <c r="D765" s="240" t="s">
        <v>180</v>
      </c>
      <c r="E765" s="241">
        <v>34</v>
      </c>
      <c r="F765" s="242">
        <v>0</v>
      </c>
      <c r="G765" s="243">
        <v>0</v>
      </c>
      <c r="H765" s="241">
        <v>2</v>
      </c>
      <c r="I765" s="241">
        <v>0</v>
      </c>
      <c r="J765" s="241">
        <v>0</v>
      </c>
      <c r="K765" s="241">
        <v>0</v>
      </c>
      <c r="L765" s="242">
        <v>0</v>
      </c>
      <c r="M765" s="243">
        <v>0</v>
      </c>
      <c r="N765" s="244">
        <v>0</v>
      </c>
    </row>
    <row r="766" spans="1:14" x14ac:dyDescent="0.25">
      <c r="A766" s="245" t="s">
        <v>565</v>
      </c>
      <c r="B766" s="246" t="s">
        <v>568</v>
      </c>
      <c r="C766" s="246" t="s">
        <v>51</v>
      </c>
      <c r="D766" s="246" t="s">
        <v>180</v>
      </c>
      <c r="E766" s="247">
        <v>34</v>
      </c>
      <c r="F766" s="248">
        <v>22</v>
      </c>
      <c r="G766" s="249">
        <v>2</v>
      </c>
      <c r="H766" s="247">
        <v>2</v>
      </c>
      <c r="I766" s="247">
        <v>1</v>
      </c>
      <c r="J766" s="247">
        <v>0</v>
      </c>
      <c r="K766" s="247">
        <v>0</v>
      </c>
      <c r="L766" s="248">
        <v>0</v>
      </c>
      <c r="M766" s="249">
        <v>2</v>
      </c>
      <c r="N766" s="250">
        <v>0</v>
      </c>
    </row>
    <row r="767" spans="1:14" x14ac:dyDescent="0.25">
      <c r="A767" s="239" t="s">
        <v>569</v>
      </c>
      <c r="B767" s="240" t="s">
        <v>570</v>
      </c>
      <c r="C767" s="240" t="s">
        <v>49</v>
      </c>
      <c r="D767" s="240" t="s">
        <v>182</v>
      </c>
      <c r="E767" s="241">
        <v>24</v>
      </c>
      <c r="F767" s="242">
        <v>155</v>
      </c>
      <c r="G767" s="243">
        <v>4</v>
      </c>
      <c r="H767" s="241">
        <v>4</v>
      </c>
      <c r="I767" s="241">
        <v>0</v>
      </c>
      <c r="J767" s="241">
        <v>0</v>
      </c>
      <c r="K767" s="241">
        <v>0</v>
      </c>
      <c r="L767" s="242">
        <v>0</v>
      </c>
      <c r="M767" s="243">
        <v>0</v>
      </c>
      <c r="N767" s="244">
        <v>4</v>
      </c>
    </row>
    <row r="768" spans="1:14" x14ac:dyDescent="0.25">
      <c r="A768" s="245" t="s">
        <v>569</v>
      </c>
      <c r="B768" s="246" t="s">
        <v>571</v>
      </c>
      <c r="C768" s="246" t="s">
        <v>47</v>
      </c>
      <c r="D768" s="246" t="s">
        <v>182</v>
      </c>
      <c r="E768" s="247">
        <v>48</v>
      </c>
      <c r="F768" s="248">
        <v>83</v>
      </c>
      <c r="G768" s="249">
        <v>1</v>
      </c>
      <c r="H768" s="247">
        <v>1</v>
      </c>
      <c r="I768" s="247">
        <v>1</v>
      </c>
      <c r="J768" s="247">
        <v>1</v>
      </c>
      <c r="K768" s="247">
        <v>0</v>
      </c>
      <c r="L768" s="248">
        <v>0</v>
      </c>
      <c r="M768" s="249">
        <v>0</v>
      </c>
      <c r="N768" s="250">
        <v>1</v>
      </c>
    </row>
    <row r="769" spans="1:15" x14ac:dyDescent="0.25">
      <c r="A769" s="239" t="s">
        <v>569</v>
      </c>
      <c r="B769" s="240" t="s">
        <v>572</v>
      </c>
      <c r="C769" s="240" t="s">
        <v>25</v>
      </c>
      <c r="D769" s="240" t="s">
        <v>180</v>
      </c>
      <c r="E769" s="241">
        <v>12</v>
      </c>
      <c r="F769" s="242">
        <v>79</v>
      </c>
      <c r="G769" s="243">
        <v>4</v>
      </c>
      <c r="H769" s="241">
        <v>0</v>
      </c>
      <c r="I769" s="241">
        <v>0</v>
      </c>
      <c r="J769" s="241">
        <v>0</v>
      </c>
      <c r="K769" s="241">
        <v>0</v>
      </c>
      <c r="L769" s="242">
        <v>0</v>
      </c>
      <c r="M769" s="243">
        <v>0</v>
      </c>
      <c r="N769" s="244">
        <v>4</v>
      </c>
    </row>
    <row r="770" spans="1:15" x14ac:dyDescent="0.25">
      <c r="A770" s="245" t="s">
        <v>569</v>
      </c>
      <c r="B770" s="246" t="s">
        <v>572</v>
      </c>
      <c r="C770" s="246" t="s">
        <v>40</v>
      </c>
      <c r="D770" s="246" t="s">
        <v>180</v>
      </c>
      <c r="E770" s="247">
        <v>24</v>
      </c>
      <c r="F770" s="248">
        <v>54</v>
      </c>
      <c r="G770" s="249">
        <v>3</v>
      </c>
      <c r="H770" s="247">
        <v>3</v>
      </c>
      <c r="I770" s="247">
        <v>0</v>
      </c>
      <c r="J770" s="247">
        <v>0</v>
      </c>
      <c r="K770" s="247">
        <v>0</v>
      </c>
      <c r="L770" s="248">
        <v>0</v>
      </c>
      <c r="M770" s="249">
        <v>3</v>
      </c>
      <c r="N770" s="250">
        <v>0</v>
      </c>
    </row>
    <row r="771" spans="1:15" x14ac:dyDescent="0.25">
      <c r="A771" s="239" t="s">
        <v>569</v>
      </c>
      <c r="B771" s="240" t="s">
        <v>572</v>
      </c>
      <c r="C771" s="240" t="s">
        <v>48</v>
      </c>
      <c r="D771" s="240" t="s">
        <v>180</v>
      </c>
      <c r="E771" s="241">
        <v>26</v>
      </c>
      <c r="F771" s="242">
        <v>130</v>
      </c>
      <c r="G771" s="243">
        <v>5</v>
      </c>
      <c r="H771" s="241">
        <v>5</v>
      </c>
      <c r="I771" s="241">
        <v>0</v>
      </c>
      <c r="J771" s="241">
        <v>0</v>
      </c>
      <c r="K771" s="241">
        <v>0</v>
      </c>
      <c r="L771" s="242">
        <v>0</v>
      </c>
      <c r="M771" s="243">
        <v>5</v>
      </c>
      <c r="N771" s="244">
        <v>0</v>
      </c>
    </row>
    <row r="772" spans="1:15" x14ac:dyDescent="0.25">
      <c r="A772" s="245" t="s">
        <v>569</v>
      </c>
      <c r="B772" s="246" t="s">
        <v>572</v>
      </c>
      <c r="C772" s="246" t="s">
        <v>50</v>
      </c>
      <c r="D772" s="246" t="s">
        <v>180</v>
      </c>
      <c r="E772" s="247">
        <v>36</v>
      </c>
      <c r="F772" s="248">
        <v>40</v>
      </c>
      <c r="G772" s="249">
        <v>2</v>
      </c>
      <c r="H772" s="247">
        <v>2</v>
      </c>
      <c r="I772" s="247">
        <v>2</v>
      </c>
      <c r="J772" s="247">
        <v>0</v>
      </c>
      <c r="K772" s="247">
        <v>0</v>
      </c>
      <c r="L772" s="248">
        <v>0</v>
      </c>
      <c r="M772" s="249">
        <v>0</v>
      </c>
      <c r="N772" s="250">
        <v>0</v>
      </c>
    </row>
    <row r="773" spans="1:15" x14ac:dyDescent="0.25">
      <c r="A773" s="239" t="s">
        <v>569</v>
      </c>
      <c r="B773" s="240" t="s">
        <v>572</v>
      </c>
      <c r="C773" s="240" t="s">
        <v>51</v>
      </c>
      <c r="D773" s="240" t="s">
        <v>180</v>
      </c>
      <c r="E773" s="241">
        <v>34</v>
      </c>
      <c r="F773" s="242">
        <v>50</v>
      </c>
      <c r="G773" s="243">
        <v>2</v>
      </c>
      <c r="H773" s="241">
        <v>2</v>
      </c>
      <c r="I773" s="241">
        <v>2</v>
      </c>
      <c r="J773" s="241">
        <v>0</v>
      </c>
      <c r="K773" s="241">
        <v>0</v>
      </c>
      <c r="L773" s="242">
        <v>0</v>
      </c>
      <c r="M773" s="243">
        <v>2</v>
      </c>
      <c r="N773" s="244">
        <v>0</v>
      </c>
    </row>
    <row r="774" spans="1:15" x14ac:dyDescent="0.25">
      <c r="A774" s="245" t="s">
        <v>569</v>
      </c>
      <c r="B774" s="246" t="s">
        <v>573</v>
      </c>
      <c r="C774" s="246" t="s">
        <v>47</v>
      </c>
      <c r="D774" s="246" t="s">
        <v>182</v>
      </c>
      <c r="E774" s="247">
        <v>48</v>
      </c>
      <c r="F774" s="248">
        <v>81</v>
      </c>
      <c r="G774" s="249">
        <v>1</v>
      </c>
      <c r="H774" s="247">
        <v>1</v>
      </c>
      <c r="I774" s="247">
        <v>1</v>
      </c>
      <c r="J774" s="247">
        <v>1</v>
      </c>
      <c r="K774" s="247">
        <v>0</v>
      </c>
      <c r="L774" s="248">
        <v>0</v>
      </c>
      <c r="M774" s="249">
        <v>0</v>
      </c>
      <c r="N774" s="250">
        <v>1</v>
      </c>
    </row>
    <row r="775" spans="1:15" x14ac:dyDescent="0.25">
      <c r="A775" s="239" t="s">
        <v>569</v>
      </c>
      <c r="B775" s="240" t="s">
        <v>574</v>
      </c>
      <c r="C775" s="240" t="s">
        <v>25</v>
      </c>
      <c r="D775" s="240" t="s">
        <v>182</v>
      </c>
      <c r="E775" s="241">
        <v>12</v>
      </c>
      <c r="F775" s="242">
        <v>25</v>
      </c>
      <c r="G775" s="243">
        <v>3</v>
      </c>
      <c r="H775" s="241">
        <v>1</v>
      </c>
      <c r="I775" s="241">
        <v>0</v>
      </c>
      <c r="J775" s="241">
        <v>0</v>
      </c>
      <c r="K775" s="241">
        <v>0</v>
      </c>
      <c r="L775" s="242">
        <v>0</v>
      </c>
      <c r="M775" s="243">
        <v>0</v>
      </c>
      <c r="N775" s="244">
        <v>5</v>
      </c>
    </row>
    <row r="776" spans="1:15" x14ac:dyDescent="0.25">
      <c r="A776" s="245" t="s">
        <v>569</v>
      </c>
      <c r="B776" s="246" t="s">
        <v>574</v>
      </c>
      <c r="C776" s="246" t="s">
        <v>50</v>
      </c>
      <c r="D776" s="246" t="s">
        <v>182</v>
      </c>
      <c r="E776" s="247">
        <v>36</v>
      </c>
      <c r="F776" s="248">
        <v>0</v>
      </c>
      <c r="G776" s="249">
        <v>0</v>
      </c>
      <c r="H776" s="247">
        <v>0</v>
      </c>
      <c r="I776" s="247">
        <v>1</v>
      </c>
      <c r="J776" s="247">
        <v>0</v>
      </c>
      <c r="K776" s="247">
        <v>0</v>
      </c>
      <c r="L776" s="248">
        <v>0</v>
      </c>
      <c r="M776" s="249">
        <v>0</v>
      </c>
      <c r="N776" s="250">
        <v>0</v>
      </c>
    </row>
    <row r="777" spans="1:15" x14ac:dyDescent="0.25">
      <c r="A777" s="239" t="s">
        <v>569</v>
      </c>
      <c r="B777" s="240" t="s">
        <v>574</v>
      </c>
      <c r="C777" s="240" t="s">
        <v>51</v>
      </c>
      <c r="D777" s="240" t="s">
        <v>182</v>
      </c>
      <c r="E777" s="241">
        <v>36</v>
      </c>
      <c r="F777" s="242">
        <v>3</v>
      </c>
      <c r="G777" s="243">
        <v>1</v>
      </c>
      <c r="H777" s="241">
        <v>1</v>
      </c>
      <c r="I777" s="241">
        <v>1</v>
      </c>
      <c r="J777" s="241">
        <v>0</v>
      </c>
      <c r="K777" s="241">
        <v>0</v>
      </c>
      <c r="L777" s="242">
        <v>0</v>
      </c>
      <c r="M777" s="243">
        <v>0</v>
      </c>
      <c r="N777" s="244">
        <v>0</v>
      </c>
    </row>
    <row r="778" spans="1:15" ht="13.5" thickBot="1" x14ac:dyDescent="0.35">
      <c r="A778" s="253"/>
      <c r="B778" s="254"/>
      <c r="C778" s="255"/>
      <c r="D778" s="255"/>
      <c r="E778" s="255"/>
      <c r="F778" s="256">
        <v>59477</v>
      </c>
      <c r="G778" s="257">
        <v>3751</v>
      </c>
      <c r="H778" s="258">
        <v>2071</v>
      </c>
      <c r="I778" s="258">
        <v>1023</v>
      </c>
      <c r="J778" s="258">
        <v>271</v>
      </c>
      <c r="K778" s="258">
        <v>104</v>
      </c>
      <c r="L778" s="256">
        <v>98</v>
      </c>
      <c r="M778" s="257">
        <v>804</v>
      </c>
      <c r="N778" s="259">
        <v>2958</v>
      </c>
      <c r="O778" s="263"/>
    </row>
    <row r="779" spans="1:15" x14ac:dyDescent="0.25">
      <c r="A779" s="260" t="s">
        <v>577</v>
      </c>
      <c r="O779" s="264"/>
    </row>
    <row r="780" spans="1:15" x14ac:dyDescent="0.25">
      <c r="A780" s="261"/>
    </row>
    <row r="781" spans="1:15" x14ac:dyDescent="0.25">
      <c r="A781" s="262" t="s">
        <v>113</v>
      </c>
    </row>
    <row r="782" spans="1:15" x14ac:dyDescent="0.25">
      <c r="A782" s="262" t="s">
        <v>96</v>
      </c>
      <c r="F782" s="263"/>
      <c r="G782" s="263"/>
      <c r="H782" s="263"/>
      <c r="I782" s="263"/>
      <c r="J782" s="263"/>
      <c r="K782" s="263"/>
      <c r="L782" s="263"/>
      <c r="M782" s="263"/>
      <c r="N782" s="263"/>
    </row>
  </sheetData>
  <autoFilter ref="A4:N4"/>
  <mergeCells count="4">
    <mergeCell ref="A3:F3"/>
    <mergeCell ref="G3:L3"/>
    <mergeCell ref="M3:N3"/>
    <mergeCell ref="A2:B2"/>
  </mergeCells>
  <hyperlinks>
    <hyperlink ref="A2:B2" location="TOC!A1" display="Return to Table of Contents"/>
  </hyperlinks>
  <pageMargins left="0.25" right="0.25" top="0.75" bottom="0.75" header="0.3" footer="0.3"/>
  <pageSetup scale="62" fitToHeight="0" orientation="landscape" horizontalDpi="1200" verticalDpi="1200" r:id="rId1"/>
  <headerFooter>
    <oddHeader>&amp;L2018-19 &amp;"Arial,Italic"Survey of Advanced Dental Education</oddHeader>
  </headerFooter>
  <rowBreaks count="9" manualBreakCount="9">
    <brk id="122" max="13" man="1"/>
    <brk id="174" max="13" man="1"/>
    <brk id="228" max="13" man="1"/>
    <brk id="285" max="13" man="1"/>
    <brk id="342" max="13" man="1"/>
    <brk id="401" max="13" man="1"/>
    <brk id="457" max="13" man="1"/>
    <brk id="695" max="13" man="1"/>
    <brk id="744" max="1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workbookViewId="0"/>
  </sheetViews>
  <sheetFormatPr defaultColWidth="9.36328125" defaultRowHeight="12.5" x14ac:dyDescent="0.25"/>
  <cols>
    <col min="1" max="2" width="9.36328125" style="9"/>
    <col min="3" max="3" width="11.36328125" style="9" customWidth="1"/>
    <col min="4" max="5" width="11.453125" style="9" bestFit="1" customWidth="1"/>
    <col min="6" max="11" width="9.36328125" style="9"/>
    <col min="12" max="12" width="12.6328125" style="9" customWidth="1"/>
    <col min="13" max="16384" width="9.36328125" style="9"/>
  </cols>
  <sheetData>
    <row r="1" spans="1:14" ht="15.65" x14ac:dyDescent="0.25">
      <c r="A1" s="3" t="s">
        <v>582</v>
      </c>
    </row>
    <row r="2" spans="1:14" ht="13.25" x14ac:dyDescent="0.25">
      <c r="A2" s="420" t="s">
        <v>20</v>
      </c>
      <c r="B2" s="420"/>
      <c r="C2" s="420"/>
    </row>
    <row r="3" spans="1:14" ht="13.25" x14ac:dyDescent="0.25">
      <c r="F3" s="104"/>
    </row>
    <row r="5" spans="1:14" ht="13.25" x14ac:dyDescent="0.25">
      <c r="N5" s="3"/>
    </row>
    <row r="7" spans="1:14" ht="13.25" x14ac:dyDescent="0.25">
      <c r="D7" s="9" t="s">
        <v>579</v>
      </c>
    </row>
    <row r="8" spans="1:14" ht="13.25" x14ac:dyDescent="0.25">
      <c r="B8" s="9">
        <v>18</v>
      </c>
      <c r="C8" s="9" t="s">
        <v>26</v>
      </c>
      <c r="D8" s="220">
        <v>40</v>
      </c>
      <c r="E8" s="220"/>
    </row>
    <row r="9" spans="1:14" ht="13.25" x14ac:dyDescent="0.25">
      <c r="B9" s="9">
        <v>17</v>
      </c>
      <c r="C9" s="9" t="s">
        <v>42</v>
      </c>
      <c r="D9" s="220">
        <v>12</v>
      </c>
    </row>
    <row r="10" spans="1:14" ht="13.25" x14ac:dyDescent="0.25">
      <c r="B10" s="9">
        <v>16</v>
      </c>
      <c r="C10" s="9" t="s">
        <v>51</v>
      </c>
      <c r="D10" s="268">
        <v>35.4</v>
      </c>
      <c r="F10" s="267"/>
    </row>
    <row r="11" spans="1:14" ht="13.25" x14ac:dyDescent="0.25">
      <c r="B11" s="9">
        <v>15</v>
      </c>
      <c r="C11" s="9" t="s">
        <v>50</v>
      </c>
      <c r="D11" s="268">
        <v>35.200000000000003</v>
      </c>
      <c r="F11" s="267"/>
    </row>
    <row r="12" spans="1:14" ht="13.25" x14ac:dyDescent="0.25">
      <c r="B12" s="9">
        <v>14</v>
      </c>
      <c r="C12" s="9" t="s">
        <v>49</v>
      </c>
      <c r="D12" s="268">
        <v>24.2</v>
      </c>
      <c r="F12" s="267"/>
    </row>
    <row r="13" spans="1:14" ht="13.25" x14ac:dyDescent="0.25">
      <c r="B13" s="9">
        <v>13</v>
      </c>
      <c r="C13" s="9" t="s">
        <v>848</v>
      </c>
      <c r="D13" s="220">
        <v>24</v>
      </c>
      <c r="F13" s="267"/>
      <c r="M13" s="104"/>
    </row>
    <row r="14" spans="1:14" ht="13.25" x14ac:dyDescent="0.25">
      <c r="B14" s="9">
        <v>12</v>
      </c>
      <c r="C14" s="9" t="s">
        <v>847</v>
      </c>
      <c r="D14" s="220">
        <v>27.2</v>
      </c>
      <c r="E14" s="267"/>
      <c r="M14" s="104"/>
    </row>
    <row r="15" spans="1:14" ht="13.25" x14ac:dyDescent="0.25">
      <c r="B15" s="9">
        <v>11</v>
      </c>
      <c r="C15" s="9" t="s">
        <v>35</v>
      </c>
      <c r="D15" s="269">
        <v>12</v>
      </c>
      <c r="F15" s="267"/>
    </row>
    <row r="16" spans="1:14" ht="13.25" x14ac:dyDescent="0.25">
      <c r="B16" s="9">
        <v>10</v>
      </c>
      <c r="C16" s="9" t="s">
        <v>48</v>
      </c>
      <c r="D16" s="268">
        <v>30.9</v>
      </c>
      <c r="F16" s="267"/>
    </row>
    <row r="17" spans="2:13" ht="13.25" x14ac:dyDescent="0.25">
      <c r="B17" s="9">
        <v>9</v>
      </c>
      <c r="C17" s="9" t="s">
        <v>28</v>
      </c>
      <c r="D17" s="268">
        <v>15.3</v>
      </c>
      <c r="F17" s="267"/>
    </row>
    <row r="18" spans="2:13" ht="13.25" x14ac:dyDescent="0.25">
      <c r="B18" s="9">
        <v>8</v>
      </c>
      <c r="C18" s="9" t="s">
        <v>47</v>
      </c>
      <c r="D18" s="269">
        <v>53.6</v>
      </c>
      <c r="F18" s="267"/>
      <c r="M18" s="104"/>
    </row>
    <row r="19" spans="2:13" ht="13.25" x14ac:dyDescent="0.25">
      <c r="B19" s="9">
        <v>7</v>
      </c>
      <c r="C19" s="9" t="s">
        <v>46</v>
      </c>
      <c r="D19" s="220">
        <v>28.7</v>
      </c>
      <c r="E19" s="267"/>
    </row>
    <row r="20" spans="2:13" ht="13.25" x14ac:dyDescent="0.25">
      <c r="B20" s="9">
        <v>6</v>
      </c>
      <c r="C20" s="9" t="s">
        <v>45</v>
      </c>
      <c r="D20" s="220">
        <v>34</v>
      </c>
      <c r="E20" s="267"/>
    </row>
    <row r="21" spans="2:13" ht="13.25" x14ac:dyDescent="0.25">
      <c r="B21" s="9">
        <v>5</v>
      </c>
      <c r="C21" s="9" t="s">
        <v>41</v>
      </c>
      <c r="D21" s="268">
        <v>12.2</v>
      </c>
      <c r="E21" s="267"/>
    </row>
    <row r="22" spans="2:13" ht="13.25" x14ac:dyDescent="0.25">
      <c r="B22" s="9">
        <v>4</v>
      </c>
      <c r="C22" s="9" t="s">
        <v>40</v>
      </c>
      <c r="D22" s="268">
        <v>25.6</v>
      </c>
      <c r="E22" s="267"/>
    </row>
    <row r="23" spans="2:13" ht="13.25" x14ac:dyDescent="0.25">
      <c r="B23" s="9">
        <v>3</v>
      </c>
      <c r="C23" s="9" t="s">
        <v>39</v>
      </c>
      <c r="D23" s="268">
        <v>15.2</v>
      </c>
    </row>
    <row r="24" spans="2:13" ht="13.25" x14ac:dyDescent="0.25">
      <c r="B24" s="9">
        <v>2</v>
      </c>
      <c r="C24" s="9" t="s">
        <v>581</v>
      </c>
      <c r="D24" s="9">
        <v>36</v>
      </c>
      <c r="E24" s="267"/>
    </row>
    <row r="25" spans="2:13" ht="13.25" x14ac:dyDescent="0.25">
      <c r="B25" s="9">
        <v>1</v>
      </c>
      <c r="C25" s="9" t="s">
        <v>25</v>
      </c>
      <c r="D25" s="268">
        <v>13.3</v>
      </c>
      <c r="E25" s="267"/>
    </row>
    <row r="30" spans="2:13" ht="13.25" x14ac:dyDescent="0.25">
      <c r="M30" s="104"/>
    </row>
    <row r="31" spans="2:13" ht="13.25" x14ac:dyDescent="0.25">
      <c r="M31" s="104"/>
    </row>
    <row r="32" spans="2:13" ht="13.25" x14ac:dyDescent="0.25">
      <c r="M32" s="104"/>
    </row>
    <row r="33" spans="1:13" ht="13.25" x14ac:dyDescent="0.25">
      <c r="M33" s="104"/>
    </row>
    <row r="39" spans="1:13" x14ac:dyDescent="0.25">
      <c r="A39" s="55"/>
    </row>
    <row r="40" spans="1:13" x14ac:dyDescent="0.25">
      <c r="A40" s="55"/>
    </row>
    <row r="41" spans="1:13" x14ac:dyDescent="0.25">
      <c r="A41" s="55"/>
    </row>
    <row r="42" spans="1:13" x14ac:dyDescent="0.25">
      <c r="A42" s="55" t="s">
        <v>580</v>
      </c>
    </row>
    <row r="44" spans="1:13" x14ac:dyDescent="0.25">
      <c r="A44" s="55" t="s">
        <v>113</v>
      </c>
    </row>
    <row r="45" spans="1:13" x14ac:dyDescent="0.25">
      <c r="A45" s="55" t="s">
        <v>96</v>
      </c>
    </row>
    <row r="46" spans="1:13" ht="13" x14ac:dyDescent="0.3">
      <c r="A46" s="270"/>
    </row>
    <row r="47" spans="1:13" ht="13" x14ac:dyDescent="0.3">
      <c r="A47" s="3"/>
    </row>
    <row r="48" spans="1:13" ht="13" x14ac:dyDescent="0.3">
      <c r="A48" s="3"/>
    </row>
    <row r="49" spans="1:15" ht="13" x14ac:dyDescent="0.3">
      <c r="A49" s="3"/>
      <c r="O49" s="104"/>
    </row>
    <row r="50" spans="1:15" ht="13" x14ac:dyDescent="0.3">
      <c r="A50" s="270"/>
      <c r="O50" s="104"/>
    </row>
    <row r="51" spans="1:15" x14ac:dyDescent="0.25">
      <c r="D51" s="271"/>
      <c r="O51" s="104"/>
    </row>
    <row r="52" spans="1:15" x14ac:dyDescent="0.25">
      <c r="D52" s="271"/>
      <c r="E52" s="271"/>
    </row>
    <row r="53" spans="1:15" x14ac:dyDescent="0.25">
      <c r="D53" s="271"/>
      <c r="E53" s="271"/>
    </row>
    <row r="54" spans="1:15" x14ac:dyDescent="0.25">
      <c r="D54" s="271"/>
      <c r="E54" s="271"/>
      <c r="F54" s="267"/>
    </row>
    <row r="55" spans="1:15" ht="12.75" customHeight="1" x14ac:dyDescent="0.25">
      <c r="D55" s="271"/>
      <c r="E55" s="271"/>
      <c r="F55" s="267"/>
      <c r="G55" s="267"/>
      <c r="H55" s="267"/>
    </row>
    <row r="56" spans="1:15" x14ac:dyDescent="0.25">
      <c r="D56" s="271"/>
      <c r="E56" s="271"/>
      <c r="G56" s="267"/>
      <c r="H56" s="267"/>
    </row>
    <row r="57" spans="1:15" x14ac:dyDescent="0.25">
      <c r="D57" s="271"/>
      <c r="E57" s="271"/>
      <c r="F57" s="267"/>
      <c r="G57" s="267"/>
      <c r="H57" s="267"/>
    </row>
    <row r="58" spans="1:15" x14ac:dyDescent="0.25">
      <c r="D58" s="271"/>
      <c r="E58" s="271"/>
    </row>
    <row r="59" spans="1:15" x14ac:dyDescent="0.25">
      <c r="D59" s="271"/>
      <c r="E59" s="271"/>
      <c r="F59" s="267"/>
      <c r="G59" s="267"/>
    </row>
    <row r="60" spans="1:15" x14ac:dyDescent="0.25">
      <c r="D60" s="271"/>
      <c r="E60" s="271"/>
      <c r="G60" s="267"/>
    </row>
    <row r="61" spans="1:15" x14ac:dyDescent="0.25">
      <c r="D61" s="271"/>
      <c r="E61" s="271"/>
      <c r="G61" s="267"/>
      <c r="H61" s="267"/>
    </row>
    <row r="62" spans="1:15" x14ac:dyDescent="0.25">
      <c r="D62" s="271"/>
      <c r="E62" s="271"/>
      <c r="G62" s="267"/>
    </row>
    <row r="63" spans="1:15" x14ac:dyDescent="0.25">
      <c r="D63" s="271"/>
      <c r="E63" s="271"/>
      <c r="G63" s="267"/>
      <c r="H63" s="267"/>
    </row>
    <row r="64" spans="1:15" x14ac:dyDescent="0.25">
      <c r="D64" s="271"/>
      <c r="E64" s="271"/>
      <c r="G64" s="267"/>
      <c r="H64" s="267"/>
    </row>
    <row r="65" spans="4:8" x14ac:dyDescent="0.25">
      <c r="D65" s="271"/>
      <c r="E65" s="271"/>
      <c r="G65" s="267"/>
      <c r="H65" s="267"/>
    </row>
    <row r="66" spans="4:8" x14ac:dyDescent="0.25">
      <c r="D66" s="271"/>
      <c r="E66" s="271"/>
      <c r="G66" s="267"/>
      <c r="H66" s="267"/>
    </row>
    <row r="67" spans="4:8" x14ac:dyDescent="0.25">
      <c r="D67" s="271"/>
      <c r="E67" s="271"/>
      <c r="G67" s="267"/>
      <c r="H67" s="267"/>
    </row>
    <row r="68" spans="4:8" x14ac:dyDescent="0.25">
      <c r="E68" s="271"/>
    </row>
  </sheetData>
  <sortState ref="B8:D25">
    <sortCondition descending="1" ref="B8:B25"/>
  </sortState>
  <mergeCells count="1">
    <mergeCell ref="A2:C2"/>
  </mergeCells>
  <hyperlinks>
    <hyperlink ref="A2" location="TOC!A1" display="Return to Table of Contents"/>
  </hyperlinks>
  <pageMargins left="0.25" right="0.25" top="0.75" bottom="0.75" header="0.3" footer="0.3"/>
  <pageSetup scale="65" orientation="portrait" r:id="rId1"/>
  <headerFooter>
    <oddHeader>&amp;L2018-19 &amp;"Arial,Italic"Survey of Advanced Dental Education</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workbookViewId="0">
      <pane xSplit="1" ySplit="4" topLeftCell="B5" activePane="bottomRight" state="frozen"/>
      <selection pane="topRight" activeCell="B1" sqref="B1"/>
      <selection pane="bottomLeft" activeCell="A5" sqref="A5"/>
      <selection pane="bottomRight" activeCell="A2" sqref="A2"/>
    </sheetView>
  </sheetViews>
  <sheetFormatPr defaultColWidth="9.36328125" defaultRowHeight="12.5" x14ac:dyDescent="0.25"/>
  <cols>
    <col min="1" max="1" width="60.54296875" style="9" customWidth="1"/>
    <col min="2" max="2" width="15.54296875" style="9" customWidth="1"/>
    <col min="3" max="3" width="7.453125" style="9" customWidth="1"/>
    <col min="4" max="4" width="13.08984375" style="9" customWidth="1"/>
    <col min="5" max="5" width="6.453125" style="9" customWidth="1"/>
    <col min="6" max="7" width="12.90625" style="9" customWidth="1"/>
    <col min="8" max="8" width="14.36328125" style="9" customWidth="1"/>
    <col min="9" max="9" width="12.90625" style="9" customWidth="1"/>
    <col min="10" max="10" width="12.6328125" style="9" customWidth="1"/>
    <col min="11" max="16384" width="9.36328125" style="9"/>
  </cols>
  <sheetData>
    <row r="1" spans="1:15" ht="13.25" x14ac:dyDescent="0.25">
      <c r="A1" s="3" t="s">
        <v>594</v>
      </c>
    </row>
    <row r="2" spans="1:15" ht="13.75" thickBot="1" x14ac:dyDescent="0.3">
      <c r="A2" s="272" t="s">
        <v>20</v>
      </c>
    </row>
    <row r="3" spans="1:15" ht="28.5" customHeight="1" x14ac:dyDescent="0.25">
      <c r="A3" s="273"/>
      <c r="B3" s="430" t="s">
        <v>583</v>
      </c>
      <c r="C3" s="430"/>
      <c r="D3" s="430"/>
      <c r="E3" s="431"/>
      <c r="F3" s="432" t="s">
        <v>584</v>
      </c>
      <c r="G3" s="432"/>
      <c r="H3" s="432"/>
      <c r="I3" s="432"/>
      <c r="J3" s="274"/>
      <c r="L3" s="3"/>
      <c r="M3" s="49"/>
      <c r="N3" s="48"/>
      <c r="O3" s="48"/>
    </row>
    <row r="4" spans="1:15" ht="67.5" customHeight="1" x14ac:dyDescent="0.25">
      <c r="A4" s="62" t="s">
        <v>585</v>
      </c>
      <c r="B4" s="275" t="s">
        <v>586</v>
      </c>
      <c r="C4" s="275" t="s">
        <v>43</v>
      </c>
      <c r="D4" s="275" t="s">
        <v>587</v>
      </c>
      <c r="E4" s="276" t="s">
        <v>43</v>
      </c>
      <c r="F4" s="277" t="s">
        <v>588</v>
      </c>
      <c r="G4" s="277" t="s">
        <v>589</v>
      </c>
      <c r="H4" s="277" t="s">
        <v>590</v>
      </c>
      <c r="I4" s="277" t="s">
        <v>591</v>
      </c>
      <c r="J4" s="278" t="s">
        <v>592</v>
      </c>
      <c r="M4" s="100"/>
      <c r="N4" s="48"/>
      <c r="O4" s="48"/>
    </row>
    <row r="5" spans="1:15" ht="15" customHeight="1" x14ac:dyDescent="0.25">
      <c r="A5" s="44" t="s">
        <v>89</v>
      </c>
      <c r="B5" s="371">
        <v>20108</v>
      </c>
      <c r="C5" s="279">
        <v>15</v>
      </c>
      <c r="D5" s="371">
        <v>45894</v>
      </c>
      <c r="E5" s="280">
        <v>55</v>
      </c>
      <c r="F5" s="281">
        <v>10</v>
      </c>
      <c r="G5" s="281">
        <v>5</v>
      </c>
      <c r="H5" s="281">
        <v>45</v>
      </c>
      <c r="I5" s="281">
        <v>30</v>
      </c>
      <c r="J5" s="282">
        <f>SUM(F5:I5)</f>
        <v>90</v>
      </c>
      <c r="K5" s="283"/>
      <c r="M5" s="168"/>
      <c r="N5" s="48"/>
      <c r="O5" s="48"/>
    </row>
    <row r="6" spans="1:15" ht="15" customHeight="1" x14ac:dyDescent="0.25">
      <c r="A6" s="44" t="s">
        <v>90</v>
      </c>
      <c r="B6" s="279">
        <v>7492</v>
      </c>
      <c r="C6" s="279">
        <v>1</v>
      </c>
      <c r="D6" s="279">
        <v>58819</v>
      </c>
      <c r="E6" s="280">
        <v>8</v>
      </c>
      <c r="F6" s="281">
        <v>1</v>
      </c>
      <c r="G6" s="281">
        <v>0</v>
      </c>
      <c r="H6" s="281">
        <v>7</v>
      </c>
      <c r="I6" s="281">
        <v>1</v>
      </c>
      <c r="J6" s="282">
        <v>9</v>
      </c>
      <c r="K6" s="283"/>
      <c r="M6" s="389"/>
      <c r="N6" s="389"/>
      <c r="O6" s="48"/>
    </row>
    <row r="7" spans="1:15" ht="15" customHeight="1" x14ac:dyDescent="0.25">
      <c r="A7" s="44" t="s">
        <v>75</v>
      </c>
      <c r="B7" s="279">
        <v>36209</v>
      </c>
      <c r="C7" s="279">
        <v>10</v>
      </c>
      <c r="D7" s="279">
        <v>35688</v>
      </c>
      <c r="E7" s="280">
        <v>8</v>
      </c>
      <c r="F7" s="281">
        <v>4</v>
      </c>
      <c r="G7" s="281">
        <v>6</v>
      </c>
      <c r="H7" s="281">
        <v>4</v>
      </c>
      <c r="I7" s="281">
        <v>1</v>
      </c>
      <c r="J7" s="282">
        <f t="shared" ref="J7:J22" si="0">SUM(F7:I7)</f>
        <v>15</v>
      </c>
      <c r="K7" s="283"/>
      <c r="M7" s="389"/>
      <c r="N7" s="389"/>
      <c r="O7" s="48"/>
    </row>
    <row r="8" spans="1:15" ht="15" customHeight="1" x14ac:dyDescent="0.25">
      <c r="A8" s="44" t="s">
        <v>76</v>
      </c>
      <c r="B8" s="279">
        <v>45522</v>
      </c>
      <c r="C8" s="279">
        <v>46</v>
      </c>
      <c r="D8" s="279">
        <v>26104</v>
      </c>
      <c r="E8" s="280">
        <v>18</v>
      </c>
      <c r="F8" s="281">
        <v>14</v>
      </c>
      <c r="G8" s="281">
        <v>32</v>
      </c>
      <c r="H8" s="281">
        <v>4</v>
      </c>
      <c r="I8" s="281">
        <v>5</v>
      </c>
      <c r="J8" s="282">
        <f t="shared" si="0"/>
        <v>55</v>
      </c>
      <c r="K8" s="283"/>
      <c r="M8" s="231"/>
      <c r="N8" s="231"/>
      <c r="O8" s="48"/>
    </row>
    <row r="9" spans="1:15" ht="15" customHeight="1" x14ac:dyDescent="0.25">
      <c r="A9" s="44" t="s">
        <v>107</v>
      </c>
      <c r="B9" s="279">
        <v>11091</v>
      </c>
      <c r="C9" s="279">
        <v>12</v>
      </c>
      <c r="D9" s="279">
        <v>56112</v>
      </c>
      <c r="E9" s="280">
        <v>173</v>
      </c>
      <c r="F9" s="281">
        <v>11</v>
      </c>
      <c r="G9" s="281">
        <v>1</v>
      </c>
      <c r="H9" s="281">
        <v>162</v>
      </c>
      <c r="I9" s="281">
        <v>7</v>
      </c>
      <c r="J9" s="282">
        <f t="shared" si="0"/>
        <v>181</v>
      </c>
      <c r="K9" s="283"/>
      <c r="M9" s="49"/>
      <c r="N9" s="49"/>
      <c r="O9" s="48"/>
    </row>
    <row r="10" spans="1:15" ht="15" customHeight="1" x14ac:dyDescent="0.25">
      <c r="A10" s="44" t="s">
        <v>77</v>
      </c>
      <c r="B10" s="279">
        <v>22143</v>
      </c>
      <c r="C10" s="279">
        <v>7</v>
      </c>
      <c r="D10" s="279">
        <v>40896</v>
      </c>
      <c r="E10" s="280">
        <v>10</v>
      </c>
      <c r="F10" s="281">
        <v>4</v>
      </c>
      <c r="G10" s="281">
        <v>3</v>
      </c>
      <c r="H10" s="281">
        <v>6</v>
      </c>
      <c r="I10" s="281">
        <v>1</v>
      </c>
      <c r="J10" s="282">
        <f t="shared" si="0"/>
        <v>14</v>
      </c>
      <c r="K10" s="283"/>
      <c r="M10" s="100"/>
      <c r="N10" s="48"/>
      <c r="O10" s="48"/>
    </row>
    <row r="11" spans="1:15" ht="15" customHeight="1" x14ac:dyDescent="0.25">
      <c r="A11" s="44" t="s">
        <v>78</v>
      </c>
      <c r="B11" s="279">
        <v>14584</v>
      </c>
      <c r="C11" s="279">
        <v>5</v>
      </c>
      <c r="D11" s="279">
        <v>28423</v>
      </c>
      <c r="E11" s="280">
        <v>9</v>
      </c>
      <c r="F11" s="281">
        <v>5</v>
      </c>
      <c r="G11" s="281">
        <v>0</v>
      </c>
      <c r="H11" s="281">
        <v>4</v>
      </c>
      <c r="I11" s="281">
        <v>0</v>
      </c>
      <c r="J11" s="284">
        <f t="shared" si="0"/>
        <v>9</v>
      </c>
      <c r="K11" s="283"/>
      <c r="M11" s="100"/>
      <c r="N11" s="48"/>
      <c r="O11" s="48"/>
    </row>
    <row r="12" spans="1:15" ht="15" customHeight="1" x14ac:dyDescent="0.25">
      <c r="A12" s="44" t="s">
        <v>79</v>
      </c>
      <c r="B12" s="279">
        <v>22059</v>
      </c>
      <c r="C12" s="279">
        <v>25</v>
      </c>
      <c r="D12" s="279">
        <v>53804</v>
      </c>
      <c r="E12" s="280">
        <v>88</v>
      </c>
      <c r="F12" s="281">
        <v>23</v>
      </c>
      <c r="G12" s="281">
        <v>2</v>
      </c>
      <c r="H12" s="281">
        <v>65</v>
      </c>
      <c r="I12" s="281">
        <v>11</v>
      </c>
      <c r="J12" s="282">
        <f t="shared" si="0"/>
        <v>101</v>
      </c>
      <c r="K12" s="283"/>
      <c r="M12" s="48"/>
      <c r="N12" s="48"/>
      <c r="O12" s="48"/>
    </row>
    <row r="13" spans="1:15" ht="15" customHeight="1" x14ac:dyDescent="0.25">
      <c r="A13" s="44" t="s">
        <v>103</v>
      </c>
      <c r="B13" s="285" t="s">
        <v>83</v>
      </c>
      <c r="C13" s="286">
        <v>0</v>
      </c>
      <c r="D13" s="279">
        <v>55064</v>
      </c>
      <c r="E13" s="280">
        <v>8</v>
      </c>
      <c r="F13" s="281">
        <v>0</v>
      </c>
      <c r="G13" s="281">
        <v>0</v>
      </c>
      <c r="H13" s="281">
        <v>8</v>
      </c>
      <c r="I13" s="281">
        <v>3</v>
      </c>
      <c r="J13" s="282">
        <f t="shared" si="0"/>
        <v>11</v>
      </c>
      <c r="K13" s="283"/>
      <c r="M13" s="167"/>
      <c r="N13" s="48"/>
      <c r="O13" s="48"/>
    </row>
    <row r="14" spans="1:15" ht="15" customHeight="1" x14ac:dyDescent="0.25">
      <c r="A14" s="44" t="s">
        <v>593</v>
      </c>
      <c r="B14" s="279">
        <v>44266</v>
      </c>
      <c r="C14" s="279">
        <v>61</v>
      </c>
      <c r="D14" s="279">
        <v>22374</v>
      </c>
      <c r="E14" s="280">
        <v>34</v>
      </c>
      <c r="F14" s="281">
        <v>29</v>
      </c>
      <c r="G14" s="281">
        <v>32</v>
      </c>
      <c r="H14" s="281">
        <v>5</v>
      </c>
      <c r="I14" s="281">
        <v>1</v>
      </c>
      <c r="J14" s="282">
        <f t="shared" si="0"/>
        <v>67</v>
      </c>
      <c r="K14" s="283"/>
      <c r="M14" s="49"/>
      <c r="N14" s="48"/>
      <c r="O14" s="48"/>
    </row>
    <row r="15" spans="1:15" ht="15" customHeight="1" x14ac:dyDescent="0.25">
      <c r="A15" s="44" t="s">
        <v>104</v>
      </c>
      <c r="B15" s="285">
        <v>28630</v>
      </c>
      <c r="C15" s="279">
        <v>2</v>
      </c>
      <c r="D15" s="279">
        <v>61586</v>
      </c>
      <c r="E15" s="280">
        <v>4</v>
      </c>
      <c r="F15" s="281">
        <v>1</v>
      </c>
      <c r="G15" s="281">
        <v>1</v>
      </c>
      <c r="H15" s="281">
        <v>3</v>
      </c>
      <c r="I15" s="281">
        <v>0</v>
      </c>
      <c r="J15" s="282">
        <f t="shared" si="0"/>
        <v>5</v>
      </c>
      <c r="K15" s="283"/>
      <c r="M15" s="100"/>
      <c r="N15" s="48"/>
      <c r="O15" s="48"/>
    </row>
    <row r="16" spans="1:15" ht="15" customHeight="1" x14ac:dyDescent="0.25">
      <c r="A16" s="44" t="s">
        <v>91</v>
      </c>
      <c r="B16" s="279">
        <v>52608</v>
      </c>
      <c r="C16" s="279">
        <v>4</v>
      </c>
      <c r="D16" s="279">
        <v>55481</v>
      </c>
      <c r="E16" s="280">
        <v>3</v>
      </c>
      <c r="F16" s="281">
        <v>2</v>
      </c>
      <c r="G16" s="281">
        <v>2</v>
      </c>
      <c r="H16" s="281">
        <v>1</v>
      </c>
      <c r="I16" s="281">
        <v>1</v>
      </c>
      <c r="J16" s="282">
        <f t="shared" si="0"/>
        <v>6</v>
      </c>
      <c r="K16" s="283"/>
      <c r="M16" s="167"/>
      <c r="N16" s="48"/>
      <c r="O16" s="48"/>
    </row>
    <row r="17" spans="1:15" ht="15" customHeight="1" x14ac:dyDescent="0.25">
      <c r="A17" s="44" t="s">
        <v>109</v>
      </c>
      <c r="B17" s="279">
        <v>29709</v>
      </c>
      <c r="C17" s="279">
        <v>8</v>
      </c>
      <c r="D17" s="279">
        <v>46368</v>
      </c>
      <c r="E17" s="280">
        <v>5</v>
      </c>
      <c r="F17" s="286">
        <v>3</v>
      </c>
      <c r="G17" s="286">
        <v>5</v>
      </c>
      <c r="H17" s="286">
        <v>2</v>
      </c>
      <c r="I17" s="286">
        <v>2</v>
      </c>
      <c r="J17" s="282">
        <f t="shared" si="0"/>
        <v>12</v>
      </c>
      <c r="K17" s="283"/>
      <c r="M17" s="168"/>
      <c r="N17" s="48"/>
      <c r="O17" s="48"/>
    </row>
    <row r="18" spans="1:15" ht="15" customHeight="1" x14ac:dyDescent="0.25">
      <c r="A18" s="44" t="s">
        <v>84</v>
      </c>
      <c r="B18" s="279">
        <v>30438</v>
      </c>
      <c r="C18" s="279">
        <v>32</v>
      </c>
      <c r="D18" s="279">
        <v>49720</v>
      </c>
      <c r="E18" s="280">
        <v>74</v>
      </c>
      <c r="F18" s="281">
        <v>26</v>
      </c>
      <c r="G18" s="281">
        <v>6</v>
      </c>
      <c r="H18" s="281">
        <v>48</v>
      </c>
      <c r="I18" s="281">
        <v>2</v>
      </c>
      <c r="J18" s="282">
        <f t="shared" si="0"/>
        <v>82</v>
      </c>
      <c r="K18" s="283"/>
      <c r="M18" s="231"/>
      <c r="N18" s="231"/>
      <c r="O18" s="48"/>
    </row>
    <row r="19" spans="1:15" ht="15" customHeight="1" x14ac:dyDescent="0.25">
      <c r="A19" s="354" t="s">
        <v>85</v>
      </c>
      <c r="B19" s="279">
        <v>35199</v>
      </c>
      <c r="C19" s="279">
        <v>51</v>
      </c>
      <c r="D19" s="279">
        <v>25264</v>
      </c>
      <c r="E19" s="280">
        <v>26</v>
      </c>
      <c r="F19" s="281">
        <v>22</v>
      </c>
      <c r="G19" s="281">
        <v>29</v>
      </c>
      <c r="H19" s="281">
        <v>4</v>
      </c>
      <c r="I19" s="281">
        <v>3</v>
      </c>
      <c r="J19" s="282">
        <f t="shared" si="0"/>
        <v>58</v>
      </c>
      <c r="K19" s="283"/>
      <c r="M19" s="304"/>
      <c r="N19" s="304"/>
      <c r="O19" s="48"/>
    </row>
    <row r="20" spans="1:15" ht="15" customHeight="1" x14ac:dyDescent="0.25">
      <c r="A20" s="44" t="s">
        <v>86</v>
      </c>
      <c r="B20" s="279">
        <v>35778</v>
      </c>
      <c r="C20" s="279">
        <v>37</v>
      </c>
      <c r="D20" s="279">
        <v>29396</v>
      </c>
      <c r="E20" s="280">
        <v>28</v>
      </c>
      <c r="F20" s="281">
        <v>20</v>
      </c>
      <c r="G20" s="281">
        <v>17</v>
      </c>
      <c r="H20" s="281">
        <v>8</v>
      </c>
      <c r="I20" s="281">
        <v>3</v>
      </c>
      <c r="J20" s="282">
        <f t="shared" si="0"/>
        <v>48</v>
      </c>
      <c r="K20" s="283"/>
      <c r="M20" s="49"/>
      <c r="N20" s="49"/>
      <c r="O20" s="48"/>
    </row>
    <row r="21" spans="1:15" ht="15" customHeight="1" x14ac:dyDescent="0.25">
      <c r="A21" s="44" t="s">
        <v>119</v>
      </c>
      <c r="B21" s="285" t="s">
        <v>83</v>
      </c>
      <c r="C21" s="286">
        <v>0</v>
      </c>
      <c r="D21" s="279">
        <v>60627</v>
      </c>
      <c r="E21" s="280">
        <v>5</v>
      </c>
      <c r="F21" s="281">
        <v>0</v>
      </c>
      <c r="G21" s="281">
        <v>0</v>
      </c>
      <c r="H21" s="281">
        <v>5</v>
      </c>
      <c r="I21" s="281">
        <v>2</v>
      </c>
      <c r="J21" s="282">
        <f t="shared" si="0"/>
        <v>7</v>
      </c>
      <c r="K21" s="283"/>
      <c r="M21" s="100"/>
      <c r="N21" s="48"/>
      <c r="O21" s="48"/>
    </row>
    <row r="22" spans="1:15" ht="15" customHeight="1" thickBot="1" x14ac:dyDescent="0.3">
      <c r="A22" s="287" t="s">
        <v>105</v>
      </c>
      <c r="B22" s="288">
        <v>52061</v>
      </c>
      <c r="C22" s="288">
        <v>1</v>
      </c>
      <c r="D22" s="288">
        <v>54127</v>
      </c>
      <c r="E22" s="383">
        <v>2</v>
      </c>
      <c r="F22" s="289">
        <v>1</v>
      </c>
      <c r="G22" s="289">
        <v>0</v>
      </c>
      <c r="H22" s="289">
        <v>1</v>
      </c>
      <c r="I22" s="289">
        <v>0</v>
      </c>
      <c r="J22" s="290">
        <f t="shared" si="0"/>
        <v>2</v>
      </c>
      <c r="K22" s="283"/>
      <c r="M22" s="48"/>
      <c r="N22" s="48"/>
      <c r="O22" s="48"/>
    </row>
    <row r="23" spans="1:15" ht="13.25" x14ac:dyDescent="0.25">
      <c r="M23" s="167"/>
      <c r="N23" s="48"/>
      <c r="O23" s="48"/>
    </row>
    <row r="24" spans="1:15" ht="13.25" x14ac:dyDescent="0.25">
      <c r="A24" s="55" t="s">
        <v>595</v>
      </c>
      <c r="J24" s="229"/>
      <c r="M24" s="49"/>
      <c r="N24" s="48"/>
      <c r="O24" s="48"/>
    </row>
    <row r="25" spans="1:15" x14ac:dyDescent="0.25">
      <c r="A25" s="55" t="s">
        <v>96</v>
      </c>
      <c r="M25" s="100"/>
      <c r="N25" s="48"/>
      <c r="O25" s="48"/>
    </row>
    <row r="26" spans="1:15" ht="13.25" x14ac:dyDescent="0.25">
      <c r="M26" s="167"/>
      <c r="N26" s="48"/>
      <c r="O26" s="48"/>
    </row>
    <row r="27" spans="1:15" ht="13.25" x14ac:dyDescent="0.25">
      <c r="M27" s="168"/>
      <c r="N27" s="48"/>
      <c r="O27" s="48"/>
    </row>
    <row r="28" spans="1:15" ht="13.25" x14ac:dyDescent="0.25">
      <c r="M28" s="231"/>
      <c r="N28" s="231"/>
      <c r="O28" s="231"/>
    </row>
    <row r="29" spans="1:15" ht="13.25" x14ac:dyDescent="0.25">
      <c r="M29" s="160"/>
      <c r="N29" s="161"/>
      <c r="O29" s="161"/>
    </row>
    <row r="30" spans="1:15" ht="13.25" x14ac:dyDescent="0.25">
      <c r="M30" s="160"/>
      <c r="N30" s="161"/>
      <c r="O30" s="161"/>
    </row>
    <row r="31" spans="1:15" ht="13.25" x14ac:dyDescent="0.25">
      <c r="M31" s="168"/>
      <c r="N31" s="48"/>
      <c r="O31" s="48"/>
    </row>
    <row r="32" spans="1:15" ht="13.25" x14ac:dyDescent="0.25">
      <c r="M32" s="231"/>
      <c r="N32" s="231"/>
      <c r="O32" s="231"/>
    </row>
    <row r="33" spans="13:15" ht="13.25" x14ac:dyDescent="0.25">
      <c r="M33" s="160"/>
      <c r="N33" s="161"/>
      <c r="O33" s="161"/>
    </row>
    <row r="34" spans="13:15" ht="13.25" x14ac:dyDescent="0.25">
      <c r="M34" s="160"/>
      <c r="N34" s="161"/>
      <c r="O34" s="161"/>
    </row>
    <row r="35" spans="13:15" ht="13.25" x14ac:dyDescent="0.25">
      <c r="M35" s="48"/>
      <c r="N35" s="48"/>
      <c r="O35" s="48"/>
    </row>
    <row r="36" spans="13:15" ht="13.25" x14ac:dyDescent="0.25">
      <c r="M36" s="48"/>
      <c r="N36" s="48"/>
      <c r="O36" s="48"/>
    </row>
  </sheetData>
  <mergeCells count="4">
    <mergeCell ref="B3:E3"/>
    <mergeCell ref="F3:I3"/>
    <mergeCell ref="M6:N6"/>
    <mergeCell ref="M7:N7"/>
  </mergeCells>
  <conditionalFormatting sqref="A16:C16 F16:J16 A17:J22 A5:J5 A7:J15">
    <cfRule type="expression" dxfId="13" priority="10">
      <formula>MOD(ROW(),2)=0</formula>
    </cfRule>
  </conditionalFormatting>
  <conditionalFormatting sqref="B7">
    <cfRule type="expression" dxfId="12" priority="9">
      <formula>MOD(ROW(),2)=0</formula>
    </cfRule>
  </conditionalFormatting>
  <conditionalFormatting sqref="E16">
    <cfRule type="expression" dxfId="11" priority="8">
      <formula>MOD(ROW(),2)=0</formula>
    </cfRule>
  </conditionalFormatting>
  <conditionalFormatting sqref="D16">
    <cfRule type="expression" dxfId="10" priority="7">
      <formula>MOD(ROW(),2)=0</formula>
    </cfRule>
  </conditionalFormatting>
  <conditionalFormatting sqref="A5:J5 A7:J22">
    <cfRule type="expression" dxfId="9" priority="6">
      <formula>MOD(ROW(),2)=0</formula>
    </cfRule>
  </conditionalFormatting>
  <conditionalFormatting sqref="A6:J6">
    <cfRule type="expression" dxfId="8" priority="3">
      <formula>MOD(ROW(),2)=0</formula>
    </cfRule>
  </conditionalFormatting>
  <conditionalFormatting sqref="A6:J6">
    <cfRule type="expression" dxfId="7" priority="2">
      <formula>MOD(ROW(),2)=0</formula>
    </cfRule>
  </conditionalFormatting>
  <conditionalFormatting sqref="B5">
    <cfRule type="expression" dxfId="6" priority="1">
      <formula>MOD(ROW(),2)=0</formula>
    </cfRule>
  </conditionalFormatting>
  <hyperlinks>
    <hyperlink ref="A2" location="TOC!A1" display="Return to Table of Contents"/>
  </hyperlinks>
  <pageMargins left="0.25" right="0.25" top="0.75" bottom="0.75" header="0.3" footer="0.3"/>
  <pageSetup scale="81" fitToHeight="0" orientation="landscape" r:id="rId1"/>
  <headerFooter>
    <oddHeader>&amp;L2018-19 &amp;"Arial,Italic"Survey of Advanced Dental Education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0"/>
  <sheetViews>
    <sheetView workbookViewId="0">
      <pane ySplit="2" topLeftCell="A3" activePane="bottomLeft" state="frozen"/>
      <selection activeCell="R32" sqref="R32"/>
      <selection pane="bottomLeft"/>
    </sheetView>
  </sheetViews>
  <sheetFormatPr defaultColWidth="9.36328125" defaultRowHeight="14" x14ac:dyDescent="0.3"/>
  <cols>
    <col min="1" max="1" width="19.453125" style="15" customWidth="1"/>
    <col min="2" max="2" width="120.54296875" style="15" customWidth="1"/>
    <col min="3" max="3" width="9.36328125" style="15" hidden="1" customWidth="1"/>
    <col min="4" max="16384" width="9.36328125" style="15"/>
  </cols>
  <sheetData>
    <row r="1" spans="1:3" ht="15.75" customHeight="1" x14ac:dyDescent="0.25">
      <c r="A1" s="14" t="s">
        <v>24</v>
      </c>
    </row>
    <row r="2" spans="1:3" ht="15.75" customHeight="1" x14ac:dyDescent="0.25">
      <c r="A2" s="387" t="s">
        <v>20</v>
      </c>
      <c r="B2" s="387"/>
    </row>
    <row r="3" spans="1:3" ht="15.75" customHeight="1" x14ac:dyDescent="0.25"/>
    <row r="4" spans="1:3" ht="15.65" customHeight="1" x14ac:dyDescent="0.25">
      <c r="A4" s="17" t="s">
        <v>25</v>
      </c>
      <c r="B4" s="348" t="s">
        <v>839</v>
      </c>
      <c r="C4" s="19"/>
    </row>
    <row r="5" spans="1:3" ht="13.75" x14ac:dyDescent="0.25">
      <c r="A5" s="20"/>
      <c r="B5" s="21"/>
      <c r="C5" s="19"/>
    </row>
    <row r="6" spans="1:3" ht="15.65" customHeight="1" x14ac:dyDescent="0.25">
      <c r="A6" s="17" t="s">
        <v>26</v>
      </c>
      <c r="B6" s="24" t="s">
        <v>27</v>
      </c>
      <c r="C6" s="19"/>
    </row>
    <row r="7" spans="1:3" ht="13.75" x14ac:dyDescent="0.25">
      <c r="A7" s="17"/>
      <c r="B7" s="24"/>
      <c r="C7" s="19"/>
    </row>
    <row r="8" spans="1:3" ht="44" customHeight="1" x14ac:dyDescent="0.25">
      <c r="A8" s="17" t="s">
        <v>28</v>
      </c>
      <c r="B8" s="25" t="s">
        <v>919</v>
      </c>
      <c r="C8" s="19"/>
    </row>
    <row r="9" spans="1:3" ht="13.75" x14ac:dyDescent="0.25">
      <c r="A9" s="20"/>
      <c r="B9" s="26"/>
      <c r="C9" s="19"/>
    </row>
    <row r="10" spans="1:3" ht="15.75" customHeight="1" x14ac:dyDescent="0.25">
      <c r="A10" s="17" t="s">
        <v>29</v>
      </c>
      <c r="B10" s="24" t="s">
        <v>30</v>
      </c>
      <c r="C10" s="19"/>
    </row>
    <row r="11" spans="1:3" ht="13.75" x14ac:dyDescent="0.25">
      <c r="A11" s="17"/>
      <c r="B11" s="24"/>
      <c r="C11" s="19"/>
    </row>
    <row r="12" spans="1:3" ht="15.75" customHeight="1" x14ac:dyDescent="0.25">
      <c r="A12" s="17" t="s">
        <v>31</v>
      </c>
      <c r="B12" s="24" t="s">
        <v>32</v>
      </c>
      <c r="C12" s="19"/>
    </row>
    <row r="13" spans="1:3" ht="13.75" x14ac:dyDescent="0.25">
      <c r="A13" s="20"/>
      <c r="B13" s="26"/>
      <c r="C13" s="19"/>
    </row>
    <row r="14" spans="1:3" ht="15.75" customHeight="1" x14ac:dyDescent="0.25">
      <c r="A14" s="17" t="s">
        <v>33</v>
      </c>
      <c r="B14" s="24" t="s">
        <v>34</v>
      </c>
      <c r="C14" s="19"/>
    </row>
    <row r="15" spans="1:3" ht="13.75" x14ac:dyDescent="0.25">
      <c r="A15" s="20"/>
      <c r="B15" s="26"/>
      <c r="C15" s="19"/>
    </row>
    <row r="16" spans="1:3" ht="39.65" x14ac:dyDescent="0.25">
      <c r="A16" s="17" t="s">
        <v>35</v>
      </c>
      <c r="B16" s="25" t="s">
        <v>915</v>
      </c>
      <c r="C16" s="19"/>
    </row>
    <row r="18" spans="1:6" ht="15.75" customHeight="1" x14ac:dyDescent="0.25">
      <c r="A18" s="27" t="s">
        <v>37</v>
      </c>
      <c r="B18" s="28" t="s">
        <v>38</v>
      </c>
      <c r="C18" s="19"/>
    </row>
    <row r="19" spans="1:6" ht="13.75" x14ac:dyDescent="0.25">
      <c r="A19" s="29"/>
      <c r="B19" s="30"/>
      <c r="C19" s="19"/>
    </row>
    <row r="20" spans="1:6" ht="52.75" x14ac:dyDescent="0.25">
      <c r="A20" s="22" t="s">
        <v>581</v>
      </c>
      <c r="B20" s="347" t="s">
        <v>578</v>
      </c>
      <c r="C20" s="216"/>
      <c r="F20" s="169"/>
    </row>
    <row r="21" spans="1:6" ht="13.75" x14ac:dyDescent="0.25">
      <c r="A21" s="29"/>
      <c r="B21" s="30"/>
      <c r="C21" s="216"/>
    </row>
    <row r="22" spans="1:6" ht="52.75" x14ac:dyDescent="0.25">
      <c r="A22" s="17" t="s">
        <v>39</v>
      </c>
      <c r="B22" s="348" t="s">
        <v>920</v>
      </c>
      <c r="C22" s="19"/>
    </row>
    <row r="23" spans="1:6" ht="13.75" x14ac:dyDescent="0.25">
      <c r="A23" s="20"/>
      <c r="B23" s="31"/>
      <c r="C23" s="19"/>
    </row>
    <row r="24" spans="1:6" ht="39.65" x14ac:dyDescent="0.25">
      <c r="A24" s="17" t="s">
        <v>40</v>
      </c>
      <c r="B24" s="348" t="s">
        <v>921</v>
      </c>
      <c r="C24" s="19"/>
    </row>
    <row r="25" spans="1:6" ht="13.75" x14ac:dyDescent="0.25">
      <c r="A25" s="32"/>
      <c r="B25" s="33"/>
      <c r="C25" s="19"/>
    </row>
    <row r="26" spans="1:6" ht="50" x14ac:dyDescent="0.3">
      <c r="A26" s="17" t="s">
        <v>41</v>
      </c>
      <c r="B26" s="348" t="s">
        <v>831</v>
      </c>
      <c r="C26" s="19"/>
    </row>
    <row r="27" spans="1:6" x14ac:dyDescent="0.3">
      <c r="A27" s="34"/>
      <c r="B27" s="18"/>
      <c r="C27" s="19"/>
    </row>
    <row r="28" spans="1:6" ht="37.5" x14ac:dyDescent="0.3">
      <c r="A28" s="17" t="s">
        <v>42</v>
      </c>
      <c r="B28" s="348" t="s">
        <v>840</v>
      </c>
      <c r="C28" s="19"/>
    </row>
    <row r="29" spans="1:6" x14ac:dyDescent="0.3">
      <c r="A29" s="17"/>
      <c r="B29" s="18"/>
      <c r="C29" s="19"/>
    </row>
    <row r="30" spans="1:6" ht="15.75" customHeight="1" x14ac:dyDescent="0.3">
      <c r="A30" s="17" t="s">
        <v>43</v>
      </c>
      <c r="B30" s="18" t="s">
        <v>44</v>
      </c>
      <c r="C30" s="19"/>
    </row>
    <row r="31" spans="1:6" x14ac:dyDescent="0.3">
      <c r="A31" s="17"/>
      <c r="B31" s="18"/>
      <c r="C31" s="19"/>
    </row>
    <row r="32" spans="1:6" ht="37.5" x14ac:dyDescent="0.3">
      <c r="A32" s="17" t="s">
        <v>45</v>
      </c>
      <c r="B32" s="348" t="s">
        <v>833</v>
      </c>
      <c r="C32" s="19"/>
    </row>
    <row r="33" spans="1:3" x14ac:dyDescent="0.3">
      <c r="A33" s="23"/>
      <c r="B33" s="18"/>
      <c r="C33" s="19"/>
    </row>
    <row r="34" spans="1:3" ht="37.5" x14ac:dyDescent="0.3">
      <c r="A34" s="17" t="s">
        <v>46</v>
      </c>
      <c r="B34" s="348" t="s">
        <v>832</v>
      </c>
      <c r="C34" s="19"/>
    </row>
    <row r="35" spans="1:3" x14ac:dyDescent="0.3">
      <c r="A35" s="17"/>
      <c r="B35" s="19"/>
      <c r="C35" s="19"/>
    </row>
    <row r="36" spans="1:3" ht="25" x14ac:dyDescent="0.3">
      <c r="A36" s="17" t="s">
        <v>47</v>
      </c>
      <c r="B36" s="35" t="s">
        <v>834</v>
      </c>
      <c r="C36" s="19"/>
    </row>
    <row r="37" spans="1:3" x14ac:dyDescent="0.3">
      <c r="A37" s="17"/>
      <c r="B37" s="35"/>
      <c r="C37" s="373"/>
    </row>
    <row r="38" spans="1:3" ht="50" x14ac:dyDescent="0.3">
      <c r="A38" s="23" t="s">
        <v>847</v>
      </c>
      <c r="B38" s="347" t="s">
        <v>849</v>
      </c>
      <c r="C38" s="373"/>
    </row>
    <row r="39" spans="1:3" x14ac:dyDescent="0.3">
      <c r="A39" s="23"/>
      <c r="B39" s="373"/>
      <c r="C39" s="373"/>
    </row>
    <row r="40" spans="1:3" ht="50" x14ac:dyDescent="0.3">
      <c r="A40" s="17" t="s">
        <v>848</v>
      </c>
      <c r="B40" s="348" t="s">
        <v>850</v>
      </c>
      <c r="C40" s="373"/>
    </row>
    <row r="41" spans="1:3" x14ac:dyDescent="0.3">
      <c r="A41" s="17"/>
      <c r="B41" s="35"/>
      <c r="C41" s="19"/>
    </row>
    <row r="42" spans="1:3" ht="25" x14ac:dyDescent="0.3">
      <c r="A42" s="17" t="s">
        <v>48</v>
      </c>
      <c r="B42" s="35" t="s">
        <v>835</v>
      </c>
      <c r="C42" s="19"/>
    </row>
    <row r="43" spans="1:3" x14ac:dyDescent="0.3">
      <c r="A43" s="34"/>
      <c r="B43" s="35"/>
      <c r="C43" s="19"/>
    </row>
    <row r="44" spans="1:3" ht="15.75" customHeight="1" x14ac:dyDescent="0.3">
      <c r="A44" s="27" t="s">
        <v>917</v>
      </c>
      <c r="B44" s="28" t="s">
        <v>36</v>
      </c>
      <c r="C44" s="19"/>
    </row>
    <row r="45" spans="1:3" x14ac:dyDescent="0.3">
      <c r="A45" s="34"/>
      <c r="B45" s="35"/>
      <c r="C45" s="373"/>
    </row>
    <row r="46" spans="1:3" ht="25" x14ac:dyDescent="0.3">
      <c r="A46" s="17" t="s">
        <v>49</v>
      </c>
      <c r="B46" s="35" t="s">
        <v>836</v>
      </c>
      <c r="C46" s="19"/>
    </row>
    <row r="47" spans="1:3" ht="15" customHeight="1" x14ac:dyDescent="0.3">
      <c r="A47" s="34"/>
      <c r="B47" s="35"/>
      <c r="C47" s="19"/>
    </row>
    <row r="48" spans="1:3" ht="26.25" customHeight="1" x14ac:dyDescent="0.3">
      <c r="A48" s="17" t="s">
        <v>50</v>
      </c>
      <c r="B48" s="35" t="s">
        <v>837</v>
      </c>
      <c r="C48" s="19"/>
    </row>
    <row r="49" spans="1:3" x14ac:dyDescent="0.3">
      <c r="A49" s="17"/>
      <c r="B49" s="36"/>
      <c r="C49" s="19"/>
    </row>
    <row r="50" spans="1:3" ht="37.5" x14ac:dyDescent="0.3">
      <c r="A50" s="17" t="s">
        <v>51</v>
      </c>
      <c r="B50" s="35" t="s">
        <v>838</v>
      </c>
      <c r="C50" s="19"/>
    </row>
    <row r="51" spans="1:3" x14ac:dyDescent="0.3">
      <c r="A51" s="17"/>
      <c r="B51" s="18"/>
      <c r="C51" s="19"/>
    </row>
    <row r="52" spans="1:3" x14ac:dyDescent="0.3">
      <c r="A52" s="388" t="s">
        <v>52</v>
      </c>
      <c r="B52" s="37" t="s">
        <v>53</v>
      </c>
      <c r="C52" s="19"/>
    </row>
    <row r="53" spans="1:3" x14ac:dyDescent="0.3">
      <c r="A53" s="388"/>
      <c r="B53" s="37"/>
      <c r="C53" s="19"/>
    </row>
    <row r="54" spans="1:3" x14ac:dyDescent="0.3">
      <c r="A54" s="388"/>
      <c r="B54" s="37" t="s">
        <v>54</v>
      </c>
      <c r="C54" s="19"/>
    </row>
    <row r="55" spans="1:3" x14ac:dyDescent="0.3">
      <c r="A55" s="388"/>
      <c r="B55" s="37"/>
      <c r="C55" s="19"/>
    </row>
    <row r="56" spans="1:3" x14ac:dyDescent="0.3">
      <c r="A56" s="388"/>
      <c r="B56" s="37" t="s">
        <v>55</v>
      </c>
      <c r="C56" s="19"/>
    </row>
    <row r="57" spans="1:3" x14ac:dyDescent="0.3">
      <c r="A57" s="388"/>
      <c r="B57" s="37"/>
      <c r="C57" s="19"/>
    </row>
    <row r="58" spans="1:3" ht="25" x14ac:dyDescent="0.3">
      <c r="A58" s="388"/>
      <c r="B58" s="37" t="s">
        <v>56</v>
      </c>
      <c r="C58" s="19"/>
    </row>
    <row r="59" spans="1:3" x14ac:dyDescent="0.3">
      <c r="A59" s="388"/>
      <c r="B59" s="37"/>
      <c r="C59" s="19"/>
    </row>
    <row r="60" spans="1:3" ht="25" x14ac:dyDescent="0.3">
      <c r="A60" s="388"/>
      <c r="B60" s="37" t="s">
        <v>57</v>
      </c>
      <c r="C60" s="19"/>
    </row>
    <row r="61" spans="1:3" x14ac:dyDescent="0.3">
      <c r="A61" s="388"/>
      <c r="B61" s="37"/>
      <c r="C61" s="19"/>
    </row>
    <row r="62" spans="1:3" ht="19.5" customHeight="1" x14ac:dyDescent="0.3">
      <c r="A62" s="388"/>
      <c r="B62" s="37" t="s">
        <v>58</v>
      </c>
      <c r="C62" s="19"/>
    </row>
    <row r="63" spans="1:3" x14ac:dyDescent="0.3">
      <c r="A63" s="388"/>
      <c r="B63" s="37"/>
      <c r="C63" s="19"/>
    </row>
    <row r="64" spans="1:3" x14ac:dyDescent="0.3">
      <c r="A64" s="388"/>
      <c r="B64" s="37" t="s">
        <v>59</v>
      </c>
      <c r="C64" s="19"/>
    </row>
    <row r="65" spans="1:3" x14ac:dyDescent="0.3">
      <c r="A65" s="388"/>
      <c r="B65" s="37"/>
      <c r="C65" s="19"/>
    </row>
    <row r="66" spans="1:3" ht="25" x14ac:dyDescent="0.3">
      <c r="A66" s="388"/>
      <c r="B66" s="37" t="s">
        <v>60</v>
      </c>
      <c r="C66" s="19"/>
    </row>
    <row r="67" spans="1:3" x14ac:dyDescent="0.3">
      <c r="A67" s="38"/>
      <c r="B67" s="37"/>
      <c r="C67" s="19"/>
    </row>
    <row r="68" spans="1:3" ht="15.75" customHeight="1" x14ac:dyDescent="0.3">
      <c r="A68" s="17" t="s">
        <v>61</v>
      </c>
      <c r="B68" s="19" t="s">
        <v>62</v>
      </c>
      <c r="C68" s="19"/>
    </row>
    <row r="69" spans="1:3" ht="15.75" customHeight="1" x14ac:dyDescent="0.3">
      <c r="A69" s="40"/>
      <c r="B69" s="39"/>
      <c r="C69" s="19"/>
    </row>
    <row r="71" spans="1:3" x14ac:dyDescent="0.3">
      <c r="A71" s="27"/>
      <c r="B71" s="28"/>
      <c r="C71" s="19"/>
    </row>
    <row r="72" spans="1:3" ht="15.75" customHeight="1" x14ac:dyDescent="0.3"/>
    <row r="73" spans="1:3" ht="15.75" customHeight="1" x14ac:dyDescent="0.3"/>
    <row r="74" spans="1:3" ht="15.75" customHeight="1" x14ac:dyDescent="0.3"/>
    <row r="75" spans="1:3" ht="15.75" customHeight="1" x14ac:dyDescent="0.3"/>
    <row r="76" spans="1:3" ht="15.75" customHeight="1" x14ac:dyDescent="0.3"/>
    <row r="77" spans="1:3" ht="15.75" customHeight="1" x14ac:dyDescent="0.3"/>
    <row r="78" spans="1:3" ht="15.75" customHeight="1" x14ac:dyDescent="0.3"/>
    <row r="79" spans="1:3" ht="15.75" customHeight="1" x14ac:dyDescent="0.3"/>
    <row r="80" spans="1:3" ht="15.75" customHeight="1" x14ac:dyDescent="0.3"/>
  </sheetData>
  <mergeCells count="2">
    <mergeCell ref="A2:B2"/>
    <mergeCell ref="A52:A66"/>
  </mergeCells>
  <hyperlinks>
    <hyperlink ref="A2:B2" location="TOC!A1" display="Return to Table of Contents"/>
  </hyperlinks>
  <pageMargins left="0.25" right="0.25" top="0.75" bottom="0.75" header="0.3" footer="0.3"/>
  <pageSetup scale="74" fitToHeight="0" orientation="portrait" horizontalDpi="4294967295" verticalDpi="4294967295" r:id="rId1"/>
  <headerFooter>
    <oddHeader>&amp;L2018-19 &amp;"Arial,Italic"Survey of Advanced Dental Education</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2"/>
  <sheetViews>
    <sheetView zoomScaleNormal="100" workbookViewId="0">
      <pane ySplit="5" topLeftCell="A6" activePane="bottomLeft" state="frozen"/>
      <selection pane="bottomLeft"/>
    </sheetView>
  </sheetViews>
  <sheetFormatPr defaultColWidth="9.08984375" defaultRowHeight="12.5" x14ac:dyDescent="0.25"/>
  <cols>
    <col min="1" max="1" width="6.54296875" style="233" customWidth="1"/>
    <col min="2" max="2" width="82.54296875" style="233" customWidth="1"/>
    <col min="3" max="3" width="14.54296875" style="233" customWidth="1"/>
    <col min="4" max="4" width="29" style="233" customWidth="1"/>
    <col min="5" max="12" width="9.36328125" style="233" customWidth="1"/>
    <col min="13" max="16384" width="9.08984375" style="233"/>
  </cols>
  <sheetData>
    <row r="1" spans="1:12" ht="13.25" x14ac:dyDescent="0.25">
      <c r="A1" s="232" t="s">
        <v>13</v>
      </c>
    </row>
    <row r="2" spans="1:12" ht="13.25" x14ac:dyDescent="0.25">
      <c r="A2" s="429" t="s">
        <v>20</v>
      </c>
      <c r="B2" s="429"/>
      <c r="C2" s="305"/>
      <c r="D2" s="305"/>
      <c r="E2" s="305"/>
      <c r="F2" s="305"/>
      <c r="G2" s="305"/>
      <c r="H2" s="305"/>
      <c r="I2" s="305"/>
      <c r="J2" s="305"/>
      <c r="K2" s="305"/>
      <c r="L2" s="305"/>
    </row>
    <row r="3" spans="1:12" ht="12.75" customHeight="1" x14ac:dyDescent="0.25">
      <c r="A3" s="433"/>
      <c r="B3" s="434"/>
      <c r="C3" s="434"/>
      <c r="D3" s="434"/>
      <c r="E3" s="435" t="s">
        <v>596</v>
      </c>
      <c r="F3" s="435"/>
      <c r="G3" s="435"/>
      <c r="H3" s="435"/>
      <c r="I3" s="436" t="s">
        <v>597</v>
      </c>
      <c r="J3" s="436"/>
      <c r="K3" s="436"/>
      <c r="L3" s="437"/>
    </row>
    <row r="4" spans="1:12" x14ac:dyDescent="0.25">
      <c r="A4" s="433"/>
      <c r="B4" s="434"/>
      <c r="C4" s="434"/>
      <c r="D4" s="434"/>
      <c r="E4" s="435"/>
      <c r="F4" s="435"/>
      <c r="G4" s="435"/>
      <c r="H4" s="435"/>
      <c r="I4" s="435"/>
      <c r="J4" s="435"/>
      <c r="K4" s="435"/>
      <c r="L4" s="438"/>
    </row>
    <row r="5" spans="1:12" ht="27" thickBot="1" x14ac:dyDescent="0.3">
      <c r="A5" s="108" t="s">
        <v>167</v>
      </c>
      <c r="B5" s="291" t="s">
        <v>168</v>
      </c>
      <c r="C5" s="291" t="s">
        <v>575</v>
      </c>
      <c r="D5" s="291" t="s">
        <v>169</v>
      </c>
      <c r="E5" s="291" t="s">
        <v>116</v>
      </c>
      <c r="F5" s="291" t="s">
        <v>171</v>
      </c>
      <c r="G5" s="291" t="s">
        <v>172</v>
      </c>
      <c r="H5" s="291" t="s">
        <v>173</v>
      </c>
      <c r="I5" s="291" t="s">
        <v>116</v>
      </c>
      <c r="J5" s="291" t="s">
        <v>171</v>
      </c>
      <c r="K5" s="291" t="s">
        <v>172</v>
      </c>
      <c r="L5" s="355" t="s">
        <v>173</v>
      </c>
    </row>
    <row r="6" spans="1:12" ht="13.25" x14ac:dyDescent="0.25">
      <c r="A6" s="245" t="s">
        <v>178</v>
      </c>
      <c r="B6" s="246" t="s">
        <v>179</v>
      </c>
      <c r="C6" s="246" t="s">
        <v>25</v>
      </c>
      <c r="D6" s="246" t="s">
        <v>180</v>
      </c>
      <c r="E6" s="292">
        <v>50000</v>
      </c>
      <c r="F6" s="292">
        <v>0</v>
      </c>
      <c r="G6" s="292">
        <v>0</v>
      </c>
      <c r="H6" s="293">
        <v>0</v>
      </c>
      <c r="I6" s="294">
        <v>0</v>
      </c>
      <c r="J6" s="292">
        <v>0</v>
      </c>
      <c r="K6" s="292">
        <v>0</v>
      </c>
      <c r="L6" s="295">
        <v>0</v>
      </c>
    </row>
    <row r="7" spans="1:12" ht="13.25" x14ac:dyDescent="0.25">
      <c r="A7" s="239" t="s">
        <v>178</v>
      </c>
      <c r="B7" s="240" t="s">
        <v>179</v>
      </c>
      <c r="C7" s="240" t="s">
        <v>40</v>
      </c>
      <c r="D7" s="240" t="s">
        <v>180</v>
      </c>
      <c r="E7" s="241">
        <v>0</v>
      </c>
      <c r="F7" s="241">
        <v>18241</v>
      </c>
      <c r="G7" s="241">
        <v>0</v>
      </c>
      <c r="H7" s="242">
        <v>0</v>
      </c>
      <c r="I7" s="243">
        <v>11741</v>
      </c>
      <c r="J7" s="241">
        <v>11741</v>
      </c>
      <c r="K7" s="241">
        <v>0</v>
      </c>
      <c r="L7" s="244">
        <v>0</v>
      </c>
    </row>
    <row r="8" spans="1:12" ht="13.25" x14ac:dyDescent="0.25">
      <c r="A8" s="245" t="s">
        <v>178</v>
      </c>
      <c r="B8" s="246" t="s">
        <v>179</v>
      </c>
      <c r="C8" s="246" t="s">
        <v>41</v>
      </c>
      <c r="D8" s="246" t="s">
        <v>180</v>
      </c>
      <c r="E8" s="247">
        <v>50000</v>
      </c>
      <c r="F8" s="247">
        <v>0</v>
      </c>
      <c r="G8" s="247">
        <v>0</v>
      </c>
      <c r="H8" s="248">
        <v>0</v>
      </c>
      <c r="I8" s="249">
        <v>0</v>
      </c>
      <c r="J8" s="247">
        <v>0</v>
      </c>
      <c r="K8" s="247">
        <v>0</v>
      </c>
      <c r="L8" s="250">
        <v>0</v>
      </c>
    </row>
    <row r="9" spans="1:12" ht="13.25" x14ac:dyDescent="0.25">
      <c r="A9" s="239" t="s">
        <v>178</v>
      </c>
      <c r="B9" s="240" t="s">
        <v>179</v>
      </c>
      <c r="C9" s="240" t="s">
        <v>42</v>
      </c>
      <c r="D9" s="240" t="s">
        <v>180</v>
      </c>
      <c r="E9" s="241">
        <v>53000</v>
      </c>
      <c r="F9" s="241">
        <v>0</v>
      </c>
      <c r="G9" s="241">
        <v>0</v>
      </c>
      <c r="H9" s="242">
        <v>0</v>
      </c>
      <c r="I9" s="243">
        <v>0</v>
      </c>
      <c r="J9" s="241">
        <v>0</v>
      </c>
      <c r="K9" s="241">
        <v>0</v>
      </c>
      <c r="L9" s="244">
        <v>0</v>
      </c>
    </row>
    <row r="10" spans="1:12" ht="13.25" x14ac:dyDescent="0.25">
      <c r="A10" s="245" t="s">
        <v>178</v>
      </c>
      <c r="B10" s="246" t="s">
        <v>179</v>
      </c>
      <c r="C10" s="246" t="s">
        <v>47</v>
      </c>
      <c r="D10" s="246" t="s">
        <v>180</v>
      </c>
      <c r="E10" s="247">
        <v>52099</v>
      </c>
      <c r="F10" s="247">
        <v>0</v>
      </c>
      <c r="G10" s="247">
        <v>0</v>
      </c>
      <c r="H10" s="248">
        <v>53763</v>
      </c>
      <c r="I10" s="249">
        <v>0</v>
      </c>
      <c r="J10" s="247">
        <v>30821</v>
      </c>
      <c r="K10" s="247">
        <v>28517</v>
      </c>
      <c r="L10" s="250">
        <v>0</v>
      </c>
    </row>
    <row r="11" spans="1:12" ht="13.25" x14ac:dyDescent="0.25">
      <c r="A11" s="239" t="s">
        <v>178</v>
      </c>
      <c r="B11" s="240" t="s">
        <v>179</v>
      </c>
      <c r="C11" s="240" t="s">
        <v>48</v>
      </c>
      <c r="D11" s="240" t="s">
        <v>180</v>
      </c>
      <c r="E11" s="241">
        <v>5000</v>
      </c>
      <c r="F11" s="241">
        <v>5000</v>
      </c>
      <c r="G11" s="241">
        <v>5000</v>
      </c>
      <c r="H11" s="242">
        <v>0</v>
      </c>
      <c r="I11" s="243">
        <v>11741</v>
      </c>
      <c r="J11" s="241">
        <v>11741</v>
      </c>
      <c r="K11" s="241">
        <v>11741</v>
      </c>
      <c r="L11" s="244">
        <v>0</v>
      </c>
    </row>
    <row r="12" spans="1:12" ht="13.25" x14ac:dyDescent="0.25">
      <c r="A12" s="245" t="s">
        <v>178</v>
      </c>
      <c r="B12" s="246" t="s">
        <v>179</v>
      </c>
      <c r="C12" s="246" t="s">
        <v>49</v>
      </c>
      <c r="D12" s="246" t="s">
        <v>180</v>
      </c>
      <c r="E12" s="247">
        <v>16250</v>
      </c>
      <c r="F12" s="247">
        <v>24848</v>
      </c>
      <c r="G12" s="247">
        <v>0</v>
      </c>
      <c r="H12" s="248">
        <v>0</v>
      </c>
      <c r="I12" s="249">
        <v>12983</v>
      </c>
      <c r="J12" s="247">
        <v>12983</v>
      </c>
      <c r="K12" s="247">
        <v>0</v>
      </c>
      <c r="L12" s="250">
        <v>0</v>
      </c>
    </row>
    <row r="13" spans="1:12" ht="13.25" x14ac:dyDescent="0.25">
      <c r="A13" s="239" t="s">
        <v>178</v>
      </c>
      <c r="B13" s="240" t="s">
        <v>179</v>
      </c>
      <c r="C13" s="251" t="s">
        <v>50</v>
      </c>
      <c r="D13" s="240" t="s">
        <v>180</v>
      </c>
      <c r="E13" s="241">
        <v>6500</v>
      </c>
      <c r="F13" s="241">
        <v>7200</v>
      </c>
      <c r="G13" s="241">
        <v>7200</v>
      </c>
      <c r="H13" s="242">
        <v>0</v>
      </c>
      <c r="I13" s="243">
        <v>12574</v>
      </c>
      <c r="J13" s="241">
        <v>12574</v>
      </c>
      <c r="K13" s="241">
        <v>12574</v>
      </c>
      <c r="L13" s="244">
        <v>0</v>
      </c>
    </row>
    <row r="14" spans="1:12" ht="13.25" x14ac:dyDescent="0.25">
      <c r="A14" s="245" t="s">
        <v>178</v>
      </c>
      <c r="B14" s="246" t="s">
        <v>179</v>
      </c>
      <c r="C14" s="246" t="s">
        <v>51</v>
      </c>
      <c r="D14" s="246" t="s">
        <v>180</v>
      </c>
      <c r="E14" s="247">
        <v>0</v>
      </c>
      <c r="F14" s="247">
        <v>0</v>
      </c>
      <c r="G14" s="247">
        <v>0</v>
      </c>
      <c r="H14" s="248">
        <v>0</v>
      </c>
      <c r="I14" s="249">
        <v>14900</v>
      </c>
      <c r="J14" s="247">
        <v>14900</v>
      </c>
      <c r="K14" s="247">
        <v>14900</v>
      </c>
      <c r="L14" s="250">
        <v>0</v>
      </c>
    </row>
    <row r="15" spans="1:12" ht="13.25" x14ac:dyDescent="0.25">
      <c r="A15" s="239" t="s">
        <v>178</v>
      </c>
      <c r="B15" s="240" t="s">
        <v>181</v>
      </c>
      <c r="C15" s="240" t="s">
        <v>25</v>
      </c>
      <c r="D15" s="240" t="s">
        <v>182</v>
      </c>
      <c r="E15" s="241">
        <v>51000</v>
      </c>
      <c r="F15" s="241">
        <v>0</v>
      </c>
      <c r="G15" s="241">
        <v>0</v>
      </c>
      <c r="H15" s="242">
        <v>0</v>
      </c>
      <c r="I15" s="243">
        <v>0</v>
      </c>
      <c r="J15" s="241">
        <v>0</v>
      </c>
      <c r="K15" s="241">
        <v>0</v>
      </c>
      <c r="L15" s="244">
        <v>0</v>
      </c>
    </row>
    <row r="16" spans="1:12" ht="13.25" x14ac:dyDescent="0.25">
      <c r="A16" s="245" t="s">
        <v>183</v>
      </c>
      <c r="B16" s="246" t="s">
        <v>184</v>
      </c>
      <c r="C16" s="246" t="s">
        <v>185</v>
      </c>
      <c r="D16" s="246" t="s">
        <v>182</v>
      </c>
      <c r="E16" s="247">
        <v>0</v>
      </c>
      <c r="F16" s="247">
        <v>0</v>
      </c>
      <c r="G16" s="247">
        <v>0</v>
      </c>
      <c r="H16" s="248">
        <v>0</v>
      </c>
      <c r="I16" s="249">
        <v>0</v>
      </c>
      <c r="J16" s="247">
        <v>0</v>
      </c>
      <c r="K16" s="247">
        <v>0</v>
      </c>
      <c r="L16" s="250">
        <v>0</v>
      </c>
    </row>
    <row r="17" spans="1:12" ht="13.25" x14ac:dyDescent="0.25">
      <c r="A17" s="239" t="s">
        <v>186</v>
      </c>
      <c r="B17" s="240" t="s">
        <v>187</v>
      </c>
      <c r="C17" s="240" t="s">
        <v>48</v>
      </c>
      <c r="D17" s="240" t="s">
        <v>180</v>
      </c>
      <c r="E17" s="241">
        <v>0</v>
      </c>
      <c r="F17" s="241">
        <v>0</v>
      </c>
      <c r="G17" s="241">
        <v>0</v>
      </c>
      <c r="H17" s="242">
        <v>0</v>
      </c>
      <c r="I17" s="243">
        <v>83128</v>
      </c>
      <c r="J17" s="241">
        <v>79974</v>
      </c>
      <c r="K17" s="241">
        <v>38471</v>
      </c>
      <c r="L17" s="244">
        <v>0</v>
      </c>
    </row>
    <row r="18" spans="1:12" ht="13.25" x14ac:dyDescent="0.25">
      <c r="A18" s="245" t="s">
        <v>186</v>
      </c>
      <c r="B18" s="246" t="s">
        <v>188</v>
      </c>
      <c r="C18" s="246" t="s">
        <v>47</v>
      </c>
      <c r="D18" s="246" t="s">
        <v>182</v>
      </c>
      <c r="E18" s="247">
        <v>55984</v>
      </c>
      <c r="F18" s="247">
        <v>58650</v>
      </c>
      <c r="G18" s="247">
        <v>61315</v>
      </c>
      <c r="H18" s="248">
        <v>64195</v>
      </c>
      <c r="I18" s="249">
        <v>0</v>
      </c>
      <c r="J18" s="247">
        <v>0</v>
      </c>
      <c r="K18" s="247">
        <v>0</v>
      </c>
      <c r="L18" s="250">
        <v>0</v>
      </c>
    </row>
    <row r="19" spans="1:12" ht="13.25" x14ac:dyDescent="0.25">
      <c r="A19" s="239" t="s">
        <v>189</v>
      </c>
      <c r="B19" s="240" t="s">
        <v>190</v>
      </c>
      <c r="C19" s="240" t="s">
        <v>41</v>
      </c>
      <c r="D19" s="240" t="s">
        <v>182</v>
      </c>
      <c r="E19" s="241">
        <v>51289</v>
      </c>
      <c r="F19" s="241">
        <v>0</v>
      </c>
      <c r="G19" s="241">
        <v>0</v>
      </c>
      <c r="H19" s="242">
        <v>0</v>
      </c>
      <c r="I19" s="243">
        <v>100</v>
      </c>
      <c r="J19" s="241">
        <v>0</v>
      </c>
      <c r="K19" s="241">
        <v>0</v>
      </c>
      <c r="L19" s="244">
        <v>0</v>
      </c>
    </row>
    <row r="20" spans="1:12" ht="13.25" x14ac:dyDescent="0.25">
      <c r="A20" s="245" t="s">
        <v>189</v>
      </c>
      <c r="B20" s="246" t="s">
        <v>191</v>
      </c>
      <c r="C20" s="246" t="s">
        <v>25</v>
      </c>
      <c r="D20" s="246" t="s">
        <v>182</v>
      </c>
      <c r="E20" s="247">
        <v>54000</v>
      </c>
      <c r="F20" s="247">
        <v>0</v>
      </c>
      <c r="G20" s="247">
        <v>0</v>
      </c>
      <c r="H20" s="248">
        <v>0</v>
      </c>
      <c r="I20" s="249">
        <v>0</v>
      </c>
      <c r="J20" s="247">
        <v>0</v>
      </c>
      <c r="K20" s="247">
        <v>0</v>
      </c>
      <c r="L20" s="250">
        <v>0</v>
      </c>
    </row>
    <row r="21" spans="1:12" ht="13.25" x14ac:dyDescent="0.25">
      <c r="A21" s="239" t="s">
        <v>192</v>
      </c>
      <c r="B21" s="240" t="s">
        <v>193</v>
      </c>
      <c r="C21" s="240" t="s">
        <v>25</v>
      </c>
      <c r="D21" s="240" t="s">
        <v>182</v>
      </c>
      <c r="E21" s="241">
        <v>0</v>
      </c>
      <c r="F21" s="241">
        <v>0</v>
      </c>
      <c r="G21" s="241">
        <v>0</v>
      </c>
      <c r="H21" s="242">
        <v>0</v>
      </c>
      <c r="I21" s="243">
        <v>0</v>
      </c>
      <c r="J21" s="241">
        <v>0</v>
      </c>
      <c r="K21" s="241">
        <v>0</v>
      </c>
      <c r="L21" s="244">
        <v>0</v>
      </c>
    </row>
    <row r="22" spans="1:12" ht="13.25" x14ac:dyDescent="0.25">
      <c r="A22" s="245" t="s">
        <v>192</v>
      </c>
      <c r="B22" s="246" t="s">
        <v>194</v>
      </c>
      <c r="C22" s="246" t="s">
        <v>25</v>
      </c>
      <c r="D22" s="246" t="s">
        <v>182</v>
      </c>
      <c r="E22" s="247">
        <v>0</v>
      </c>
      <c r="F22" s="247">
        <v>0</v>
      </c>
      <c r="G22" s="247">
        <v>0</v>
      </c>
      <c r="H22" s="248">
        <v>0</v>
      </c>
      <c r="I22" s="249">
        <v>0</v>
      </c>
      <c r="J22" s="247">
        <v>0</v>
      </c>
      <c r="K22" s="247">
        <v>0</v>
      </c>
      <c r="L22" s="250">
        <v>0</v>
      </c>
    </row>
    <row r="23" spans="1:12" ht="13.25" x14ac:dyDescent="0.25">
      <c r="A23" s="239" t="s">
        <v>192</v>
      </c>
      <c r="B23" s="240" t="s">
        <v>194</v>
      </c>
      <c r="C23" s="240" t="s">
        <v>47</v>
      </c>
      <c r="D23" s="240" t="s">
        <v>182</v>
      </c>
      <c r="E23" s="241">
        <v>0</v>
      </c>
      <c r="F23" s="241">
        <v>0</v>
      </c>
      <c r="G23" s="241">
        <v>0</v>
      </c>
      <c r="H23" s="242">
        <v>0</v>
      </c>
      <c r="I23" s="243">
        <v>0</v>
      </c>
      <c r="J23" s="241">
        <v>0</v>
      </c>
      <c r="K23" s="241">
        <v>0</v>
      </c>
      <c r="L23" s="244">
        <v>0</v>
      </c>
    </row>
    <row r="24" spans="1:12" ht="13.25" x14ac:dyDescent="0.25">
      <c r="A24" s="245" t="s">
        <v>192</v>
      </c>
      <c r="B24" s="246" t="s">
        <v>195</v>
      </c>
      <c r="C24" s="246" t="s">
        <v>25</v>
      </c>
      <c r="D24" s="246" t="s">
        <v>182</v>
      </c>
      <c r="E24" s="247">
        <v>61000</v>
      </c>
      <c r="F24" s="247">
        <v>0</v>
      </c>
      <c r="G24" s="247">
        <v>0</v>
      </c>
      <c r="H24" s="248">
        <v>0</v>
      </c>
      <c r="I24" s="249">
        <v>0</v>
      </c>
      <c r="J24" s="247">
        <v>0</v>
      </c>
      <c r="K24" s="247">
        <v>0</v>
      </c>
      <c r="L24" s="250">
        <v>0</v>
      </c>
    </row>
    <row r="25" spans="1:12" ht="13.25" x14ac:dyDescent="0.25">
      <c r="A25" s="239" t="s">
        <v>192</v>
      </c>
      <c r="B25" s="240" t="s">
        <v>196</v>
      </c>
      <c r="C25" s="240" t="s">
        <v>197</v>
      </c>
      <c r="D25" s="240" t="s">
        <v>182</v>
      </c>
      <c r="E25" s="241">
        <v>63344</v>
      </c>
      <c r="F25" s="241">
        <v>0</v>
      </c>
      <c r="G25" s="241">
        <v>0</v>
      </c>
      <c r="H25" s="242">
        <v>0</v>
      </c>
      <c r="I25" s="243">
        <v>0</v>
      </c>
      <c r="J25" s="241">
        <v>0</v>
      </c>
      <c r="K25" s="241">
        <v>0</v>
      </c>
      <c r="L25" s="244">
        <v>0</v>
      </c>
    </row>
    <row r="26" spans="1:12" ht="13.25" x14ac:dyDescent="0.25">
      <c r="A26" s="245" t="s">
        <v>192</v>
      </c>
      <c r="B26" s="246" t="s">
        <v>198</v>
      </c>
      <c r="C26" s="246" t="s">
        <v>49</v>
      </c>
      <c r="D26" s="246" t="s">
        <v>182</v>
      </c>
      <c r="E26" s="247">
        <v>57233</v>
      </c>
      <c r="F26" s="247">
        <v>57233</v>
      </c>
      <c r="G26" s="247">
        <v>0</v>
      </c>
      <c r="H26" s="248">
        <v>0</v>
      </c>
      <c r="I26" s="249">
        <v>0</v>
      </c>
      <c r="J26" s="247">
        <v>0</v>
      </c>
      <c r="K26" s="247">
        <v>0</v>
      </c>
      <c r="L26" s="250">
        <v>0</v>
      </c>
    </row>
    <row r="27" spans="1:12" ht="13.25" x14ac:dyDescent="0.25">
      <c r="A27" s="239" t="s">
        <v>192</v>
      </c>
      <c r="B27" s="240" t="s">
        <v>199</v>
      </c>
      <c r="C27" s="240" t="s">
        <v>41</v>
      </c>
      <c r="D27" s="240" t="s">
        <v>182</v>
      </c>
      <c r="E27" s="241">
        <v>56368</v>
      </c>
      <c r="F27" s="241">
        <v>58635</v>
      </c>
      <c r="G27" s="241">
        <v>0</v>
      </c>
      <c r="H27" s="242">
        <v>0</v>
      </c>
      <c r="I27" s="243">
        <v>0</v>
      </c>
      <c r="J27" s="241">
        <v>0</v>
      </c>
      <c r="K27" s="241">
        <v>0</v>
      </c>
      <c r="L27" s="244">
        <v>0</v>
      </c>
    </row>
    <row r="28" spans="1:12" ht="13.25" x14ac:dyDescent="0.25">
      <c r="A28" s="245" t="s">
        <v>192</v>
      </c>
      <c r="B28" s="246" t="s">
        <v>200</v>
      </c>
      <c r="C28" s="246" t="s">
        <v>41</v>
      </c>
      <c r="D28" s="246" t="s">
        <v>182</v>
      </c>
      <c r="E28" s="247">
        <v>53032</v>
      </c>
      <c r="F28" s="247">
        <v>0</v>
      </c>
      <c r="G28" s="247">
        <v>0</v>
      </c>
      <c r="H28" s="248">
        <v>0</v>
      </c>
      <c r="I28" s="249">
        <v>0</v>
      </c>
      <c r="J28" s="247">
        <v>0</v>
      </c>
      <c r="K28" s="247">
        <v>0</v>
      </c>
      <c r="L28" s="250">
        <v>0</v>
      </c>
    </row>
    <row r="29" spans="1:12" ht="13.25" x14ac:dyDescent="0.25">
      <c r="A29" s="239" t="s">
        <v>192</v>
      </c>
      <c r="B29" s="240" t="s">
        <v>200</v>
      </c>
      <c r="C29" s="240" t="s">
        <v>47</v>
      </c>
      <c r="D29" s="240" t="s">
        <v>182</v>
      </c>
      <c r="E29" s="241">
        <v>53032</v>
      </c>
      <c r="F29" s="241">
        <v>57602</v>
      </c>
      <c r="G29" s="241">
        <v>62412</v>
      </c>
      <c r="H29" s="242">
        <v>67256</v>
      </c>
      <c r="I29" s="243">
        <v>0</v>
      </c>
      <c r="J29" s="241">
        <v>0</v>
      </c>
      <c r="K29" s="241">
        <v>0</v>
      </c>
      <c r="L29" s="244">
        <v>0</v>
      </c>
    </row>
    <row r="30" spans="1:12" ht="13.25" x14ac:dyDescent="0.25">
      <c r="A30" s="245" t="s">
        <v>192</v>
      </c>
      <c r="B30" s="246" t="s">
        <v>201</v>
      </c>
      <c r="C30" s="246" t="s">
        <v>848</v>
      </c>
      <c r="D30" s="246" t="s">
        <v>180</v>
      </c>
      <c r="E30" s="247">
        <v>43000</v>
      </c>
      <c r="F30" s="247">
        <v>43000</v>
      </c>
      <c r="G30" s="247">
        <v>0</v>
      </c>
      <c r="H30" s="248">
        <v>0</v>
      </c>
      <c r="I30" s="249">
        <v>2000</v>
      </c>
      <c r="J30" s="247">
        <v>1000</v>
      </c>
      <c r="K30" s="247">
        <v>0</v>
      </c>
      <c r="L30" s="250">
        <v>0</v>
      </c>
    </row>
    <row r="31" spans="1:12" ht="13.25" x14ac:dyDescent="0.25">
      <c r="A31" s="239" t="s">
        <v>192</v>
      </c>
      <c r="B31" s="240" t="s">
        <v>201</v>
      </c>
      <c r="C31" s="240" t="s">
        <v>40</v>
      </c>
      <c r="D31" s="240" t="s">
        <v>180</v>
      </c>
      <c r="E31" s="241">
        <v>0</v>
      </c>
      <c r="F31" s="241">
        <v>0</v>
      </c>
      <c r="G31" s="241">
        <v>0</v>
      </c>
      <c r="H31" s="242">
        <v>0</v>
      </c>
      <c r="I31" s="243">
        <v>96311</v>
      </c>
      <c r="J31" s="241">
        <v>96421</v>
      </c>
      <c r="K31" s="241">
        <v>0</v>
      </c>
      <c r="L31" s="244">
        <v>0</v>
      </c>
    </row>
    <row r="32" spans="1:12" ht="13.25" x14ac:dyDescent="0.25">
      <c r="A32" s="245" t="s">
        <v>192</v>
      </c>
      <c r="B32" s="246" t="s">
        <v>201</v>
      </c>
      <c r="C32" s="246" t="s">
        <v>47</v>
      </c>
      <c r="D32" s="246" t="s">
        <v>180</v>
      </c>
      <c r="E32" s="247">
        <v>49487</v>
      </c>
      <c r="F32" s="247">
        <v>53752</v>
      </c>
      <c r="G32" s="247">
        <v>58241</v>
      </c>
      <c r="H32" s="248">
        <v>62761</v>
      </c>
      <c r="I32" s="249">
        <v>1019</v>
      </c>
      <c r="J32" s="247">
        <v>1019</v>
      </c>
      <c r="K32" s="247">
        <v>1019</v>
      </c>
      <c r="L32" s="250">
        <v>1019</v>
      </c>
    </row>
    <row r="33" spans="1:12" ht="13.25" x14ac:dyDescent="0.25">
      <c r="A33" s="239" t="s">
        <v>192</v>
      </c>
      <c r="B33" s="240" t="s">
        <v>201</v>
      </c>
      <c r="C33" s="240" t="s">
        <v>48</v>
      </c>
      <c r="D33" s="240" t="s">
        <v>180</v>
      </c>
      <c r="E33" s="241">
        <v>0</v>
      </c>
      <c r="F33" s="241">
        <v>0</v>
      </c>
      <c r="G33" s="241">
        <v>0</v>
      </c>
      <c r="H33" s="242">
        <v>0</v>
      </c>
      <c r="I33" s="243">
        <v>99304</v>
      </c>
      <c r="J33" s="241">
        <v>99304</v>
      </c>
      <c r="K33" s="241">
        <v>67166</v>
      </c>
      <c r="L33" s="244">
        <v>0</v>
      </c>
    </row>
    <row r="34" spans="1:12" ht="13.25" x14ac:dyDescent="0.25">
      <c r="A34" s="245" t="s">
        <v>192</v>
      </c>
      <c r="B34" s="246" t="s">
        <v>201</v>
      </c>
      <c r="C34" s="246" t="s">
        <v>49</v>
      </c>
      <c r="D34" s="246" t="s">
        <v>180</v>
      </c>
      <c r="E34" s="247">
        <v>3600</v>
      </c>
      <c r="F34" s="247">
        <v>55000</v>
      </c>
      <c r="G34" s="247">
        <v>0</v>
      </c>
      <c r="H34" s="248">
        <v>0</v>
      </c>
      <c r="I34" s="249">
        <v>94358</v>
      </c>
      <c r="J34" s="247">
        <v>0</v>
      </c>
      <c r="K34" s="247">
        <v>0</v>
      </c>
      <c r="L34" s="250">
        <v>0</v>
      </c>
    </row>
    <row r="35" spans="1:12" ht="13.25" x14ac:dyDescent="0.25">
      <c r="A35" s="239" t="s">
        <v>192</v>
      </c>
      <c r="B35" s="240" t="s">
        <v>201</v>
      </c>
      <c r="C35" s="240" t="s">
        <v>50</v>
      </c>
      <c r="D35" s="240" t="s">
        <v>180</v>
      </c>
      <c r="E35" s="241">
        <v>0</v>
      </c>
      <c r="F35" s="241">
        <v>0</v>
      </c>
      <c r="G35" s="241">
        <v>0</v>
      </c>
      <c r="H35" s="242">
        <v>0</v>
      </c>
      <c r="I35" s="243">
        <v>100861</v>
      </c>
      <c r="J35" s="241">
        <v>100861</v>
      </c>
      <c r="K35" s="241">
        <v>83403</v>
      </c>
      <c r="L35" s="244">
        <v>0</v>
      </c>
    </row>
    <row r="36" spans="1:12" ht="13.25" x14ac:dyDescent="0.25">
      <c r="A36" s="245" t="s">
        <v>192</v>
      </c>
      <c r="B36" s="246" t="s">
        <v>201</v>
      </c>
      <c r="C36" s="246" t="s">
        <v>51</v>
      </c>
      <c r="D36" s="246" t="s">
        <v>180</v>
      </c>
      <c r="E36" s="247">
        <v>0</v>
      </c>
      <c r="F36" s="247">
        <v>0</v>
      </c>
      <c r="G36" s="247">
        <v>0</v>
      </c>
      <c r="H36" s="248">
        <v>0</v>
      </c>
      <c r="I36" s="249">
        <v>85343</v>
      </c>
      <c r="J36" s="247">
        <v>100148</v>
      </c>
      <c r="K36" s="247">
        <v>100148</v>
      </c>
      <c r="L36" s="250">
        <v>0</v>
      </c>
    </row>
    <row r="37" spans="1:12" ht="13.25" x14ac:dyDescent="0.25">
      <c r="A37" s="239" t="s">
        <v>192</v>
      </c>
      <c r="B37" s="240" t="s">
        <v>202</v>
      </c>
      <c r="C37" s="240" t="s">
        <v>41</v>
      </c>
      <c r="D37" s="240" t="s">
        <v>182</v>
      </c>
      <c r="E37" s="241">
        <v>53031</v>
      </c>
      <c r="F37" s="241">
        <v>0</v>
      </c>
      <c r="G37" s="241">
        <v>0</v>
      </c>
      <c r="H37" s="242">
        <v>0</v>
      </c>
      <c r="I37" s="243">
        <v>1284</v>
      </c>
      <c r="J37" s="241">
        <v>0</v>
      </c>
      <c r="K37" s="241">
        <v>0</v>
      </c>
      <c r="L37" s="244">
        <v>0</v>
      </c>
    </row>
    <row r="38" spans="1:12" ht="13.25" x14ac:dyDescent="0.25">
      <c r="A38" s="245" t="s">
        <v>192</v>
      </c>
      <c r="B38" s="246" t="s">
        <v>203</v>
      </c>
      <c r="C38" s="246" t="s">
        <v>581</v>
      </c>
      <c r="D38" s="246" t="s">
        <v>180</v>
      </c>
      <c r="E38" s="247">
        <v>0</v>
      </c>
      <c r="F38" s="247">
        <v>42000</v>
      </c>
      <c r="G38" s="247">
        <v>42000</v>
      </c>
      <c r="H38" s="248">
        <v>0</v>
      </c>
      <c r="I38" s="249">
        <v>0</v>
      </c>
      <c r="J38" s="247">
        <v>780</v>
      </c>
      <c r="K38" s="247">
        <v>780</v>
      </c>
      <c r="L38" s="250">
        <v>0</v>
      </c>
    </row>
    <row r="39" spans="1:12" ht="13.25" x14ac:dyDescent="0.25">
      <c r="A39" s="239" t="s">
        <v>192</v>
      </c>
      <c r="B39" s="240" t="s">
        <v>203</v>
      </c>
      <c r="C39" s="240" t="s">
        <v>40</v>
      </c>
      <c r="D39" s="240" t="s">
        <v>180</v>
      </c>
      <c r="E39" s="241">
        <v>0</v>
      </c>
      <c r="F39" s="241">
        <v>0</v>
      </c>
      <c r="G39" s="241">
        <v>0</v>
      </c>
      <c r="H39" s="242">
        <v>0</v>
      </c>
      <c r="I39" s="243">
        <v>69992</v>
      </c>
      <c r="J39" s="241">
        <v>69992</v>
      </c>
      <c r="K39" s="241">
        <v>17498</v>
      </c>
      <c r="L39" s="244">
        <v>0</v>
      </c>
    </row>
    <row r="40" spans="1:12" ht="13.25" x14ac:dyDescent="0.25">
      <c r="A40" s="245" t="s">
        <v>192</v>
      </c>
      <c r="B40" s="246" t="s">
        <v>203</v>
      </c>
      <c r="C40" s="246" t="s">
        <v>47</v>
      </c>
      <c r="D40" s="246" t="s">
        <v>180</v>
      </c>
      <c r="E40" s="247">
        <v>54497</v>
      </c>
      <c r="F40" s="247">
        <v>56492</v>
      </c>
      <c r="G40" s="247">
        <v>58510</v>
      </c>
      <c r="H40" s="248">
        <v>60507</v>
      </c>
      <c r="I40" s="249">
        <v>4072</v>
      </c>
      <c r="J40" s="247">
        <v>4072</v>
      </c>
      <c r="K40" s="247">
        <v>4072</v>
      </c>
      <c r="L40" s="250">
        <v>4072</v>
      </c>
    </row>
    <row r="41" spans="1:12" ht="13.25" x14ac:dyDescent="0.25">
      <c r="A41" s="239" t="s">
        <v>192</v>
      </c>
      <c r="B41" s="240" t="s">
        <v>203</v>
      </c>
      <c r="C41" s="240" t="s">
        <v>48</v>
      </c>
      <c r="D41" s="240" t="s">
        <v>180</v>
      </c>
      <c r="E41" s="241">
        <v>0</v>
      </c>
      <c r="F41" s="241">
        <v>0</v>
      </c>
      <c r="G41" s="241">
        <v>0</v>
      </c>
      <c r="H41" s="242">
        <v>0</v>
      </c>
      <c r="I41" s="243">
        <v>74032</v>
      </c>
      <c r="J41" s="241">
        <v>74032</v>
      </c>
      <c r="K41" s="241">
        <v>18508</v>
      </c>
      <c r="L41" s="244">
        <v>0</v>
      </c>
    </row>
    <row r="42" spans="1:12" ht="13.25" x14ac:dyDescent="0.25">
      <c r="A42" s="245" t="s">
        <v>192</v>
      </c>
      <c r="B42" s="246" t="s">
        <v>203</v>
      </c>
      <c r="C42" s="246" t="s">
        <v>49</v>
      </c>
      <c r="D42" s="246" t="s">
        <v>180</v>
      </c>
      <c r="E42" s="247">
        <v>2700</v>
      </c>
      <c r="F42" s="247">
        <v>2700</v>
      </c>
      <c r="G42" s="247">
        <v>0</v>
      </c>
      <c r="H42" s="248">
        <v>0</v>
      </c>
      <c r="I42" s="249">
        <v>74032</v>
      </c>
      <c r="J42" s="247">
        <v>74032</v>
      </c>
      <c r="K42" s="247">
        <v>0</v>
      </c>
      <c r="L42" s="250">
        <v>0</v>
      </c>
    </row>
    <row r="43" spans="1:12" ht="13.25" x14ac:dyDescent="0.25">
      <c r="A43" s="239" t="s">
        <v>192</v>
      </c>
      <c r="B43" s="240" t="s">
        <v>203</v>
      </c>
      <c r="C43" s="240" t="s">
        <v>50</v>
      </c>
      <c r="D43" s="240" t="s">
        <v>180</v>
      </c>
      <c r="E43" s="241">
        <v>0</v>
      </c>
      <c r="F43" s="241">
        <v>0</v>
      </c>
      <c r="G43" s="241">
        <v>0</v>
      </c>
      <c r="H43" s="242">
        <v>0</v>
      </c>
      <c r="I43" s="243">
        <v>18508</v>
      </c>
      <c r="J43" s="241">
        <v>18508</v>
      </c>
      <c r="K43" s="241">
        <v>18508</v>
      </c>
      <c r="L43" s="244">
        <v>0</v>
      </c>
    </row>
    <row r="44" spans="1:12" x14ac:dyDescent="0.25">
      <c r="A44" s="245" t="s">
        <v>192</v>
      </c>
      <c r="B44" s="246" t="s">
        <v>203</v>
      </c>
      <c r="C44" s="246" t="s">
        <v>51</v>
      </c>
      <c r="D44" s="246" t="s">
        <v>180</v>
      </c>
      <c r="E44" s="247">
        <v>0</v>
      </c>
      <c r="F44" s="247">
        <v>0</v>
      </c>
      <c r="G44" s="247">
        <v>0</v>
      </c>
      <c r="H44" s="248">
        <v>0</v>
      </c>
      <c r="I44" s="249">
        <v>74032</v>
      </c>
      <c r="J44" s="247">
        <v>74032</v>
      </c>
      <c r="K44" s="247">
        <v>74032</v>
      </c>
      <c r="L44" s="250">
        <v>0</v>
      </c>
    </row>
    <row r="45" spans="1:12" x14ac:dyDescent="0.25">
      <c r="A45" s="239" t="s">
        <v>192</v>
      </c>
      <c r="B45" s="240" t="s">
        <v>204</v>
      </c>
      <c r="C45" s="240" t="s">
        <v>25</v>
      </c>
      <c r="D45" s="240" t="s">
        <v>182</v>
      </c>
      <c r="E45" s="241">
        <v>0</v>
      </c>
      <c r="F45" s="241">
        <v>0</v>
      </c>
      <c r="G45" s="241">
        <v>0</v>
      </c>
      <c r="H45" s="242">
        <v>0</v>
      </c>
      <c r="I45" s="243">
        <v>0</v>
      </c>
      <c r="J45" s="241">
        <v>0</v>
      </c>
      <c r="K45" s="241">
        <v>0</v>
      </c>
      <c r="L45" s="244">
        <v>0</v>
      </c>
    </row>
    <row r="46" spans="1:12" x14ac:dyDescent="0.25">
      <c r="A46" s="245" t="s">
        <v>192</v>
      </c>
      <c r="B46" s="246" t="s">
        <v>205</v>
      </c>
      <c r="C46" s="246" t="s">
        <v>41</v>
      </c>
      <c r="D46" s="246" t="s">
        <v>182</v>
      </c>
      <c r="E46" s="247">
        <v>0</v>
      </c>
      <c r="F46" s="247">
        <v>0</v>
      </c>
      <c r="G46" s="247">
        <v>0</v>
      </c>
      <c r="H46" s="248">
        <v>0</v>
      </c>
      <c r="I46" s="249">
        <v>0</v>
      </c>
      <c r="J46" s="247">
        <v>0</v>
      </c>
      <c r="K46" s="247">
        <v>0</v>
      </c>
      <c r="L46" s="250">
        <v>0</v>
      </c>
    </row>
    <row r="47" spans="1:12" x14ac:dyDescent="0.25">
      <c r="A47" s="239" t="s">
        <v>192</v>
      </c>
      <c r="B47" s="240" t="s">
        <v>206</v>
      </c>
      <c r="C47" s="240" t="s">
        <v>41</v>
      </c>
      <c r="D47" s="240" t="s">
        <v>182</v>
      </c>
      <c r="E47" s="241">
        <v>0</v>
      </c>
      <c r="F47" s="241">
        <v>0</v>
      </c>
      <c r="G47" s="241">
        <v>0</v>
      </c>
      <c r="H47" s="242">
        <v>0</v>
      </c>
      <c r="I47" s="243">
        <v>0</v>
      </c>
      <c r="J47" s="241">
        <v>0</v>
      </c>
      <c r="K47" s="241">
        <v>0</v>
      </c>
      <c r="L47" s="244">
        <v>0</v>
      </c>
    </row>
    <row r="48" spans="1:12" x14ac:dyDescent="0.25">
      <c r="A48" s="245" t="s">
        <v>192</v>
      </c>
      <c r="B48" s="246" t="s">
        <v>206</v>
      </c>
      <c r="C48" s="246" t="s">
        <v>47</v>
      </c>
      <c r="D48" s="246" t="s">
        <v>182</v>
      </c>
      <c r="E48" s="247">
        <v>0</v>
      </c>
      <c r="F48" s="247">
        <v>0</v>
      </c>
      <c r="G48" s="247">
        <v>0</v>
      </c>
      <c r="H48" s="248">
        <v>0</v>
      </c>
      <c r="I48" s="249">
        <v>0</v>
      </c>
      <c r="J48" s="247">
        <v>0</v>
      </c>
      <c r="K48" s="247">
        <v>0</v>
      </c>
      <c r="L48" s="250">
        <v>0</v>
      </c>
    </row>
    <row r="49" spans="1:12" x14ac:dyDescent="0.25">
      <c r="A49" s="239" t="s">
        <v>192</v>
      </c>
      <c r="B49" s="240" t="s">
        <v>207</v>
      </c>
      <c r="C49" s="240" t="s">
        <v>41</v>
      </c>
      <c r="D49" s="240" t="s">
        <v>182</v>
      </c>
      <c r="E49" s="241">
        <v>46000</v>
      </c>
      <c r="F49" s="241">
        <v>0</v>
      </c>
      <c r="G49" s="241">
        <v>0</v>
      </c>
      <c r="H49" s="242">
        <v>0</v>
      </c>
      <c r="I49" s="243">
        <v>0</v>
      </c>
      <c r="J49" s="241">
        <v>0</v>
      </c>
      <c r="K49" s="241">
        <v>0</v>
      </c>
      <c r="L49" s="244">
        <v>0</v>
      </c>
    </row>
    <row r="50" spans="1:12" x14ac:dyDescent="0.25">
      <c r="A50" s="245" t="s">
        <v>192</v>
      </c>
      <c r="B50" s="246" t="s">
        <v>208</v>
      </c>
      <c r="C50" s="246" t="s">
        <v>25</v>
      </c>
      <c r="D50" s="246" t="s">
        <v>182</v>
      </c>
      <c r="E50" s="247">
        <v>53032</v>
      </c>
      <c r="F50" s="247">
        <v>0</v>
      </c>
      <c r="G50" s="247">
        <v>0</v>
      </c>
      <c r="H50" s="248">
        <v>0</v>
      </c>
      <c r="I50" s="249">
        <v>0</v>
      </c>
      <c r="J50" s="247">
        <v>0</v>
      </c>
      <c r="K50" s="247">
        <v>0</v>
      </c>
      <c r="L50" s="250">
        <v>0</v>
      </c>
    </row>
    <row r="51" spans="1:12" x14ac:dyDescent="0.25">
      <c r="A51" s="239" t="s">
        <v>192</v>
      </c>
      <c r="B51" s="240" t="s">
        <v>209</v>
      </c>
      <c r="C51" s="240" t="s">
        <v>25</v>
      </c>
      <c r="D51" s="240" t="s">
        <v>182</v>
      </c>
      <c r="E51" s="241">
        <v>57233</v>
      </c>
      <c r="F51" s="241">
        <v>0</v>
      </c>
      <c r="G51" s="241">
        <v>0</v>
      </c>
      <c r="H51" s="242">
        <v>0</v>
      </c>
      <c r="I51" s="243">
        <v>0</v>
      </c>
      <c r="J51" s="241">
        <v>0</v>
      </c>
      <c r="K51" s="241">
        <v>0</v>
      </c>
      <c r="L51" s="244">
        <v>0</v>
      </c>
    </row>
    <row r="52" spans="1:12" x14ac:dyDescent="0.25">
      <c r="A52" s="245" t="s">
        <v>192</v>
      </c>
      <c r="B52" s="246" t="s">
        <v>210</v>
      </c>
      <c r="C52" s="246" t="s">
        <v>47</v>
      </c>
      <c r="D52" s="246" t="s">
        <v>182</v>
      </c>
      <c r="E52" s="247">
        <v>57233</v>
      </c>
      <c r="F52" s="247">
        <v>59130</v>
      </c>
      <c r="G52" s="247">
        <v>61453</v>
      </c>
      <c r="H52" s="248">
        <v>63879</v>
      </c>
      <c r="I52" s="249">
        <v>0</v>
      </c>
      <c r="J52" s="247">
        <v>0</v>
      </c>
      <c r="K52" s="247">
        <v>0</v>
      </c>
      <c r="L52" s="250">
        <v>0</v>
      </c>
    </row>
    <row r="53" spans="1:12" x14ac:dyDescent="0.25">
      <c r="A53" s="239" t="s">
        <v>192</v>
      </c>
      <c r="B53" s="240" t="s">
        <v>211</v>
      </c>
      <c r="C53" s="240" t="s">
        <v>47</v>
      </c>
      <c r="D53" s="240" t="s">
        <v>182</v>
      </c>
      <c r="E53" s="241">
        <v>60988</v>
      </c>
      <c r="F53" s="241">
        <v>68578</v>
      </c>
      <c r="G53" s="241">
        <v>71468</v>
      </c>
      <c r="H53" s="242">
        <v>75271</v>
      </c>
      <c r="I53" s="243">
        <v>0</v>
      </c>
      <c r="J53" s="241">
        <v>0</v>
      </c>
      <c r="K53" s="241">
        <v>0</v>
      </c>
      <c r="L53" s="244">
        <v>0</v>
      </c>
    </row>
    <row r="54" spans="1:12" x14ac:dyDescent="0.25">
      <c r="A54" s="245" t="s">
        <v>192</v>
      </c>
      <c r="B54" s="246" t="s">
        <v>212</v>
      </c>
      <c r="C54" s="246" t="s">
        <v>25</v>
      </c>
      <c r="D54" s="246" t="s">
        <v>180</v>
      </c>
      <c r="E54" s="247">
        <v>57233</v>
      </c>
      <c r="F54" s="247">
        <v>0</v>
      </c>
      <c r="G54" s="247">
        <v>0</v>
      </c>
      <c r="H54" s="248">
        <v>0</v>
      </c>
      <c r="I54" s="249">
        <v>0</v>
      </c>
      <c r="J54" s="247">
        <v>0</v>
      </c>
      <c r="K54" s="247">
        <v>0</v>
      </c>
      <c r="L54" s="250">
        <v>0</v>
      </c>
    </row>
    <row r="55" spans="1:12" x14ac:dyDescent="0.25">
      <c r="A55" s="239" t="s">
        <v>192</v>
      </c>
      <c r="B55" s="240" t="s">
        <v>212</v>
      </c>
      <c r="C55" s="240" t="s">
        <v>848</v>
      </c>
      <c r="D55" s="240" t="s">
        <v>180</v>
      </c>
      <c r="E55" s="241">
        <v>53000</v>
      </c>
      <c r="F55" s="241">
        <v>53000</v>
      </c>
      <c r="G55" s="241">
        <v>0</v>
      </c>
      <c r="H55" s="242">
        <v>0</v>
      </c>
      <c r="I55" s="243">
        <v>0</v>
      </c>
      <c r="J55" s="241">
        <v>0</v>
      </c>
      <c r="K55" s="241">
        <v>0</v>
      </c>
      <c r="L55" s="244">
        <v>0</v>
      </c>
    </row>
    <row r="56" spans="1:12" x14ac:dyDescent="0.25">
      <c r="A56" s="245" t="s">
        <v>192</v>
      </c>
      <c r="B56" s="246" t="s">
        <v>212</v>
      </c>
      <c r="C56" s="246" t="s">
        <v>581</v>
      </c>
      <c r="D56" s="246" t="s">
        <v>180</v>
      </c>
      <c r="E56" s="247">
        <v>52941</v>
      </c>
      <c r="F56" s="247">
        <v>52941</v>
      </c>
      <c r="G56" s="247">
        <v>52941</v>
      </c>
      <c r="H56" s="248">
        <v>0</v>
      </c>
      <c r="I56" s="249">
        <v>0</v>
      </c>
      <c r="J56" s="247">
        <v>0</v>
      </c>
      <c r="K56" s="247">
        <v>0</v>
      </c>
      <c r="L56" s="250">
        <v>0</v>
      </c>
    </row>
    <row r="57" spans="1:12" x14ac:dyDescent="0.25">
      <c r="A57" s="239" t="s">
        <v>192</v>
      </c>
      <c r="B57" s="240" t="s">
        <v>212</v>
      </c>
      <c r="C57" s="240" t="s">
        <v>40</v>
      </c>
      <c r="D57" s="240" t="s">
        <v>180</v>
      </c>
      <c r="E57" s="241">
        <v>57233</v>
      </c>
      <c r="F57" s="241">
        <v>57233</v>
      </c>
      <c r="G57" s="241">
        <v>0</v>
      </c>
      <c r="H57" s="242">
        <v>0</v>
      </c>
      <c r="I57" s="243">
        <v>0</v>
      </c>
      <c r="J57" s="241">
        <v>0</v>
      </c>
      <c r="K57" s="241">
        <v>0</v>
      </c>
      <c r="L57" s="244">
        <v>0</v>
      </c>
    </row>
    <row r="58" spans="1:12" x14ac:dyDescent="0.25">
      <c r="A58" s="245" t="s">
        <v>192</v>
      </c>
      <c r="B58" s="246" t="s">
        <v>212</v>
      </c>
      <c r="C58" s="246" t="s">
        <v>41</v>
      </c>
      <c r="D58" s="246" t="s">
        <v>180</v>
      </c>
      <c r="E58" s="247">
        <v>51871</v>
      </c>
      <c r="F58" s="247">
        <v>0</v>
      </c>
      <c r="G58" s="247">
        <v>0</v>
      </c>
      <c r="H58" s="248">
        <v>0</v>
      </c>
      <c r="I58" s="249">
        <v>0</v>
      </c>
      <c r="J58" s="247">
        <v>0</v>
      </c>
      <c r="K58" s="247">
        <v>0</v>
      </c>
      <c r="L58" s="250">
        <v>0</v>
      </c>
    </row>
    <row r="59" spans="1:12" x14ac:dyDescent="0.25">
      <c r="A59" s="239" t="s">
        <v>192</v>
      </c>
      <c r="B59" s="240" t="s">
        <v>212</v>
      </c>
      <c r="C59" s="240" t="s">
        <v>42</v>
      </c>
      <c r="D59" s="240" t="s">
        <v>180</v>
      </c>
      <c r="E59" s="241">
        <v>60000</v>
      </c>
      <c r="F59" s="241">
        <v>0</v>
      </c>
      <c r="G59" s="241">
        <v>0</v>
      </c>
      <c r="H59" s="242">
        <v>0</v>
      </c>
      <c r="I59" s="243">
        <v>0</v>
      </c>
      <c r="J59" s="241">
        <v>0</v>
      </c>
      <c r="K59" s="241">
        <v>0</v>
      </c>
      <c r="L59" s="244">
        <v>0</v>
      </c>
    </row>
    <row r="60" spans="1:12" x14ac:dyDescent="0.25">
      <c r="A60" s="245" t="s">
        <v>192</v>
      </c>
      <c r="B60" s="246" t="s">
        <v>212</v>
      </c>
      <c r="C60" s="246" t="s">
        <v>46</v>
      </c>
      <c r="D60" s="246" t="s">
        <v>180</v>
      </c>
      <c r="E60" s="247">
        <v>57233</v>
      </c>
      <c r="F60" s="247">
        <v>57233</v>
      </c>
      <c r="G60" s="247">
        <v>0</v>
      </c>
      <c r="H60" s="248">
        <v>0</v>
      </c>
      <c r="I60" s="249">
        <v>0</v>
      </c>
      <c r="J60" s="247">
        <v>0</v>
      </c>
      <c r="K60" s="247">
        <v>0</v>
      </c>
      <c r="L60" s="250">
        <v>0</v>
      </c>
    </row>
    <row r="61" spans="1:12" x14ac:dyDescent="0.25">
      <c r="A61" s="239" t="s">
        <v>192</v>
      </c>
      <c r="B61" s="240" t="s">
        <v>212</v>
      </c>
      <c r="C61" s="240" t="s">
        <v>47</v>
      </c>
      <c r="D61" s="240" t="s">
        <v>180</v>
      </c>
      <c r="E61" s="241">
        <v>57233</v>
      </c>
      <c r="F61" s="241">
        <v>29565</v>
      </c>
      <c r="G61" s="241">
        <v>0</v>
      </c>
      <c r="H61" s="242">
        <v>29565</v>
      </c>
      <c r="I61" s="243">
        <v>0</v>
      </c>
      <c r="J61" s="241">
        <v>20327</v>
      </c>
      <c r="K61" s="241">
        <v>40654</v>
      </c>
      <c r="L61" s="244">
        <v>20327</v>
      </c>
    </row>
    <row r="62" spans="1:12" x14ac:dyDescent="0.25">
      <c r="A62" s="245" t="s">
        <v>192</v>
      </c>
      <c r="B62" s="246" t="s">
        <v>212</v>
      </c>
      <c r="C62" s="246" t="s">
        <v>48</v>
      </c>
      <c r="D62" s="246" t="s">
        <v>180</v>
      </c>
      <c r="E62" s="247">
        <v>57232</v>
      </c>
      <c r="F62" s="247">
        <v>57232</v>
      </c>
      <c r="G62" s="247">
        <v>57232</v>
      </c>
      <c r="H62" s="248">
        <v>0</v>
      </c>
      <c r="I62" s="249">
        <v>15829</v>
      </c>
      <c r="J62" s="247">
        <v>15829</v>
      </c>
      <c r="K62" s="247">
        <v>15829</v>
      </c>
      <c r="L62" s="250">
        <v>0</v>
      </c>
    </row>
    <row r="63" spans="1:12" x14ac:dyDescent="0.25">
      <c r="A63" s="239" t="s">
        <v>192</v>
      </c>
      <c r="B63" s="240" t="s">
        <v>212</v>
      </c>
      <c r="C63" s="240" t="s">
        <v>49</v>
      </c>
      <c r="D63" s="240" t="s">
        <v>180</v>
      </c>
      <c r="E63" s="241">
        <v>57233</v>
      </c>
      <c r="F63" s="241">
        <v>57233</v>
      </c>
      <c r="G63" s="241">
        <v>0</v>
      </c>
      <c r="H63" s="242">
        <v>0</v>
      </c>
      <c r="I63" s="243">
        <v>0</v>
      </c>
      <c r="J63" s="241">
        <v>0</v>
      </c>
      <c r="K63" s="241">
        <v>0</v>
      </c>
      <c r="L63" s="244">
        <v>0</v>
      </c>
    </row>
    <row r="64" spans="1:12" x14ac:dyDescent="0.25">
      <c r="A64" s="245" t="s">
        <v>192</v>
      </c>
      <c r="B64" s="246" t="s">
        <v>212</v>
      </c>
      <c r="C64" s="246" t="s">
        <v>50</v>
      </c>
      <c r="D64" s="246" t="s">
        <v>180</v>
      </c>
      <c r="E64" s="247">
        <v>57233</v>
      </c>
      <c r="F64" s="247">
        <v>57233</v>
      </c>
      <c r="G64" s="247">
        <v>57233</v>
      </c>
      <c r="H64" s="248">
        <v>0</v>
      </c>
      <c r="I64" s="249">
        <v>0</v>
      </c>
      <c r="J64" s="247">
        <v>0</v>
      </c>
      <c r="K64" s="247">
        <v>0</v>
      </c>
      <c r="L64" s="250">
        <v>0</v>
      </c>
    </row>
    <row r="65" spans="1:12" x14ac:dyDescent="0.25">
      <c r="A65" s="239" t="s">
        <v>192</v>
      </c>
      <c r="B65" s="240" t="s">
        <v>212</v>
      </c>
      <c r="C65" s="240" t="s">
        <v>51</v>
      </c>
      <c r="D65" s="240" t="s">
        <v>180</v>
      </c>
      <c r="E65" s="241">
        <v>52941</v>
      </c>
      <c r="F65" s="241">
        <v>52941</v>
      </c>
      <c r="G65" s="241">
        <v>52941</v>
      </c>
      <c r="H65" s="242">
        <v>0</v>
      </c>
      <c r="I65" s="243">
        <v>0</v>
      </c>
      <c r="J65" s="241">
        <v>0</v>
      </c>
      <c r="K65" s="241">
        <v>0</v>
      </c>
      <c r="L65" s="244">
        <v>0</v>
      </c>
    </row>
    <row r="66" spans="1:12" x14ac:dyDescent="0.25">
      <c r="A66" s="245" t="s">
        <v>192</v>
      </c>
      <c r="B66" s="246" t="s">
        <v>213</v>
      </c>
      <c r="C66" s="246" t="s">
        <v>847</v>
      </c>
      <c r="D66" s="246" t="s">
        <v>180</v>
      </c>
      <c r="E66" s="247">
        <v>0</v>
      </c>
      <c r="F66" s="247">
        <v>0</v>
      </c>
      <c r="G66" s="247">
        <v>0</v>
      </c>
      <c r="H66" s="248">
        <v>0</v>
      </c>
      <c r="I66" s="249">
        <v>37838</v>
      </c>
      <c r="J66" s="247">
        <v>37838</v>
      </c>
      <c r="K66" s="247">
        <v>37838</v>
      </c>
      <c r="L66" s="250">
        <v>0</v>
      </c>
    </row>
    <row r="67" spans="1:12" x14ac:dyDescent="0.25">
      <c r="A67" s="239" t="s">
        <v>192</v>
      </c>
      <c r="B67" s="240" t="s">
        <v>213</v>
      </c>
      <c r="C67" s="240" t="s">
        <v>39</v>
      </c>
      <c r="D67" s="240" t="s">
        <v>180</v>
      </c>
      <c r="E67" s="241">
        <v>12000</v>
      </c>
      <c r="F67" s="241">
        <v>0</v>
      </c>
      <c r="G67" s="241">
        <v>0</v>
      </c>
      <c r="H67" s="242">
        <v>0</v>
      </c>
      <c r="I67" s="243">
        <v>23000</v>
      </c>
      <c r="J67" s="241">
        <v>0</v>
      </c>
      <c r="K67" s="241">
        <v>0</v>
      </c>
      <c r="L67" s="244">
        <v>0</v>
      </c>
    </row>
    <row r="68" spans="1:12" x14ac:dyDescent="0.25">
      <c r="A68" s="245" t="s">
        <v>192</v>
      </c>
      <c r="B68" s="246" t="s">
        <v>213</v>
      </c>
      <c r="C68" s="246" t="s">
        <v>40</v>
      </c>
      <c r="D68" s="246" t="s">
        <v>180</v>
      </c>
      <c r="E68" s="247">
        <v>52941</v>
      </c>
      <c r="F68" s="247">
        <v>54696</v>
      </c>
      <c r="G68" s="247">
        <v>0</v>
      </c>
      <c r="H68" s="248">
        <v>0</v>
      </c>
      <c r="I68" s="249">
        <v>21744</v>
      </c>
      <c r="J68" s="247">
        <v>21744</v>
      </c>
      <c r="K68" s="247">
        <v>0</v>
      </c>
      <c r="L68" s="250">
        <v>0</v>
      </c>
    </row>
    <row r="69" spans="1:12" x14ac:dyDescent="0.25">
      <c r="A69" s="239" t="s">
        <v>192</v>
      </c>
      <c r="B69" s="240" t="s">
        <v>213</v>
      </c>
      <c r="C69" s="240" t="s">
        <v>41</v>
      </c>
      <c r="D69" s="240" t="s">
        <v>180</v>
      </c>
      <c r="E69" s="241">
        <v>55500</v>
      </c>
      <c r="F69" s="241">
        <v>0</v>
      </c>
      <c r="G69" s="241">
        <v>0</v>
      </c>
      <c r="H69" s="242">
        <v>0</v>
      </c>
      <c r="I69" s="243">
        <v>0</v>
      </c>
      <c r="J69" s="241">
        <v>0</v>
      </c>
      <c r="K69" s="241">
        <v>0</v>
      </c>
      <c r="L69" s="244">
        <v>0</v>
      </c>
    </row>
    <row r="70" spans="1:12" x14ac:dyDescent="0.25">
      <c r="A70" s="245" t="s">
        <v>192</v>
      </c>
      <c r="B70" s="246" t="s">
        <v>213</v>
      </c>
      <c r="C70" s="246" t="s">
        <v>47</v>
      </c>
      <c r="D70" s="246" t="s">
        <v>180</v>
      </c>
      <c r="E70" s="247">
        <v>55566</v>
      </c>
      <c r="F70" s="247">
        <v>57408</v>
      </c>
      <c r="G70" s="247">
        <v>59663</v>
      </c>
      <c r="H70" s="248">
        <v>62018</v>
      </c>
      <c r="I70" s="249">
        <v>35685</v>
      </c>
      <c r="J70" s="247">
        <v>35649</v>
      </c>
      <c r="K70" s="247">
        <v>40955</v>
      </c>
      <c r="L70" s="250">
        <v>40955</v>
      </c>
    </row>
    <row r="71" spans="1:12" x14ac:dyDescent="0.25">
      <c r="A71" s="239" t="s">
        <v>192</v>
      </c>
      <c r="B71" s="240" t="s">
        <v>213</v>
      </c>
      <c r="C71" s="240" t="s">
        <v>48</v>
      </c>
      <c r="D71" s="240" t="s">
        <v>180</v>
      </c>
      <c r="E71" s="241">
        <v>1000</v>
      </c>
      <c r="F71" s="241">
        <v>1000</v>
      </c>
      <c r="G71" s="241">
        <v>1000</v>
      </c>
      <c r="H71" s="242">
        <v>0</v>
      </c>
      <c r="I71" s="243">
        <v>22880</v>
      </c>
      <c r="J71" s="241">
        <v>22880</v>
      </c>
      <c r="K71" s="241">
        <v>22880</v>
      </c>
      <c r="L71" s="244">
        <v>0</v>
      </c>
    </row>
    <row r="72" spans="1:12" x14ac:dyDescent="0.25">
      <c r="A72" s="245" t="s">
        <v>192</v>
      </c>
      <c r="B72" s="246" t="s">
        <v>213</v>
      </c>
      <c r="C72" s="246" t="s">
        <v>197</v>
      </c>
      <c r="D72" s="246" t="s">
        <v>180</v>
      </c>
      <c r="E72" s="247">
        <v>0</v>
      </c>
      <c r="F72" s="247">
        <v>0</v>
      </c>
      <c r="G72" s="247">
        <v>0</v>
      </c>
      <c r="H72" s="248">
        <v>0</v>
      </c>
      <c r="I72" s="249">
        <v>55000</v>
      </c>
      <c r="J72" s="247">
        <v>0</v>
      </c>
      <c r="K72" s="247">
        <v>0</v>
      </c>
      <c r="L72" s="250">
        <v>0</v>
      </c>
    </row>
    <row r="73" spans="1:12" x14ac:dyDescent="0.25">
      <c r="A73" s="239" t="s">
        <v>192</v>
      </c>
      <c r="B73" s="240" t="s">
        <v>213</v>
      </c>
      <c r="C73" s="240" t="s">
        <v>49</v>
      </c>
      <c r="D73" s="240" t="s">
        <v>180</v>
      </c>
      <c r="E73" s="241">
        <v>57233</v>
      </c>
      <c r="F73" s="241">
        <v>59130</v>
      </c>
      <c r="G73" s="241">
        <v>61453</v>
      </c>
      <c r="H73" s="242">
        <v>0</v>
      </c>
      <c r="I73" s="243">
        <v>18036</v>
      </c>
      <c r="J73" s="241">
        <v>18036</v>
      </c>
      <c r="K73" s="241">
        <v>18036</v>
      </c>
      <c r="L73" s="244">
        <v>0</v>
      </c>
    </row>
    <row r="74" spans="1:12" x14ac:dyDescent="0.25">
      <c r="A74" s="245" t="s">
        <v>192</v>
      </c>
      <c r="B74" s="246" t="s">
        <v>213</v>
      </c>
      <c r="C74" s="246" t="s">
        <v>50</v>
      </c>
      <c r="D74" s="246" t="s">
        <v>180</v>
      </c>
      <c r="E74" s="247">
        <v>0</v>
      </c>
      <c r="F74" s="247">
        <v>0</v>
      </c>
      <c r="G74" s="247">
        <v>0</v>
      </c>
      <c r="H74" s="248">
        <v>0</v>
      </c>
      <c r="I74" s="249">
        <v>17880</v>
      </c>
      <c r="J74" s="247">
        <v>17880</v>
      </c>
      <c r="K74" s="247">
        <v>17880</v>
      </c>
      <c r="L74" s="250">
        <v>0</v>
      </c>
    </row>
    <row r="75" spans="1:12" x14ac:dyDescent="0.25">
      <c r="A75" s="239" t="s">
        <v>192</v>
      </c>
      <c r="B75" s="240" t="s">
        <v>213</v>
      </c>
      <c r="C75" s="240" t="s">
        <v>51</v>
      </c>
      <c r="D75" s="240" t="s">
        <v>180</v>
      </c>
      <c r="E75" s="241">
        <v>5000</v>
      </c>
      <c r="F75" s="241">
        <v>5000</v>
      </c>
      <c r="G75" s="241">
        <v>5000</v>
      </c>
      <c r="H75" s="242">
        <v>0</v>
      </c>
      <c r="I75" s="243">
        <v>0</v>
      </c>
      <c r="J75" s="241">
        <v>0</v>
      </c>
      <c r="K75" s="241">
        <v>0</v>
      </c>
      <c r="L75" s="244">
        <v>0</v>
      </c>
    </row>
    <row r="76" spans="1:12" x14ac:dyDescent="0.25">
      <c r="A76" s="245" t="s">
        <v>192</v>
      </c>
      <c r="B76" s="246" t="s">
        <v>214</v>
      </c>
      <c r="C76" s="246" t="s">
        <v>25</v>
      </c>
      <c r="D76" s="246" t="s">
        <v>180</v>
      </c>
      <c r="E76" s="247">
        <v>40000</v>
      </c>
      <c r="F76" s="247">
        <v>45000</v>
      </c>
      <c r="G76" s="247">
        <v>0</v>
      </c>
      <c r="H76" s="248">
        <v>0</v>
      </c>
      <c r="I76" s="249">
        <v>0</v>
      </c>
      <c r="J76" s="247">
        <v>0</v>
      </c>
      <c r="K76" s="247">
        <v>0</v>
      </c>
      <c r="L76" s="250">
        <v>0</v>
      </c>
    </row>
    <row r="77" spans="1:12" x14ac:dyDescent="0.25">
      <c r="A77" s="239" t="s">
        <v>192</v>
      </c>
      <c r="B77" s="240" t="s">
        <v>214</v>
      </c>
      <c r="C77" s="240" t="s">
        <v>40</v>
      </c>
      <c r="D77" s="240" t="s">
        <v>180</v>
      </c>
      <c r="E77" s="241">
        <v>0</v>
      </c>
      <c r="F77" s="241">
        <v>0</v>
      </c>
      <c r="G77" s="241">
        <v>0</v>
      </c>
      <c r="H77" s="242">
        <v>0</v>
      </c>
      <c r="I77" s="243">
        <v>111925</v>
      </c>
      <c r="J77" s="241">
        <v>116066</v>
      </c>
      <c r="K77" s="241">
        <v>30090</v>
      </c>
      <c r="L77" s="244">
        <v>0</v>
      </c>
    </row>
    <row r="78" spans="1:12" x14ac:dyDescent="0.25">
      <c r="A78" s="245" t="s">
        <v>192</v>
      </c>
      <c r="B78" s="246" t="s">
        <v>214</v>
      </c>
      <c r="C78" s="246" t="s">
        <v>48</v>
      </c>
      <c r="D78" s="246" t="s">
        <v>180</v>
      </c>
      <c r="E78" s="247">
        <v>0</v>
      </c>
      <c r="F78" s="247">
        <v>0</v>
      </c>
      <c r="G78" s="247">
        <v>0</v>
      </c>
      <c r="H78" s="248">
        <v>0</v>
      </c>
      <c r="I78" s="249">
        <v>111979</v>
      </c>
      <c r="J78" s="247">
        <v>111979</v>
      </c>
      <c r="K78" s="247">
        <v>28054</v>
      </c>
      <c r="L78" s="250">
        <v>0</v>
      </c>
    </row>
    <row r="79" spans="1:12" x14ac:dyDescent="0.25">
      <c r="A79" s="239" t="s">
        <v>192</v>
      </c>
      <c r="B79" s="240" t="s">
        <v>215</v>
      </c>
      <c r="C79" s="240" t="s">
        <v>41</v>
      </c>
      <c r="D79" s="240" t="s">
        <v>182</v>
      </c>
      <c r="E79" s="241">
        <v>55400</v>
      </c>
      <c r="F79" s="241">
        <v>0</v>
      </c>
      <c r="G79" s="241">
        <v>0</v>
      </c>
      <c r="H79" s="242">
        <v>0</v>
      </c>
      <c r="I79" s="243">
        <v>0</v>
      </c>
      <c r="J79" s="241">
        <v>0</v>
      </c>
      <c r="K79" s="241">
        <v>0</v>
      </c>
      <c r="L79" s="244">
        <v>0</v>
      </c>
    </row>
    <row r="80" spans="1:12" x14ac:dyDescent="0.25">
      <c r="A80" s="245" t="s">
        <v>192</v>
      </c>
      <c r="B80" s="246" t="s">
        <v>216</v>
      </c>
      <c r="C80" s="246" t="s">
        <v>41</v>
      </c>
      <c r="D80" s="246" t="s">
        <v>182</v>
      </c>
      <c r="E80" s="247">
        <v>52000</v>
      </c>
      <c r="F80" s="247">
        <v>54000</v>
      </c>
      <c r="G80" s="247">
        <v>0</v>
      </c>
      <c r="H80" s="248">
        <v>0</v>
      </c>
      <c r="I80" s="249">
        <v>0</v>
      </c>
      <c r="J80" s="247">
        <v>0</v>
      </c>
      <c r="K80" s="247">
        <v>0</v>
      </c>
      <c r="L80" s="250">
        <v>0</v>
      </c>
    </row>
    <row r="81" spans="1:12" x14ac:dyDescent="0.25">
      <c r="A81" s="239" t="s">
        <v>192</v>
      </c>
      <c r="B81" s="240" t="s">
        <v>216</v>
      </c>
      <c r="C81" s="240" t="s">
        <v>50</v>
      </c>
      <c r="D81" s="240" t="s">
        <v>182</v>
      </c>
      <c r="E81" s="241">
        <v>57233</v>
      </c>
      <c r="F81" s="241">
        <v>59130</v>
      </c>
      <c r="G81" s="241">
        <v>61453</v>
      </c>
      <c r="H81" s="242">
        <v>0</v>
      </c>
      <c r="I81" s="243">
        <v>3200</v>
      </c>
      <c r="J81" s="241">
        <v>1600</v>
      </c>
      <c r="K81" s="241">
        <v>1600</v>
      </c>
      <c r="L81" s="244">
        <v>0</v>
      </c>
    </row>
    <row r="82" spans="1:12" x14ac:dyDescent="0.25">
      <c r="A82" s="245" t="s">
        <v>192</v>
      </c>
      <c r="B82" s="246" t="s">
        <v>216</v>
      </c>
      <c r="C82" s="246" t="s">
        <v>51</v>
      </c>
      <c r="D82" s="246" t="s">
        <v>182</v>
      </c>
      <c r="E82" s="247">
        <v>57233</v>
      </c>
      <c r="F82" s="247">
        <v>59130</v>
      </c>
      <c r="G82" s="247">
        <v>61453</v>
      </c>
      <c r="H82" s="248">
        <v>0</v>
      </c>
      <c r="I82" s="249">
        <v>0</v>
      </c>
      <c r="J82" s="247">
        <v>0</v>
      </c>
      <c r="K82" s="247">
        <v>0</v>
      </c>
      <c r="L82" s="250">
        <v>0</v>
      </c>
    </row>
    <row r="83" spans="1:12" x14ac:dyDescent="0.25">
      <c r="A83" s="239" t="s">
        <v>192</v>
      </c>
      <c r="B83" s="240" t="s">
        <v>217</v>
      </c>
      <c r="C83" s="240" t="s">
        <v>41</v>
      </c>
      <c r="D83" s="240" t="s">
        <v>182</v>
      </c>
      <c r="E83" s="241">
        <v>56331</v>
      </c>
      <c r="F83" s="241">
        <v>0</v>
      </c>
      <c r="G83" s="241">
        <v>0</v>
      </c>
      <c r="H83" s="242">
        <v>0</v>
      </c>
      <c r="I83" s="243">
        <v>0</v>
      </c>
      <c r="J83" s="241">
        <v>0</v>
      </c>
      <c r="K83" s="241">
        <v>0</v>
      </c>
      <c r="L83" s="244">
        <v>0</v>
      </c>
    </row>
    <row r="84" spans="1:12" x14ac:dyDescent="0.25">
      <c r="A84" s="245" t="s">
        <v>192</v>
      </c>
      <c r="B84" s="246" t="s">
        <v>218</v>
      </c>
      <c r="C84" s="246" t="s">
        <v>41</v>
      </c>
      <c r="D84" s="246" t="s">
        <v>182</v>
      </c>
      <c r="E84" s="247">
        <v>59000</v>
      </c>
      <c r="F84" s="247">
        <v>0</v>
      </c>
      <c r="G84" s="247">
        <v>0</v>
      </c>
      <c r="H84" s="248">
        <v>0</v>
      </c>
      <c r="I84" s="249">
        <v>0</v>
      </c>
      <c r="J84" s="247">
        <v>0</v>
      </c>
      <c r="K84" s="247">
        <v>0</v>
      </c>
      <c r="L84" s="250">
        <v>0</v>
      </c>
    </row>
    <row r="85" spans="1:12" x14ac:dyDescent="0.25">
      <c r="A85" s="239" t="s">
        <v>192</v>
      </c>
      <c r="B85" s="240" t="s">
        <v>219</v>
      </c>
      <c r="C85" s="240" t="s">
        <v>41</v>
      </c>
      <c r="D85" s="240" t="s">
        <v>182</v>
      </c>
      <c r="E85" s="241">
        <v>65000</v>
      </c>
      <c r="F85" s="241">
        <v>0</v>
      </c>
      <c r="G85" s="241">
        <v>0</v>
      </c>
      <c r="H85" s="242">
        <v>0</v>
      </c>
      <c r="I85" s="243">
        <v>0</v>
      </c>
      <c r="J85" s="241">
        <v>0</v>
      </c>
      <c r="K85" s="241">
        <v>0</v>
      </c>
      <c r="L85" s="244">
        <v>0</v>
      </c>
    </row>
    <row r="86" spans="1:12" x14ac:dyDescent="0.25">
      <c r="A86" s="245" t="s">
        <v>192</v>
      </c>
      <c r="B86" s="246" t="s">
        <v>220</v>
      </c>
      <c r="C86" s="246" t="s">
        <v>41</v>
      </c>
      <c r="D86" s="246" t="s">
        <v>182</v>
      </c>
      <c r="E86" s="247">
        <v>53947</v>
      </c>
      <c r="F86" s="247">
        <v>55736</v>
      </c>
      <c r="G86" s="247">
        <v>0</v>
      </c>
      <c r="H86" s="248">
        <v>0</v>
      </c>
      <c r="I86" s="249">
        <v>0</v>
      </c>
      <c r="J86" s="247">
        <v>0</v>
      </c>
      <c r="K86" s="247">
        <v>0</v>
      </c>
      <c r="L86" s="250">
        <v>0</v>
      </c>
    </row>
    <row r="87" spans="1:12" x14ac:dyDescent="0.25">
      <c r="A87" s="239" t="s">
        <v>192</v>
      </c>
      <c r="B87" s="240" t="s">
        <v>221</v>
      </c>
      <c r="C87" s="240" t="s">
        <v>41</v>
      </c>
      <c r="D87" s="240" t="s">
        <v>182</v>
      </c>
      <c r="E87" s="241">
        <v>54000</v>
      </c>
      <c r="F87" s="241">
        <v>0</v>
      </c>
      <c r="G87" s="241">
        <v>0</v>
      </c>
      <c r="H87" s="242">
        <v>0</v>
      </c>
      <c r="I87" s="243">
        <v>0</v>
      </c>
      <c r="J87" s="241">
        <v>0</v>
      </c>
      <c r="K87" s="241">
        <v>0</v>
      </c>
      <c r="L87" s="244">
        <v>0</v>
      </c>
    </row>
    <row r="88" spans="1:12" x14ac:dyDescent="0.25">
      <c r="A88" s="245" t="s">
        <v>222</v>
      </c>
      <c r="B88" s="246" t="s">
        <v>223</v>
      </c>
      <c r="C88" s="246" t="s">
        <v>25</v>
      </c>
      <c r="D88" s="246" t="s">
        <v>182</v>
      </c>
      <c r="E88" s="247">
        <v>0</v>
      </c>
      <c r="F88" s="247">
        <v>0</v>
      </c>
      <c r="G88" s="247">
        <v>0</v>
      </c>
      <c r="H88" s="248">
        <v>0</v>
      </c>
      <c r="I88" s="249">
        <v>0</v>
      </c>
      <c r="J88" s="247">
        <v>0</v>
      </c>
      <c r="K88" s="247">
        <v>0</v>
      </c>
      <c r="L88" s="250">
        <v>0</v>
      </c>
    </row>
    <row r="89" spans="1:12" x14ac:dyDescent="0.25">
      <c r="A89" s="239" t="s">
        <v>222</v>
      </c>
      <c r="B89" s="240" t="s">
        <v>224</v>
      </c>
      <c r="C89" s="240" t="s">
        <v>49</v>
      </c>
      <c r="D89" s="240" t="s">
        <v>182</v>
      </c>
      <c r="E89" s="241">
        <v>51800</v>
      </c>
      <c r="F89" s="241">
        <v>53700</v>
      </c>
      <c r="G89" s="241">
        <v>0</v>
      </c>
      <c r="H89" s="242">
        <v>0</v>
      </c>
      <c r="I89" s="243">
        <v>0</v>
      </c>
      <c r="J89" s="241">
        <v>0</v>
      </c>
      <c r="K89" s="241">
        <v>0</v>
      </c>
      <c r="L89" s="244">
        <v>0</v>
      </c>
    </row>
    <row r="90" spans="1:12" x14ac:dyDescent="0.25">
      <c r="A90" s="245" t="s">
        <v>222</v>
      </c>
      <c r="B90" s="246" t="s">
        <v>225</v>
      </c>
      <c r="C90" s="246" t="s">
        <v>41</v>
      </c>
      <c r="D90" s="246" t="s">
        <v>182</v>
      </c>
      <c r="E90" s="247">
        <v>52617</v>
      </c>
      <c r="F90" s="247">
        <v>0</v>
      </c>
      <c r="G90" s="247">
        <v>0</v>
      </c>
      <c r="H90" s="248">
        <v>0</v>
      </c>
      <c r="I90" s="249">
        <v>0</v>
      </c>
      <c r="J90" s="247">
        <v>0</v>
      </c>
      <c r="K90" s="247">
        <v>0</v>
      </c>
      <c r="L90" s="250">
        <v>0</v>
      </c>
    </row>
    <row r="91" spans="1:12" x14ac:dyDescent="0.25">
      <c r="A91" s="239" t="s">
        <v>222</v>
      </c>
      <c r="B91" s="240" t="s">
        <v>225</v>
      </c>
      <c r="C91" s="240" t="s">
        <v>47</v>
      </c>
      <c r="D91" s="240" t="s">
        <v>182</v>
      </c>
      <c r="E91" s="241">
        <v>57617</v>
      </c>
      <c r="F91" s="241">
        <v>59916</v>
      </c>
      <c r="G91" s="241">
        <v>61972</v>
      </c>
      <c r="H91" s="242">
        <v>64575</v>
      </c>
      <c r="I91" s="243">
        <v>0</v>
      </c>
      <c r="J91" s="241">
        <v>0</v>
      </c>
      <c r="K91" s="241">
        <v>0</v>
      </c>
      <c r="L91" s="244">
        <v>0</v>
      </c>
    </row>
    <row r="92" spans="1:12" x14ac:dyDescent="0.25">
      <c r="A92" s="245" t="s">
        <v>222</v>
      </c>
      <c r="B92" s="246" t="s">
        <v>226</v>
      </c>
      <c r="C92" s="246" t="s">
        <v>41</v>
      </c>
      <c r="D92" s="246" t="s">
        <v>182</v>
      </c>
      <c r="E92" s="247">
        <v>56739</v>
      </c>
      <c r="F92" s="247">
        <v>0</v>
      </c>
      <c r="G92" s="247">
        <v>0</v>
      </c>
      <c r="H92" s="248">
        <v>0</v>
      </c>
      <c r="I92" s="249">
        <v>0</v>
      </c>
      <c r="J92" s="247">
        <v>0</v>
      </c>
      <c r="K92" s="247">
        <v>0</v>
      </c>
      <c r="L92" s="250">
        <v>0</v>
      </c>
    </row>
    <row r="93" spans="1:12" x14ac:dyDescent="0.25">
      <c r="A93" s="239" t="s">
        <v>222</v>
      </c>
      <c r="B93" s="240" t="s">
        <v>227</v>
      </c>
      <c r="C93" s="240" t="s">
        <v>41</v>
      </c>
      <c r="D93" s="240" t="s">
        <v>180</v>
      </c>
      <c r="E93" s="241">
        <v>57132</v>
      </c>
      <c r="F93" s="241">
        <v>61972</v>
      </c>
      <c r="G93" s="241">
        <v>0</v>
      </c>
      <c r="H93" s="242">
        <v>0</v>
      </c>
      <c r="I93" s="243">
        <v>0</v>
      </c>
      <c r="J93" s="241">
        <v>0</v>
      </c>
      <c r="K93" s="241">
        <v>0</v>
      </c>
      <c r="L93" s="244">
        <v>0</v>
      </c>
    </row>
    <row r="94" spans="1:12" x14ac:dyDescent="0.25">
      <c r="A94" s="245" t="s">
        <v>222</v>
      </c>
      <c r="B94" s="246" t="s">
        <v>227</v>
      </c>
      <c r="C94" s="246" t="s">
        <v>48</v>
      </c>
      <c r="D94" s="246" t="s">
        <v>180</v>
      </c>
      <c r="E94" s="247">
        <v>0</v>
      </c>
      <c r="F94" s="247">
        <v>0</v>
      </c>
      <c r="G94" s="247">
        <v>0</v>
      </c>
      <c r="H94" s="248">
        <v>0</v>
      </c>
      <c r="I94" s="249">
        <v>61364</v>
      </c>
      <c r="J94" s="247">
        <v>63512</v>
      </c>
      <c r="K94" s="247">
        <v>32867</v>
      </c>
      <c r="L94" s="250">
        <v>0</v>
      </c>
    </row>
    <row r="95" spans="1:12" x14ac:dyDescent="0.25">
      <c r="A95" s="239" t="s">
        <v>222</v>
      </c>
      <c r="B95" s="240" t="s">
        <v>227</v>
      </c>
      <c r="C95" s="240" t="s">
        <v>50</v>
      </c>
      <c r="D95" s="240" t="s">
        <v>180</v>
      </c>
      <c r="E95" s="241">
        <v>0</v>
      </c>
      <c r="F95" s="241">
        <v>0</v>
      </c>
      <c r="G95" s="241">
        <v>0</v>
      </c>
      <c r="H95" s="242">
        <v>0</v>
      </c>
      <c r="I95" s="243">
        <v>30000</v>
      </c>
      <c r="J95" s="241">
        <v>30000</v>
      </c>
      <c r="K95" s="241">
        <v>30000</v>
      </c>
      <c r="L95" s="244">
        <v>0</v>
      </c>
    </row>
    <row r="96" spans="1:12" x14ac:dyDescent="0.25">
      <c r="A96" s="245" t="s">
        <v>222</v>
      </c>
      <c r="B96" s="246" t="s">
        <v>228</v>
      </c>
      <c r="C96" s="246" t="s">
        <v>25</v>
      </c>
      <c r="D96" s="246" t="s">
        <v>182</v>
      </c>
      <c r="E96" s="247">
        <v>0</v>
      </c>
      <c r="F96" s="247">
        <v>0</v>
      </c>
      <c r="G96" s="247">
        <v>0</v>
      </c>
      <c r="H96" s="248">
        <v>0</v>
      </c>
      <c r="I96" s="249">
        <v>0</v>
      </c>
      <c r="J96" s="247">
        <v>0</v>
      </c>
      <c r="K96" s="247">
        <v>0</v>
      </c>
      <c r="L96" s="250">
        <v>0</v>
      </c>
    </row>
    <row r="97" spans="1:12" x14ac:dyDescent="0.25">
      <c r="A97" s="239" t="s">
        <v>229</v>
      </c>
      <c r="B97" s="240" t="s">
        <v>230</v>
      </c>
      <c r="C97" s="240" t="s">
        <v>41</v>
      </c>
      <c r="D97" s="240" t="s">
        <v>182</v>
      </c>
      <c r="E97" s="241">
        <v>60028</v>
      </c>
      <c r="F97" s="241">
        <v>0</v>
      </c>
      <c r="G97" s="241">
        <v>0</v>
      </c>
      <c r="H97" s="242">
        <v>0</v>
      </c>
      <c r="I97" s="243">
        <v>0</v>
      </c>
      <c r="J97" s="241">
        <v>0</v>
      </c>
      <c r="K97" s="241">
        <v>0</v>
      </c>
      <c r="L97" s="244">
        <v>0</v>
      </c>
    </row>
    <row r="98" spans="1:12" x14ac:dyDescent="0.25">
      <c r="A98" s="245" t="s">
        <v>229</v>
      </c>
      <c r="B98" s="246" t="s">
        <v>231</v>
      </c>
      <c r="C98" s="246" t="s">
        <v>41</v>
      </c>
      <c r="D98" s="246" t="s">
        <v>182</v>
      </c>
      <c r="E98" s="247">
        <v>56000</v>
      </c>
      <c r="F98" s="247">
        <v>0</v>
      </c>
      <c r="G98" s="247">
        <v>0</v>
      </c>
      <c r="H98" s="248">
        <v>0</v>
      </c>
      <c r="I98" s="249">
        <v>0</v>
      </c>
      <c r="J98" s="247">
        <v>0</v>
      </c>
      <c r="K98" s="247">
        <v>0</v>
      </c>
      <c r="L98" s="250">
        <v>0</v>
      </c>
    </row>
    <row r="99" spans="1:12" x14ac:dyDescent="0.25">
      <c r="A99" s="239" t="s">
        <v>229</v>
      </c>
      <c r="B99" s="240" t="s">
        <v>232</v>
      </c>
      <c r="C99" s="240" t="s">
        <v>41</v>
      </c>
      <c r="D99" s="240" t="s">
        <v>182</v>
      </c>
      <c r="E99" s="241">
        <v>56825</v>
      </c>
      <c r="F99" s="241">
        <v>0</v>
      </c>
      <c r="G99" s="241">
        <v>0</v>
      </c>
      <c r="H99" s="242">
        <v>0</v>
      </c>
      <c r="I99" s="243">
        <v>0</v>
      </c>
      <c r="J99" s="241">
        <v>0</v>
      </c>
      <c r="K99" s="241">
        <v>0</v>
      </c>
      <c r="L99" s="244">
        <v>0</v>
      </c>
    </row>
    <row r="100" spans="1:12" x14ac:dyDescent="0.25">
      <c r="A100" s="245" t="s">
        <v>229</v>
      </c>
      <c r="B100" s="246" t="s">
        <v>233</v>
      </c>
      <c r="C100" s="246" t="s">
        <v>25</v>
      </c>
      <c r="D100" s="246" t="s">
        <v>180</v>
      </c>
      <c r="E100" s="247">
        <v>48000</v>
      </c>
      <c r="F100" s="247">
        <v>50000</v>
      </c>
      <c r="G100" s="247">
        <v>0</v>
      </c>
      <c r="H100" s="248">
        <v>0</v>
      </c>
      <c r="I100" s="249">
        <v>0</v>
      </c>
      <c r="J100" s="247">
        <v>0</v>
      </c>
      <c r="K100" s="247">
        <v>0</v>
      </c>
      <c r="L100" s="250">
        <v>0</v>
      </c>
    </row>
    <row r="101" spans="1:12" x14ac:dyDescent="0.25">
      <c r="A101" s="239" t="s">
        <v>229</v>
      </c>
      <c r="B101" s="240" t="s">
        <v>233</v>
      </c>
      <c r="C101" s="240" t="s">
        <v>40</v>
      </c>
      <c r="D101" s="240" t="s">
        <v>180</v>
      </c>
      <c r="E101" s="241">
        <v>24000</v>
      </c>
      <c r="F101" s="241">
        <v>25000</v>
      </c>
      <c r="G101" s="241">
        <v>25000</v>
      </c>
      <c r="H101" s="242">
        <v>0</v>
      </c>
      <c r="I101" s="243">
        <v>31221</v>
      </c>
      <c r="J101" s="241">
        <v>31221</v>
      </c>
      <c r="K101" s="241">
        <v>31221</v>
      </c>
      <c r="L101" s="244">
        <v>0</v>
      </c>
    </row>
    <row r="102" spans="1:12" x14ac:dyDescent="0.25">
      <c r="A102" s="245" t="s">
        <v>229</v>
      </c>
      <c r="B102" s="246" t="s">
        <v>233</v>
      </c>
      <c r="C102" s="246" t="s">
        <v>46</v>
      </c>
      <c r="D102" s="246" t="s">
        <v>180</v>
      </c>
      <c r="E102" s="247">
        <v>24000</v>
      </c>
      <c r="F102" s="247">
        <v>24000</v>
      </c>
      <c r="G102" s="247">
        <v>25000</v>
      </c>
      <c r="H102" s="248">
        <v>0</v>
      </c>
      <c r="I102" s="249">
        <v>31221</v>
      </c>
      <c r="J102" s="247">
        <v>31221</v>
      </c>
      <c r="K102" s="247">
        <v>31221</v>
      </c>
      <c r="L102" s="250">
        <v>0</v>
      </c>
    </row>
    <row r="103" spans="1:12" x14ac:dyDescent="0.25">
      <c r="A103" s="239" t="s">
        <v>229</v>
      </c>
      <c r="B103" s="240" t="s">
        <v>233</v>
      </c>
      <c r="C103" s="240" t="s">
        <v>47</v>
      </c>
      <c r="D103" s="240" t="s">
        <v>180</v>
      </c>
      <c r="E103" s="241">
        <v>56825</v>
      </c>
      <c r="F103" s="241">
        <v>0</v>
      </c>
      <c r="G103" s="241">
        <v>59500</v>
      </c>
      <c r="H103" s="242">
        <v>63100</v>
      </c>
      <c r="I103" s="243">
        <v>0</v>
      </c>
      <c r="J103" s="241">
        <v>65000</v>
      </c>
      <c r="K103" s="241">
        <v>65000</v>
      </c>
      <c r="L103" s="244">
        <v>0</v>
      </c>
    </row>
    <row r="104" spans="1:12" x14ac:dyDescent="0.25">
      <c r="A104" s="245" t="s">
        <v>229</v>
      </c>
      <c r="B104" s="246" t="s">
        <v>233</v>
      </c>
      <c r="C104" s="246" t="s">
        <v>48</v>
      </c>
      <c r="D104" s="246" t="s">
        <v>180</v>
      </c>
      <c r="E104" s="247">
        <v>24000</v>
      </c>
      <c r="F104" s="247">
        <v>25000</v>
      </c>
      <c r="G104" s="247">
        <v>25000</v>
      </c>
      <c r="H104" s="248">
        <v>0</v>
      </c>
      <c r="I104" s="249">
        <v>31221</v>
      </c>
      <c r="J104" s="247">
        <v>31221</v>
      </c>
      <c r="K104" s="247">
        <v>31221</v>
      </c>
      <c r="L104" s="250">
        <v>0</v>
      </c>
    </row>
    <row r="105" spans="1:12" x14ac:dyDescent="0.25">
      <c r="A105" s="239" t="s">
        <v>229</v>
      </c>
      <c r="B105" s="240" t="s">
        <v>233</v>
      </c>
      <c r="C105" s="240" t="s">
        <v>49</v>
      </c>
      <c r="D105" s="240" t="s">
        <v>180</v>
      </c>
      <c r="E105" s="241">
        <v>48000</v>
      </c>
      <c r="F105" s="241">
        <v>50000</v>
      </c>
      <c r="G105" s="241">
        <v>0</v>
      </c>
      <c r="H105" s="242">
        <v>0</v>
      </c>
      <c r="I105" s="243">
        <v>0</v>
      </c>
      <c r="J105" s="241">
        <v>0</v>
      </c>
      <c r="K105" s="241">
        <v>0</v>
      </c>
      <c r="L105" s="244">
        <v>0</v>
      </c>
    </row>
    <row r="106" spans="1:12" x14ac:dyDescent="0.25">
      <c r="A106" s="245" t="s">
        <v>229</v>
      </c>
      <c r="B106" s="246" t="s">
        <v>233</v>
      </c>
      <c r="C106" s="246" t="s">
        <v>50</v>
      </c>
      <c r="D106" s="246" t="s">
        <v>180</v>
      </c>
      <c r="E106" s="247">
        <v>24000</v>
      </c>
      <c r="F106" s="247">
        <v>25000</v>
      </c>
      <c r="G106" s="247">
        <v>25000</v>
      </c>
      <c r="H106" s="248">
        <v>0</v>
      </c>
      <c r="I106" s="249">
        <v>33111</v>
      </c>
      <c r="J106" s="247">
        <v>33111</v>
      </c>
      <c r="K106" s="247">
        <v>33111</v>
      </c>
      <c r="L106" s="250">
        <v>0</v>
      </c>
    </row>
    <row r="107" spans="1:12" x14ac:dyDescent="0.25">
      <c r="A107" s="239" t="s">
        <v>229</v>
      </c>
      <c r="B107" s="240" t="s">
        <v>233</v>
      </c>
      <c r="C107" s="240" t="s">
        <v>51</v>
      </c>
      <c r="D107" s="240" t="s">
        <v>180</v>
      </c>
      <c r="E107" s="241">
        <v>24000</v>
      </c>
      <c r="F107" s="241">
        <v>25000</v>
      </c>
      <c r="G107" s="241">
        <v>25000</v>
      </c>
      <c r="H107" s="242">
        <v>0</v>
      </c>
      <c r="I107" s="243">
        <v>31221</v>
      </c>
      <c r="J107" s="241">
        <v>31221</v>
      </c>
      <c r="K107" s="241">
        <v>31221</v>
      </c>
      <c r="L107" s="244">
        <v>0</v>
      </c>
    </row>
    <row r="108" spans="1:12" x14ac:dyDescent="0.25">
      <c r="A108" s="245" t="s">
        <v>229</v>
      </c>
      <c r="B108" s="246" t="s">
        <v>234</v>
      </c>
      <c r="C108" s="246" t="s">
        <v>41</v>
      </c>
      <c r="D108" s="246" t="s">
        <v>182</v>
      </c>
      <c r="E108" s="247">
        <v>64000</v>
      </c>
      <c r="F108" s="247">
        <v>0</v>
      </c>
      <c r="G108" s="247">
        <v>0</v>
      </c>
      <c r="H108" s="248">
        <v>0</v>
      </c>
      <c r="I108" s="249">
        <v>0</v>
      </c>
      <c r="J108" s="247">
        <v>0</v>
      </c>
      <c r="K108" s="247">
        <v>0</v>
      </c>
      <c r="L108" s="250">
        <v>0</v>
      </c>
    </row>
    <row r="109" spans="1:12" x14ac:dyDescent="0.25">
      <c r="A109" s="239" t="s">
        <v>229</v>
      </c>
      <c r="B109" s="240" t="s">
        <v>234</v>
      </c>
      <c r="C109" s="240" t="s">
        <v>47</v>
      </c>
      <c r="D109" s="240" t="s">
        <v>182</v>
      </c>
      <c r="E109" s="241">
        <v>63988</v>
      </c>
      <c r="F109" s="241">
        <v>65883</v>
      </c>
      <c r="G109" s="241">
        <v>69177</v>
      </c>
      <c r="H109" s="242">
        <v>72963</v>
      </c>
      <c r="I109" s="243">
        <v>0</v>
      </c>
      <c r="J109" s="241">
        <v>0</v>
      </c>
      <c r="K109" s="241">
        <v>0</v>
      </c>
      <c r="L109" s="244">
        <v>0</v>
      </c>
    </row>
    <row r="110" spans="1:12" x14ac:dyDescent="0.25">
      <c r="A110" s="245" t="s">
        <v>229</v>
      </c>
      <c r="B110" s="246" t="s">
        <v>234</v>
      </c>
      <c r="C110" s="246" t="s">
        <v>49</v>
      </c>
      <c r="D110" s="246" t="s">
        <v>182</v>
      </c>
      <c r="E110" s="247">
        <v>62124</v>
      </c>
      <c r="F110" s="247">
        <v>65230</v>
      </c>
      <c r="G110" s="247">
        <v>0</v>
      </c>
      <c r="H110" s="248">
        <v>0</v>
      </c>
      <c r="I110" s="249">
        <v>0</v>
      </c>
      <c r="J110" s="247">
        <v>0</v>
      </c>
      <c r="K110" s="247">
        <v>0</v>
      </c>
      <c r="L110" s="250">
        <v>0</v>
      </c>
    </row>
    <row r="111" spans="1:12" x14ac:dyDescent="0.25">
      <c r="A111" s="239" t="s">
        <v>235</v>
      </c>
      <c r="B111" s="240" t="s">
        <v>236</v>
      </c>
      <c r="C111" s="240" t="s">
        <v>41</v>
      </c>
      <c r="D111" s="240" t="s">
        <v>182</v>
      </c>
      <c r="E111" s="241">
        <v>60000</v>
      </c>
      <c r="F111" s="241">
        <v>0</v>
      </c>
      <c r="G111" s="241">
        <v>0</v>
      </c>
      <c r="H111" s="242">
        <v>0</v>
      </c>
      <c r="I111" s="243">
        <v>0</v>
      </c>
      <c r="J111" s="241">
        <v>0</v>
      </c>
      <c r="K111" s="241">
        <v>0</v>
      </c>
      <c r="L111" s="244">
        <v>0</v>
      </c>
    </row>
    <row r="112" spans="1:12" x14ac:dyDescent="0.25">
      <c r="A112" s="245" t="s">
        <v>235</v>
      </c>
      <c r="B112" s="246" t="s">
        <v>236</v>
      </c>
      <c r="C112" s="246" t="s">
        <v>47</v>
      </c>
      <c r="D112" s="246" t="s">
        <v>182</v>
      </c>
      <c r="E112" s="247">
        <v>60507</v>
      </c>
      <c r="F112" s="247">
        <v>62192</v>
      </c>
      <c r="G112" s="247">
        <v>65208</v>
      </c>
      <c r="H112" s="248">
        <v>68432</v>
      </c>
      <c r="I112" s="249">
        <v>0</v>
      </c>
      <c r="J112" s="247">
        <v>0</v>
      </c>
      <c r="K112" s="247">
        <v>0</v>
      </c>
      <c r="L112" s="250">
        <v>0</v>
      </c>
    </row>
    <row r="113" spans="1:12" x14ac:dyDescent="0.25">
      <c r="A113" s="239" t="s">
        <v>235</v>
      </c>
      <c r="B113" s="240" t="s">
        <v>237</v>
      </c>
      <c r="C113" s="240" t="s">
        <v>49</v>
      </c>
      <c r="D113" s="240" t="s">
        <v>182</v>
      </c>
      <c r="E113" s="241">
        <v>57021</v>
      </c>
      <c r="F113" s="241">
        <v>58868</v>
      </c>
      <c r="G113" s="241">
        <v>0</v>
      </c>
      <c r="H113" s="242">
        <v>0</v>
      </c>
      <c r="I113" s="243">
        <v>0</v>
      </c>
      <c r="J113" s="241">
        <v>0</v>
      </c>
      <c r="K113" s="241">
        <v>0</v>
      </c>
      <c r="L113" s="244">
        <v>0</v>
      </c>
    </row>
    <row r="114" spans="1:12" x14ac:dyDescent="0.25">
      <c r="A114" s="245" t="s">
        <v>238</v>
      </c>
      <c r="B114" s="246" t="s">
        <v>239</v>
      </c>
      <c r="C114" s="246" t="s">
        <v>49</v>
      </c>
      <c r="D114" s="246" t="s">
        <v>182</v>
      </c>
      <c r="E114" s="247">
        <v>63262</v>
      </c>
      <c r="F114" s="247">
        <v>67077</v>
      </c>
      <c r="G114" s="247">
        <v>0</v>
      </c>
      <c r="H114" s="248">
        <v>0</v>
      </c>
      <c r="I114" s="249">
        <v>0</v>
      </c>
      <c r="J114" s="247">
        <v>0</v>
      </c>
      <c r="K114" s="247">
        <v>0</v>
      </c>
      <c r="L114" s="250">
        <v>0</v>
      </c>
    </row>
    <row r="115" spans="1:12" x14ac:dyDescent="0.25">
      <c r="A115" s="239" t="s">
        <v>238</v>
      </c>
      <c r="B115" s="240" t="s">
        <v>240</v>
      </c>
      <c r="C115" s="240" t="s">
        <v>41</v>
      </c>
      <c r="D115" s="240" t="s">
        <v>182</v>
      </c>
      <c r="E115" s="241">
        <v>53211</v>
      </c>
      <c r="F115" s="241">
        <v>0</v>
      </c>
      <c r="G115" s="241">
        <v>0</v>
      </c>
      <c r="H115" s="242">
        <v>0</v>
      </c>
      <c r="I115" s="243">
        <v>0</v>
      </c>
      <c r="J115" s="241">
        <v>0</v>
      </c>
      <c r="K115" s="241">
        <v>0</v>
      </c>
      <c r="L115" s="244">
        <v>0</v>
      </c>
    </row>
    <row r="116" spans="1:12" x14ac:dyDescent="0.25">
      <c r="A116" s="245" t="s">
        <v>238</v>
      </c>
      <c r="B116" s="246" t="s">
        <v>241</v>
      </c>
      <c r="C116" s="246" t="s">
        <v>25</v>
      </c>
      <c r="D116" s="246" t="s">
        <v>180</v>
      </c>
      <c r="E116" s="247">
        <v>0</v>
      </c>
      <c r="F116" s="247">
        <v>0</v>
      </c>
      <c r="G116" s="247">
        <v>0</v>
      </c>
      <c r="H116" s="248">
        <v>0</v>
      </c>
      <c r="I116" s="249">
        <v>10291</v>
      </c>
      <c r="J116" s="247">
        <v>0</v>
      </c>
      <c r="K116" s="247">
        <v>0</v>
      </c>
      <c r="L116" s="250">
        <v>0</v>
      </c>
    </row>
    <row r="117" spans="1:12" x14ac:dyDescent="0.25">
      <c r="A117" s="239" t="s">
        <v>238</v>
      </c>
      <c r="B117" s="240" t="s">
        <v>241</v>
      </c>
      <c r="C117" s="240" t="s">
        <v>41</v>
      </c>
      <c r="D117" s="240" t="s">
        <v>180</v>
      </c>
      <c r="E117" s="241">
        <v>50628</v>
      </c>
      <c r="F117" s="241">
        <v>0</v>
      </c>
      <c r="G117" s="241">
        <v>0</v>
      </c>
      <c r="H117" s="242">
        <v>0</v>
      </c>
      <c r="I117" s="243">
        <v>0</v>
      </c>
      <c r="J117" s="241">
        <v>0</v>
      </c>
      <c r="K117" s="241">
        <v>0</v>
      </c>
      <c r="L117" s="244">
        <v>0</v>
      </c>
    </row>
    <row r="118" spans="1:12" x14ac:dyDescent="0.25">
      <c r="A118" s="245" t="s">
        <v>238</v>
      </c>
      <c r="B118" s="246" t="s">
        <v>241</v>
      </c>
      <c r="C118" s="246" t="s">
        <v>47</v>
      </c>
      <c r="D118" s="246" t="s">
        <v>180</v>
      </c>
      <c r="E118" s="247">
        <v>50628</v>
      </c>
      <c r="F118" s="247">
        <v>51897</v>
      </c>
      <c r="G118" s="247">
        <v>54078</v>
      </c>
      <c r="H118" s="248">
        <v>56748</v>
      </c>
      <c r="I118" s="249">
        <v>0</v>
      </c>
      <c r="J118" s="247">
        <v>0</v>
      </c>
      <c r="K118" s="247">
        <v>0</v>
      </c>
      <c r="L118" s="250">
        <v>0</v>
      </c>
    </row>
    <row r="119" spans="1:12" x14ac:dyDescent="0.25">
      <c r="A119" s="239" t="s">
        <v>238</v>
      </c>
      <c r="B119" s="240" t="s">
        <v>241</v>
      </c>
      <c r="C119" s="240" t="s">
        <v>48</v>
      </c>
      <c r="D119" s="240" t="s">
        <v>180</v>
      </c>
      <c r="E119" s="241">
        <v>0</v>
      </c>
      <c r="F119" s="241">
        <v>0</v>
      </c>
      <c r="G119" s="241">
        <v>0</v>
      </c>
      <c r="H119" s="242">
        <v>0</v>
      </c>
      <c r="I119" s="243">
        <v>42631</v>
      </c>
      <c r="J119" s="241">
        <v>42631</v>
      </c>
      <c r="K119" s="241">
        <v>0</v>
      </c>
      <c r="L119" s="244">
        <v>0</v>
      </c>
    </row>
    <row r="120" spans="1:12" x14ac:dyDescent="0.25">
      <c r="A120" s="245" t="s">
        <v>238</v>
      </c>
      <c r="B120" s="246" t="s">
        <v>241</v>
      </c>
      <c r="C120" s="246" t="s">
        <v>49</v>
      </c>
      <c r="D120" s="246" t="s">
        <v>180</v>
      </c>
      <c r="E120" s="247">
        <v>0</v>
      </c>
      <c r="F120" s="247">
        <v>0</v>
      </c>
      <c r="G120" s="247">
        <v>0</v>
      </c>
      <c r="H120" s="248">
        <v>0</v>
      </c>
      <c r="I120" s="249">
        <v>42631</v>
      </c>
      <c r="J120" s="247">
        <v>42631</v>
      </c>
      <c r="K120" s="247">
        <v>0</v>
      </c>
      <c r="L120" s="250">
        <v>0</v>
      </c>
    </row>
    <row r="121" spans="1:12" x14ac:dyDescent="0.25">
      <c r="A121" s="239" t="s">
        <v>238</v>
      </c>
      <c r="B121" s="240" t="s">
        <v>242</v>
      </c>
      <c r="C121" s="240" t="s">
        <v>41</v>
      </c>
      <c r="D121" s="240" t="s">
        <v>182</v>
      </c>
      <c r="E121" s="241">
        <v>59400</v>
      </c>
      <c r="F121" s="241">
        <v>0</v>
      </c>
      <c r="G121" s="241">
        <v>0</v>
      </c>
      <c r="H121" s="242">
        <v>0</v>
      </c>
      <c r="I121" s="243">
        <v>0</v>
      </c>
      <c r="J121" s="241">
        <v>0</v>
      </c>
      <c r="K121" s="241">
        <v>0</v>
      </c>
      <c r="L121" s="244">
        <v>0</v>
      </c>
    </row>
    <row r="122" spans="1:12" x14ac:dyDescent="0.25">
      <c r="A122" s="245" t="s">
        <v>238</v>
      </c>
      <c r="B122" s="246" t="s">
        <v>243</v>
      </c>
      <c r="C122" s="246" t="s">
        <v>47</v>
      </c>
      <c r="D122" s="246" t="s">
        <v>182</v>
      </c>
      <c r="E122" s="247">
        <v>59400</v>
      </c>
      <c r="F122" s="247">
        <v>60700</v>
      </c>
      <c r="G122" s="247">
        <v>62500</v>
      </c>
      <c r="H122" s="248">
        <v>64500</v>
      </c>
      <c r="I122" s="249">
        <v>0</v>
      </c>
      <c r="J122" s="247">
        <v>0</v>
      </c>
      <c r="K122" s="247">
        <v>0</v>
      </c>
      <c r="L122" s="250">
        <v>0</v>
      </c>
    </row>
    <row r="123" spans="1:12" x14ac:dyDescent="0.25">
      <c r="A123" s="239" t="s">
        <v>238</v>
      </c>
      <c r="B123" s="240" t="s">
        <v>243</v>
      </c>
      <c r="C123" s="240" t="s">
        <v>48</v>
      </c>
      <c r="D123" s="240" t="s">
        <v>182</v>
      </c>
      <c r="E123" s="241">
        <v>56000</v>
      </c>
      <c r="F123" s="241">
        <v>57000</v>
      </c>
      <c r="G123" s="241">
        <v>0</v>
      </c>
      <c r="H123" s="242">
        <v>0</v>
      </c>
      <c r="I123" s="243">
        <v>18000</v>
      </c>
      <c r="J123" s="241">
        <v>18000</v>
      </c>
      <c r="K123" s="241">
        <v>0</v>
      </c>
      <c r="L123" s="244">
        <v>0</v>
      </c>
    </row>
    <row r="124" spans="1:12" x14ac:dyDescent="0.25">
      <c r="A124" s="245" t="s">
        <v>244</v>
      </c>
      <c r="B124" s="246" t="s">
        <v>245</v>
      </c>
      <c r="C124" s="246" t="s">
        <v>25</v>
      </c>
      <c r="D124" s="246" t="s">
        <v>182</v>
      </c>
      <c r="E124" s="247">
        <v>0</v>
      </c>
      <c r="F124" s="247">
        <v>0</v>
      </c>
      <c r="G124" s="247">
        <v>0</v>
      </c>
      <c r="H124" s="248">
        <v>0</v>
      </c>
      <c r="I124" s="249">
        <v>0</v>
      </c>
      <c r="J124" s="247">
        <v>0</v>
      </c>
      <c r="K124" s="247">
        <v>0</v>
      </c>
      <c r="L124" s="250">
        <v>0</v>
      </c>
    </row>
    <row r="125" spans="1:12" x14ac:dyDescent="0.25">
      <c r="A125" s="239" t="s">
        <v>244</v>
      </c>
      <c r="B125" s="240" t="s">
        <v>246</v>
      </c>
      <c r="C125" s="240" t="s">
        <v>25</v>
      </c>
      <c r="D125" s="240" t="s">
        <v>182</v>
      </c>
      <c r="E125" s="241">
        <v>0</v>
      </c>
      <c r="F125" s="241">
        <v>0</v>
      </c>
      <c r="G125" s="241">
        <v>0</v>
      </c>
      <c r="H125" s="242">
        <v>0</v>
      </c>
      <c r="I125" s="243">
        <v>0</v>
      </c>
      <c r="J125" s="241">
        <v>0</v>
      </c>
      <c r="K125" s="241">
        <v>0</v>
      </c>
      <c r="L125" s="244">
        <v>0</v>
      </c>
    </row>
    <row r="126" spans="1:12" x14ac:dyDescent="0.25">
      <c r="A126" s="245" t="s">
        <v>244</v>
      </c>
      <c r="B126" s="246" t="s">
        <v>247</v>
      </c>
      <c r="C126" s="246" t="s">
        <v>48</v>
      </c>
      <c r="D126" s="246" t="s">
        <v>182</v>
      </c>
      <c r="E126" s="247">
        <v>0</v>
      </c>
      <c r="F126" s="247">
        <v>0</v>
      </c>
      <c r="G126" s="247">
        <v>0</v>
      </c>
      <c r="H126" s="248">
        <v>0</v>
      </c>
      <c r="I126" s="249">
        <v>95000</v>
      </c>
      <c r="J126" s="247">
        <v>95000</v>
      </c>
      <c r="K126" s="247">
        <v>0</v>
      </c>
      <c r="L126" s="250">
        <v>0</v>
      </c>
    </row>
    <row r="127" spans="1:12" x14ac:dyDescent="0.25">
      <c r="A127" s="239" t="s">
        <v>244</v>
      </c>
      <c r="B127" s="240" t="s">
        <v>248</v>
      </c>
      <c r="C127" s="240" t="s">
        <v>25</v>
      </c>
      <c r="D127" s="240" t="s">
        <v>182</v>
      </c>
      <c r="E127" s="241">
        <v>5000</v>
      </c>
      <c r="F127" s="241">
        <v>5000</v>
      </c>
      <c r="G127" s="241">
        <v>0</v>
      </c>
      <c r="H127" s="242">
        <v>0</v>
      </c>
      <c r="I127" s="243">
        <v>0</v>
      </c>
      <c r="J127" s="241">
        <v>0</v>
      </c>
      <c r="K127" s="241">
        <v>0</v>
      </c>
      <c r="L127" s="244">
        <v>0</v>
      </c>
    </row>
    <row r="128" spans="1:12" x14ac:dyDescent="0.25">
      <c r="A128" s="245" t="s">
        <v>244</v>
      </c>
      <c r="B128" s="246" t="s">
        <v>249</v>
      </c>
      <c r="C128" s="246" t="s">
        <v>41</v>
      </c>
      <c r="D128" s="246" t="s">
        <v>182</v>
      </c>
      <c r="E128" s="247">
        <v>52044</v>
      </c>
      <c r="F128" s="247">
        <v>0</v>
      </c>
      <c r="G128" s="247">
        <v>0</v>
      </c>
      <c r="H128" s="248">
        <v>0</v>
      </c>
      <c r="I128" s="249">
        <v>0</v>
      </c>
      <c r="J128" s="247">
        <v>0</v>
      </c>
      <c r="K128" s="247">
        <v>0</v>
      </c>
      <c r="L128" s="250">
        <v>0</v>
      </c>
    </row>
    <row r="129" spans="1:12" x14ac:dyDescent="0.25">
      <c r="A129" s="239" t="s">
        <v>244</v>
      </c>
      <c r="B129" s="240" t="s">
        <v>250</v>
      </c>
      <c r="C129" s="240" t="s">
        <v>49</v>
      </c>
      <c r="D129" s="240" t="s">
        <v>182</v>
      </c>
      <c r="E129" s="241">
        <v>59716</v>
      </c>
      <c r="F129" s="241">
        <v>62462</v>
      </c>
      <c r="G129" s="241">
        <v>0</v>
      </c>
      <c r="H129" s="242">
        <v>0</v>
      </c>
      <c r="I129" s="243">
        <v>0</v>
      </c>
      <c r="J129" s="241">
        <v>0</v>
      </c>
      <c r="K129" s="241">
        <v>0</v>
      </c>
      <c r="L129" s="244">
        <v>0</v>
      </c>
    </row>
    <row r="130" spans="1:12" x14ac:dyDescent="0.25">
      <c r="A130" s="245" t="s">
        <v>244</v>
      </c>
      <c r="B130" s="246" t="s">
        <v>251</v>
      </c>
      <c r="C130" s="246" t="s">
        <v>25</v>
      </c>
      <c r="D130" s="246" t="s">
        <v>180</v>
      </c>
      <c r="E130" s="247">
        <v>0</v>
      </c>
      <c r="F130" s="247">
        <v>0</v>
      </c>
      <c r="G130" s="247">
        <v>0</v>
      </c>
      <c r="H130" s="248">
        <v>0</v>
      </c>
      <c r="I130" s="249">
        <v>1908</v>
      </c>
      <c r="J130" s="247">
        <v>1908</v>
      </c>
      <c r="K130" s="247">
        <v>0</v>
      </c>
      <c r="L130" s="250">
        <v>0</v>
      </c>
    </row>
    <row r="131" spans="1:12" x14ac:dyDescent="0.25">
      <c r="A131" s="239" t="s">
        <v>244</v>
      </c>
      <c r="B131" s="240" t="s">
        <v>251</v>
      </c>
      <c r="C131" s="240" t="s">
        <v>40</v>
      </c>
      <c r="D131" s="240" t="s">
        <v>180</v>
      </c>
      <c r="E131" s="241">
        <v>0</v>
      </c>
      <c r="F131" s="241">
        <v>0</v>
      </c>
      <c r="G131" s="241">
        <v>0</v>
      </c>
      <c r="H131" s="242">
        <v>0</v>
      </c>
      <c r="I131" s="243">
        <v>47403</v>
      </c>
      <c r="J131" s="241">
        <v>47403</v>
      </c>
      <c r="K131" s="241">
        <v>0</v>
      </c>
      <c r="L131" s="244">
        <v>0</v>
      </c>
    </row>
    <row r="132" spans="1:12" x14ac:dyDescent="0.25">
      <c r="A132" s="245" t="s">
        <v>244</v>
      </c>
      <c r="B132" s="246" t="s">
        <v>251</v>
      </c>
      <c r="C132" s="246" t="s">
        <v>48</v>
      </c>
      <c r="D132" s="246" t="s">
        <v>180</v>
      </c>
      <c r="E132" s="247">
        <v>0</v>
      </c>
      <c r="F132" s="247">
        <v>0</v>
      </c>
      <c r="G132" s="247">
        <v>0</v>
      </c>
      <c r="H132" s="248">
        <v>0</v>
      </c>
      <c r="I132" s="249">
        <v>47403</v>
      </c>
      <c r="J132" s="247">
        <v>47403</v>
      </c>
      <c r="K132" s="247">
        <v>47403</v>
      </c>
      <c r="L132" s="250">
        <v>0</v>
      </c>
    </row>
    <row r="133" spans="1:12" x14ac:dyDescent="0.25">
      <c r="A133" s="239" t="s">
        <v>244</v>
      </c>
      <c r="B133" s="240" t="s">
        <v>251</v>
      </c>
      <c r="C133" s="240" t="s">
        <v>49</v>
      </c>
      <c r="D133" s="240" t="s">
        <v>180</v>
      </c>
      <c r="E133" s="241">
        <v>0</v>
      </c>
      <c r="F133" s="241">
        <v>0</v>
      </c>
      <c r="G133" s="241">
        <v>0</v>
      </c>
      <c r="H133" s="242">
        <v>0</v>
      </c>
      <c r="I133" s="243">
        <v>47403</v>
      </c>
      <c r="J133" s="241">
        <v>47403</v>
      </c>
      <c r="K133" s="241">
        <v>0</v>
      </c>
      <c r="L133" s="244">
        <v>0</v>
      </c>
    </row>
    <row r="134" spans="1:12" x14ac:dyDescent="0.25">
      <c r="A134" s="245" t="s">
        <v>244</v>
      </c>
      <c r="B134" s="246" t="s">
        <v>251</v>
      </c>
      <c r="C134" s="246" t="s">
        <v>50</v>
      </c>
      <c r="D134" s="246" t="s">
        <v>180</v>
      </c>
      <c r="E134" s="247">
        <v>0</v>
      </c>
      <c r="F134" s="247">
        <v>0</v>
      </c>
      <c r="G134" s="247">
        <v>0</v>
      </c>
      <c r="H134" s="248">
        <v>0</v>
      </c>
      <c r="I134" s="249">
        <v>47403</v>
      </c>
      <c r="J134" s="247">
        <v>47403</v>
      </c>
      <c r="K134" s="247">
        <v>47403</v>
      </c>
      <c r="L134" s="250">
        <v>0</v>
      </c>
    </row>
    <row r="135" spans="1:12" x14ac:dyDescent="0.25">
      <c r="A135" s="239" t="s">
        <v>244</v>
      </c>
      <c r="B135" s="240" t="s">
        <v>251</v>
      </c>
      <c r="C135" s="240" t="s">
        <v>51</v>
      </c>
      <c r="D135" s="240" t="s">
        <v>180</v>
      </c>
      <c r="E135" s="241">
        <v>0</v>
      </c>
      <c r="F135" s="241">
        <v>0</v>
      </c>
      <c r="G135" s="241">
        <v>0</v>
      </c>
      <c r="H135" s="242">
        <v>0</v>
      </c>
      <c r="I135" s="243">
        <v>47403</v>
      </c>
      <c r="J135" s="241">
        <v>47403</v>
      </c>
      <c r="K135" s="241">
        <v>47403</v>
      </c>
      <c r="L135" s="244">
        <v>0</v>
      </c>
    </row>
    <row r="136" spans="1:12" x14ac:dyDescent="0.25">
      <c r="A136" s="245" t="s">
        <v>244</v>
      </c>
      <c r="B136" s="246" t="s">
        <v>252</v>
      </c>
      <c r="C136" s="246" t="s">
        <v>47</v>
      </c>
      <c r="D136" s="246" t="s">
        <v>182</v>
      </c>
      <c r="E136" s="247">
        <v>46000</v>
      </c>
      <c r="F136" s="247">
        <v>48500</v>
      </c>
      <c r="G136" s="247">
        <v>51000</v>
      </c>
      <c r="H136" s="248">
        <v>54500</v>
      </c>
      <c r="I136" s="249">
        <v>1908</v>
      </c>
      <c r="J136" s="247">
        <v>1908</v>
      </c>
      <c r="K136" s="247">
        <v>1908</v>
      </c>
      <c r="L136" s="250">
        <v>1908</v>
      </c>
    </row>
    <row r="137" spans="1:12" x14ac:dyDescent="0.25">
      <c r="A137" s="239" t="s">
        <v>244</v>
      </c>
      <c r="B137" s="240" t="s">
        <v>253</v>
      </c>
      <c r="C137" s="240" t="s">
        <v>47</v>
      </c>
      <c r="D137" s="240" t="s">
        <v>182</v>
      </c>
      <c r="E137" s="241">
        <v>52100</v>
      </c>
      <c r="F137" s="241">
        <v>52614</v>
      </c>
      <c r="G137" s="241">
        <v>54371</v>
      </c>
      <c r="H137" s="242">
        <v>56248</v>
      </c>
      <c r="I137" s="243">
        <v>0</v>
      </c>
      <c r="J137" s="241">
        <v>0</v>
      </c>
      <c r="K137" s="241">
        <v>0</v>
      </c>
      <c r="L137" s="244">
        <v>0</v>
      </c>
    </row>
    <row r="138" spans="1:12" x14ac:dyDescent="0.25">
      <c r="A138" s="245" t="s">
        <v>244</v>
      </c>
      <c r="B138" s="246" t="s">
        <v>253</v>
      </c>
      <c r="C138" s="246" t="s">
        <v>254</v>
      </c>
      <c r="D138" s="246" t="s">
        <v>182</v>
      </c>
      <c r="E138" s="247">
        <v>58540</v>
      </c>
      <c r="F138" s="247">
        <v>0</v>
      </c>
      <c r="G138" s="247">
        <v>0</v>
      </c>
      <c r="H138" s="248">
        <v>0</v>
      </c>
      <c r="I138" s="249">
        <v>0</v>
      </c>
      <c r="J138" s="247">
        <v>0</v>
      </c>
      <c r="K138" s="247">
        <v>0</v>
      </c>
      <c r="L138" s="250">
        <v>0</v>
      </c>
    </row>
    <row r="139" spans="1:12" x14ac:dyDescent="0.25">
      <c r="A139" s="239" t="s">
        <v>244</v>
      </c>
      <c r="B139" s="240" t="s">
        <v>255</v>
      </c>
      <c r="C139" s="240" t="s">
        <v>40</v>
      </c>
      <c r="D139" s="240" t="s">
        <v>180</v>
      </c>
      <c r="E139" s="241">
        <v>8000</v>
      </c>
      <c r="F139" s="241">
        <v>10000</v>
      </c>
      <c r="G139" s="241">
        <v>0</v>
      </c>
      <c r="H139" s="242">
        <v>0</v>
      </c>
      <c r="I139" s="243">
        <v>16982</v>
      </c>
      <c r="J139" s="241">
        <v>16982</v>
      </c>
      <c r="K139" s="241">
        <v>0</v>
      </c>
      <c r="L139" s="244">
        <v>0</v>
      </c>
    </row>
    <row r="140" spans="1:12" x14ac:dyDescent="0.25">
      <c r="A140" s="245" t="s">
        <v>244</v>
      </c>
      <c r="B140" s="246" t="s">
        <v>255</v>
      </c>
      <c r="C140" s="246" t="s">
        <v>45</v>
      </c>
      <c r="D140" s="246" t="s">
        <v>180</v>
      </c>
      <c r="E140" s="247">
        <v>19000</v>
      </c>
      <c r="F140" s="247">
        <v>20000</v>
      </c>
      <c r="G140" s="247">
        <v>21000</v>
      </c>
      <c r="H140" s="248">
        <v>0</v>
      </c>
      <c r="I140" s="249">
        <v>0</v>
      </c>
      <c r="J140" s="247">
        <v>0</v>
      </c>
      <c r="K140" s="247">
        <v>0</v>
      </c>
      <c r="L140" s="250">
        <v>0</v>
      </c>
    </row>
    <row r="141" spans="1:12" x14ac:dyDescent="0.25">
      <c r="A141" s="239" t="s">
        <v>244</v>
      </c>
      <c r="B141" s="240" t="s">
        <v>255</v>
      </c>
      <c r="C141" s="240" t="s">
        <v>46</v>
      </c>
      <c r="D141" s="240" t="s">
        <v>180</v>
      </c>
      <c r="E141" s="241">
        <v>6000</v>
      </c>
      <c r="F141" s="241">
        <v>7000</v>
      </c>
      <c r="G141" s="241">
        <v>8000</v>
      </c>
      <c r="H141" s="242">
        <v>0</v>
      </c>
      <c r="I141" s="243">
        <v>0</v>
      </c>
      <c r="J141" s="241">
        <v>0</v>
      </c>
      <c r="K141" s="241">
        <v>0</v>
      </c>
      <c r="L141" s="244">
        <v>0</v>
      </c>
    </row>
    <row r="142" spans="1:12" x14ac:dyDescent="0.25">
      <c r="A142" s="245" t="s">
        <v>244</v>
      </c>
      <c r="B142" s="246" t="s">
        <v>255</v>
      </c>
      <c r="C142" s="246" t="s">
        <v>47</v>
      </c>
      <c r="D142" s="246" t="s">
        <v>180</v>
      </c>
      <c r="E142" s="247">
        <v>26022</v>
      </c>
      <c r="F142" s="247">
        <v>26898</v>
      </c>
      <c r="G142" s="247">
        <v>44531</v>
      </c>
      <c r="H142" s="248">
        <v>57931</v>
      </c>
      <c r="I142" s="249">
        <v>36657</v>
      </c>
      <c r="J142" s="247">
        <v>36657</v>
      </c>
      <c r="K142" s="247">
        <v>36657</v>
      </c>
      <c r="L142" s="250">
        <v>0</v>
      </c>
    </row>
    <row r="143" spans="1:12" x14ac:dyDescent="0.25">
      <c r="A143" s="239" t="s">
        <v>244</v>
      </c>
      <c r="B143" s="240" t="s">
        <v>255</v>
      </c>
      <c r="C143" s="240" t="s">
        <v>48</v>
      </c>
      <c r="D143" s="240" t="s">
        <v>180</v>
      </c>
      <c r="E143" s="241">
        <v>5000</v>
      </c>
      <c r="F143" s="241">
        <v>5000</v>
      </c>
      <c r="G143" s="241">
        <v>6000</v>
      </c>
      <c r="H143" s="242">
        <v>0</v>
      </c>
      <c r="I143" s="243">
        <v>16982</v>
      </c>
      <c r="J143" s="241">
        <v>16982</v>
      </c>
      <c r="K143" s="241">
        <v>16982</v>
      </c>
      <c r="L143" s="244">
        <v>0</v>
      </c>
    </row>
    <row r="144" spans="1:12" x14ac:dyDescent="0.25">
      <c r="A144" s="245" t="s">
        <v>244</v>
      </c>
      <c r="B144" s="246" t="s">
        <v>255</v>
      </c>
      <c r="C144" s="246" t="s">
        <v>49</v>
      </c>
      <c r="D144" s="246" t="s">
        <v>180</v>
      </c>
      <c r="E144" s="247">
        <v>35000</v>
      </c>
      <c r="F144" s="247">
        <v>35000</v>
      </c>
      <c r="G144" s="247">
        <v>0</v>
      </c>
      <c r="H144" s="248">
        <v>0</v>
      </c>
      <c r="I144" s="249">
        <v>0</v>
      </c>
      <c r="J144" s="247">
        <v>0</v>
      </c>
      <c r="K144" s="247">
        <v>0</v>
      </c>
      <c r="L144" s="250">
        <v>0</v>
      </c>
    </row>
    <row r="145" spans="1:12" x14ac:dyDescent="0.25">
      <c r="A145" s="239" t="s">
        <v>244</v>
      </c>
      <c r="B145" s="240" t="s">
        <v>255</v>
      </c>
      <c r="C145" s="240" t="s">
        <v>50</v>
      </c>
      <c r="D145" s="240" t="s">
        <v>180</v>
      </c>
      <c r="E145" s="241">
        <v>9500</v>
      </c>
      <c r="F145" s="241">
        <v>10000</v>
      </c>
      <c r="G145" s="241">
        <v>10500</v>
      </c>
      <c r="H145" s="242">
        <v>0</v>
      </c>
      <c r="I145" s="243">
        <v>16982</v>
      </c>
      <c r="J145" s="241">
        <v>16982</v>
      </c>
      <c r="K145" s="241">
        <v>16982</v>
      </c>
      <c r="L145" s="244">
        <v>0</v>
      </c>
    </row>
    <row r="146" spans="1:12" x14ac:dyDescent="0.25">
      <c r="A146" s="245" t="s">
        <v>244</v>
      </c>
      <c r="B146" s="246" t="s">
        <v>255</v>
      </c>
      <c r="C146" s="246" t="s">
        <v>51</v>
      </c>
      <c r="D146" s="246" t="s">
        <v>180</v>
      </c>
      <c r="E146" s="247">
        <v>7000</v>
      </c>
      <c r="F146" s="247">
        <v>12000</v>
      </c>
      <c r="G146" s="247">
        <v>12000</v>
      </c>
      <c r="H146" s="248">
        <v>0</v>
      </c>
      <c r="I146" s="249">
        <v>16983</v>
      </c>
      <c r="J146" s="247">
        <v>16983</v>
      </c>
      <c r="K146" s="247">
        <v>16983</v>
      </c>
      <c r="L146" s="250">
        <v>0</v>
      </c>
    </row>
    <row r="147" spans="1:12" x14ac:dyDescent="0.25">
      <c r="A147" s="239" t="s">
        <v>244</v>
      </c>
      <c r="B147" s="240" t="s">
        <v>256</v>
      </c>
      <c r="C147" s="240" t="s">
        <v>257</v>
      </c>
      <c r="D147" s="240" t="s">
        <v>182</v>
      </c>
      <c r="E147" s="241">
        <v>0</v>
      </c>
      <c r="F147" s="241">
        <v>0</v>
      </c>
      <c r="G147" s="241">
        <v>0</v>
      </c>
      <c r="H147" s="242">
        <v>0</v>
      </c>
      <c r="I147" s="243">
        <v>69700</v>
      </c>
      <c r="J147" s="241">
        <v>69700</v>
      </c>
      <c r="K147" s="241">
        <v>0</v>
      </c>
      <c r="L147" s="244">
        <v>0</v>
      </c>
    </row>
    <row r="148" spans="1:12" x14ac:dyDescent="0.25">
      <c r="A148" s="245" t="s">
        <v>244</v>
      </c>
      <c r="B148" s="246" t="s">
        <v>258</v>
      </c>
      <c r="C148" s="246" t="s">
        <v>25</v>
      </c>
      <c r="D148" s="246" t="s">
        <v>182</v>
      </c>
      <c r="E148" s="247">
        <v>32000</v>
      </c>
      <c r="F148" s="247">
        <v>0</v>
      </c>
      <c r="G148" s="247">
        <v>0</v>
      </c>
      <c r="H148" s="248">
        <v>0</v>
      </c>
      <c r="I148" s="249">
        <v>0</v>
      </c>
      <c r="J148" s="247">
        <v>0</v>
      </c>
      <c r="K148" s="247">
        <v>0</v>
      </c>
      <c r="L148" s="250">
        <v>0</v>
      </c>
    </row>
    <row r="149" spans="1:12" x14ac:dyDescent="0.25">
      <c r="A149" s="239" t="s">
        <v>244</v>
      </c>
      <c r="B149" s="240" t="s">
        <v>259</v>
      </c>
      <c r="C149" s="240" t="s">
        <v>41</v>
      </c>
      <c r="D149" s="240" t="s">
        <v>182</v>
      </c>
      <c r="E149" s="241">
        <v>0</v>
      </c>
      <c r="F149" s="241">
        <v>0</v>
      </c>
      <c r="G149" s="241">
        <v>0</v>
      </c>
      <c r="H149" s="242">
        <v>0</v>
      </c>
      <c r="I149" s="243">
        <v>42000</v>
      </c>
      <c r="J149" s="241">
        <v>42000</v>
      </c>
      <c r="K149" s="241">
        <v>0</v>
      </c>
      <c r="L149" s="244">
        <v>0</v>
      </c>
    </row>
    <row r="150" spans="1:12" x14ac:dyDescent="0.25">
      <c r="A150" s="245" t="s">
        <v>244</v>
      </c>
      <c r="B150" s="246" t="s">
        <v>260</v>
      </c>
      <c r="C150" s="246" t="s">
        <v>47</v>
      </c>
      <c r="D150" s="246" t="s">
        <v>182</v>
      </c>
      <c r="E150" s="247">
        <v>53580</v>
      </c>
      <c r="F150" s="247">
        <v>55402</v>
      </c>
      <c r="G150" s="247">
        <v>57532</v>
      </c>
      <c r="H150" s="248">
        <v>60000</v>
      </c>
      <c r="I150" s="249">
        <v>0</v>
      </c>
      <c r="J150" s="247">
        <v>0</v>
      </c>
      <c r="K150" s="247">
        <v>0</v>
      </c>
      <c r="L150" s="250">
        <v>0</v>
      </c>
    </row>
    <row r="151" spans="1:12" x14ac:dyDescent="0.25">
      <c r="A151" s="239" t="s">
        <v>244</v>
      </c>
      <c r="B151" s="240" t="s">
        <v>261</v>
      </c>
      <c r="C151" s="240" t="s">
        <v>25</v>
      </c>
      <c r="D151" s="240" t="s">
        <v>182</v>
      </c>
      <c r="E151" s="241">
        <v>53980</v>
      </c>
      <c r="F151" s="241">
        <v>0</v>
      </c>
      <c r="G151" s="241">
        <v>0</v>
      </c>
      <c r="H151" s="242">
        <v>0</v>
      </c>
      <c r="I151" s="243">
        <v>0</v>
      </c>
      <c r="J151" s="241">
        <v>0</v>
      </c>
      <c r="K151" s="241">
        <v>0</v>
      </c>
      <c r="L151" s="244">
        <v>0</v>
      </c>
    </row>
    <row r="152" spans="1:12" x14ac:dyDescent="0.25">
      <c r="A152" s="245" t="s">
        <v>244</v>
      </c>
      <c r="B152" s="246" t="s">
        <v>262</v>
      </c>
      <c r="C152" s="246" t="s">
        <v>25</v>
      </c>
      <c r="D152" s="246" t="s">
        <v>182</v>
      </c>
      <c r="E152" s="247">
        <v>54500</v>
      </c>
      <c r="F152" s="247">
        <v>0</v>
      </c>
      <c r="G152" s="247">
        <v>0</v>
      </c>
      <c r="H152" s="248">
        <v>0</v>
      </c>
      <c r="I152" s="249">
        <v>0</v>
      </c>
      <c r="J152" s="247">
        <v>0</v>
      </c>
      <c r="K152" s="247">
        <v>0</v>
      </c>
      <c r="L152" s="250">
        <v>0</v>
      </c>
    </row>
    <row r="153" spans="1:12" x14ac:dyDescent="0.25">
      <c r="A153" s="239" t="s">
        <v>244</v>
      </c>
      <c r="B153" s="240" t="s">
        <v>263</v>
      </c>
      <c r="C153" s="240" t="s">
        <v>25</v>
      </c>
      <c r="D153" s="240" t="s">
        <v>182</v>
      </c>
      <c r="E153" s="241">
        <v>46000</v>
      </c>
      <c r="F153" s="241">
        <v>0</v>
      </c>
      <c r="G153" s="241">
        <v>0</v>
      </c>
      <c r="H153" s="242">
        <v>0</v>
      </c>
      <c r="I153" s="243">
        <v>0</v>
      </c>
      <c r="J153" s="241">
        <v>0</v>
      </c>
      <c r="K153" s="241">
        <v>0</v>
      </c>
      <c r="L153" s="244">
        <v>0</v>
      </c>
    </row>
    <row r="154" spans="1:12" x14ac:dyDescent="0.25">
      <c r="A154" s="245" t="s">
        <v>244</v>
      </c>
      <c r="B154" s="246" t="s">
        <v>264</v>
      </c>
      <c r="C154" s="246" t="s">
        <v>41</v>
      </c>
      <c r="D154" s="246" t="s">
        <v>182</v>
      </c>
      <c r="E154" s="247">
        <v>39000</v>
      </c>
      <c r="F154" s="247">
        <v>39500</v>
      </c>
      <c r="G154" s="247">
        <v>0</v>
      </c>
      <c r="H154" s="248">
        <v>0</v>
      </c>
      <c r="I154" s="249">
        <v>0</v>
      </c>
      <c r="J154" s="247">
        <v>0</v>
      </c>
      <c r="K154" s="247">
        <v>0</v>
      </c>
      <c r="L154" s="250">
        <v>0</v>
      </c>
    </row>
    <row r="155" spans="1:12" x14ac:dyDescent="0.25">
      <c r="A155" s="239" t="s">
        <v>265</v>
      </c>
      <c r="B155" s="240" t="s">
        <v>266</v>
      </c>
      <c r="C155" s="240" t="s">
        <v>39</v>
      </c>
      <c r="D155" s="240" t="s">
        <v>182</v>
      </c>
      <c r="E155" s="241">
        <v>64500</v>
      </c>
      <c r="F155" s="241">
        <v>0</v>
      </c>
      <c r="G155" s="241">
        <v>0</v>
      </c>
      <c r="H155" s="242">
        <v>0</v>
      </c>
      <c r="I155" s="243">
        <v>0</v>
      </c>
      <c r="J155" s="241">
        <v>0</v>
      </c>
      <c r="K155" s="241">
        <v>0</v>
      </c>
      <c r="L155" s="244">
        <v>0</v>
      </c>
    </row>
    <row r="156" spans="1:12" x14ac:dyDescent="0.25">
      <c r="A156" s="245" t="s">
        <v>265</v>
      </c>
      <c r="B156" s="246" t="s">
        <v>267</v>
      </c>
      <c r="C156" s="246" t="s">
        <v>47</v>
      </c>
      <c r="D156" s="246" t="s">
        <v>182</v>
      </c>
      <c r="E156" s="247">
        <v>0</v>
      </c>
      <c r="F156" s="247">
        <v>0</v>
      </c>
      <c r="G156" s="247">
        <v>0</v>
      </c>
      <c r="H156" s="248">
        <v>0</v>
      </c>
      <c r="I156" s="249">
        <v>0</v>
      </c>
      <c r="J156" s="247">
        <v>0</v>
      </c>
      <c r="K156" s="247">
        <v>0</v>
      </c>
      <c r="L156" s="250">
        <v>0</v>
      </c>
    </row>
    <row r="157" spans="1:12" x14ac:dyDescent="0.25">
      <c r="A157" s="239" t="s">
        <v>265</v>
      </c>
      <c r="B157" s="240" t="s">
        <v>268</v>
      </c>
      <c r="C157" s="240" t="s">
        <v>47</v>
      </c>
      <c r="D157" s="240" t="s">
        <v>182</v>
      </c>
      <c r="E157" s="241">
        <v>57950</v>
      </c>
      <c r="F157" s="241">
        <v>61317</v>
      </c>
      <c r="G157" s="241">
        <v>63318</v>
      </c>
      <c r="H157" s="242">
        <v>65811</v>
      </c>
      <c r="I157" s="243">
        <v>0</v>
      </c>
      <c r="J157" s="241">
        <v>0</v>
      </c>
      <c r="K157" s="241">
        <v>0</v>
      </c>
      <c r="L157" s="244">
        <v>0</v>
      </c>
    </row>
    <row r="158" spans="1:12" x14ac:dyDescent="0.25">
      <c r="A158" s="245" t="s">
        <v>265</v>
      </c>
      <c r="B158" s="246" t="s">
        <v>269</v>
      </c>
      <c r="C158" s="246" t="s">
        <v>48</v>
      </c>
      <c r="D158" s="246" t="s">
        <v>182</v>
      </c>
      <c r="E158" s="247">
        <v>0</v>
      </c>
      <c r="F158" s="247">
        <v>0</v>
      </c>
      <c r="G158" s="247">
        <v>0</v>
      </c>
      <c r="H158" s="248">
        <v>0</v>
      </c>
      <c r="I158" s="249">
        <v>72500</v>
      </c>
      <c r="J158" s="247">
        <v>72500</v>
      </c>
      <c r="K158" s="247">
        <v>60000</v>
      </c>
      <c r="L158" s="250">
        <v>0</v>
      </c>
    </row>
    <row r="159" spans="1:12" x14ac:dyDescent="0.25">
      <c r="A159" s="239" t="s">
        <v>265</v>
      </c>
      <c r="B159" s="240" t="s">
        <v>270</v>
      </c>
      <c r="C159" s="240" t="s">
        <v>25</v>
      </c>
      <c r="D159" s="240" t="s">
        <v>180</v>
      </c>
      <c r="E159" s="241">
        <v>49005</v>
      </c>
      <c r="F159" s="241">
        <v>0</v>
      </c>
      <c r="G159" s="241">
        <v>0</v>
      </c>
      <c r="H159" s="242">
        <v>0</v>
      </c>
      <c r="I159" s="243">
        <v>0</v>
      </c>
      <c r="J159" s="241">
        <v>0</v>
      </c>
      <c r="K159" s="241">
        <v>0</v>
      </c>
      <c r="L159" s="244">
        <v>0</v>
      </c>
    </row>
    <row r="160" spans="1:12" x14ac:dyDescent="0.25">
      <c r="A160" s="245" t="s">
        <v>265</v>
      </c>
      <c r="B160" s="246" t="s">
        <v>270</v>
      </c>
      <c r="C160" s="246" t="s">
        <v>40</v>
      </c>
      <c r="D160" s="246" t="s">
        <v>180</v>
      </c>
      <c r="E160" s="247">
        <v>505</v>
      </c>
      <c r="F160" s="247">
        <v>522</v>
      </c>
      <c r="G160" s="247">
        <v>0</v>
      </c>
      <c r="H160" s="248">
        <v>0</v>
      </c>
      <c r="I160" s="249">
        <v>0</v>
      </c>
      <c r="J160" s="247">
        <v>0</v>
      </c>
      <c r="K160" s="247">
        <v>0</v>
      </c>
      <c r="L160" s="250">
        <v>0</v>
      </c>
    </row>
    <row r="161" spans="1:12" x14ac:dyDescent="0.25">
      <c r="A161" s="239" t="s">
        <v>265</v>
      </c>
      <c r="B161" s="240" t="s">
        <v>270</v>
      </c>
      <c r="C161" s="240" t="s">
        <v>41</v>
      </c>
      <c r="D161" s="240" t="s">
        <v>180</v>
      </c>
      <c r="E161" s="241">
        <v>49005</v>
      </c>
      <c r="F161" s="241">
        <v>50485</v>
      </c>
      <c r="G161" s="241">
        <v>0</v>
      </c>
      <c r="H161" s="242">
        <v>0</v>
      </c>
      <c r="I161" s="243">
        <v>0</v>
      </c>
      <c r="J161" s="241">
        <v>0</v>
      </c>
      <c r="K161" s="241">
        <v>0</v>
      </c>
      <c r="L161" s="244">
        <v>0</v>
      </c>
    </row>
    <row r="162" spans="1:12" x14ac:dyDescent="0.25">
      <c r="A162" s="245" t="s">
        <v>265</v>
      </c>
      <c r="B162" s="246" t="s">
        <v>270</v>
      </c>
      <c r="C162" s="246" t="s">
        <v>47</v>
      </c>
      <c r="D162" s="246" t="s">
        <v>180</v>
      </c>
      <c r="E162" s="247">
        <v>49005</v>
      </c>
      <c r="F162" s="247">
        <v>50484</v>
      </c>
      <c r="G162" s="247">
        <v>52184</v>
      </c>
      <c r="H162" s="248">
        <v>54150</v>
      </c>
      <c r="I162" s="249">
        <v>0</v>
      </c>
      <c r="J162" s="247">
        <v>0</v>
      </c>
      <c r="K162" s="247">
        <v>0</v>
      </c>
      <c r="L162" s="250">
        <v>0</v>
      </c>
    </row>
    <row r="163" spans="1:12" x14ac:dyDescent="0.25">
      <c r="A163" s="239" t="s">
        <v>265</v>
      </c>
      <c r="B163" s="240" t="s">
        <v>270</v>
      </c>
      <c r="C163" s="240" t="s">
        <v>48</v>
      </c>
      <c r="D163" s="240" t="s">
        <v>180</v>
      </c>
      <c r="E163" s="241">
        <v>490</v>
      </c>
      <c r="F163" s="241">
        <v>4039</v>
      </c>
      <c r="G163" s="241">
        <v>2350</v>
      </c>
      <c r="H163" s="242">
        <v>0</v>
      </c>
      <c r="I163" s="243">
        <v>0</v>
      </c>
      <c r="J163" s="241">
        <v>0</v>
      </c>
      <c r="K163" s="241">
        <v>0</v>
      </c>
      <c r="L163" s="244">
        <v>0</v>
      </c>
    </row>
    <row r="164" spans="1:12" x14ac:dyDescent="0.25">
      <c r="A164" s="245" t="s">
        <v>265</v>
      </c>
      <c r="B164" s="246" t="s">
        <v>270</v>
      </c>
      <c r="C164" s="246" t="s">
        <v>49</v>
      </c>
      <c r="D164" s="246" t="s">
        <v>180</v>
      </c>
      <c r="E164" s="247">
        <v>26000</v>
      </c>
      <c r="F164" s="247">
        <v>32000</v>
      </c>
      <c r="G164" s="247">
        <v>0</v>
      </c>
      <c r="H164" s="248">
        <v>0</v>
      </c>
      <c r="I164" s="249">
        <v>0</v>
      </c>
      <c r="J164" s="247">
        <v>0</v>
      </c>
      <c r="K164" s="247">
        <v>0</v>
      </c>
      <c r="L164" s="250">
        <v>0</v>
      </c>
    </row>
    <row r="165" spans="1:12" x14ac:dyDescent="0.25">
      <c r="A165" s="239" t="s">
        <v>265</v>
      </c>
      <c r="B165" s="240" t="s">
        <v>270</v>
      </c>
      <c r="C165" s="240" t="s">
        <v>50</v>
      </c>
      <c r="D165" s="240" t="s">
        <v>180</v>
      </c>
      <c r="E165" s="241">
        <v>7000</v>
      </c>
      <c r="F165" s="241">
        <v>9000</v>
      </c>
      <c r="G165" s="241">
        <v>10000</v>
      </c>
      <c r="H165" s="242">
        <v>0</v>
      </c>
      <c r="I165" s="243">
        <v>0</v>
      </c>
      <c r="J165" s="241">
        <v>0</v>
      </c>
      <c r="K165" s="241">
        <v>0</v>
      </c>
      <c r="L165" s="244">
        <v>0</v>
      </c>
    </row>
    <row r="166" spans="1:12" x14ac:dyDescent="0.25">
      <c r="A166" s="245" t="s">
        <v>265</v>
      </c>
      <c r="B166" s="246" t="s">
        <v>270</v>
      </c>
      <c r="C166" s="246" t="s">
        <v>51</v>
      </c>
      <c r="D166" s="246" t="s">
        <v>180</v>
      </c>
      <c r="E166" s="247">
        <v>24012</v>
      </c>
      <c r="F166" s="247">
        <v>24737</v>
      </c>
      <c r="G166" s="247">
        <v>25570</v>
      </c>
      <c r="H166" s="248">
        <v>0</v>
      </c>
      <c r="I166" s="249">
        <v>0</v>
      </c>
      <c r="J166" s="247">
        <v>0</v>
      </c>
      <c r="K166" s="247">
        <v>0</v>
      </c>
      <c r="L166" s="250">
        <v>0</v>
      </c>
    </row>
    <row r="167" spans="1:12" x14ac:dyDescent="0.25">
      <c r="A167" s="239" t="s">
        <v>265</v>
      </c>
      <c r="B167" s="240" t="s">
        <v>271</v>
      </c>
      <c r="C167" s="240" t="s">
        <v>40</v>
      </c>
      <c r="D167" s="240" t="s">
        <v>182</v>
      </c>
      <c r="E167" s="241">
        <v>0</v>
      </c>
      <c r="F167" s="241">
        <v>0</v>
      </c>
      <c r="G167" s="241">
        <v>0</v>
      </c>
      <c r="H167" s="242">
        <v>0</v>
      </c>
      <c r="I167" s="243">
        <v>0</v>
      </c>
      <c r="J167" s="241">
        <v>0</v>
      </c>
      <c r="K167" s="241">
        <v>0</v>
      </c>
      <c r="L167" s="244">
        <v>0</v>
      </c>
    </row>
    <row r="168" spans="1:12" x14ac:dyDescent="0.25">
      <c r="A168" s="245" t="s">
        <v>265</v>
      </c>
      <c r="B168" s="246" t="s">
        <v>271</v>
      </c>
      <c r="C168" s="246" t="s">
        <v>50</v>
      </c>
      <c r="D168" s="246" t="s">
        <v>182</v>
      </c>
      <c r="E168" s="247">
        <v>0</v>
      </c>
      <c r="F168" s="247">
        <v>0</v>
      </c>
      <c r="G168" s="247">
        <v>0</v>
      </c>
      <c r="H168" s="248">
        <v>0</v>
      </c>
      <c r="I168" s="249">
        <v>0</v>
      </c>
      <c r="J168" s="247">
        <v>0</v>
      </c>
      <c r="K168" s="247">
        <v>0</v>
      </c>
      <c r="L168" s="250">
        <v>0</v>
      </c>
    </row>
    <row r="169" spans="1:12" x14ac:dyDescent="0.25">
      <c r="A169" s="239" t="s">
        <v>265</v>
      </c>
      <c r="B169" s="240" t="s">
        <v>271</v>
      </c>
      <c r="C169" s="240" t="s">
        <v>51</v>
      </c>
      <c r="D169" s="240" t="s">
        <v>182</v>
      </c>
      <c r="E169" s="241">
        <v>0</v>
      </c>
      <c r="F169" s="241">
        <v>0</v>
      </c>
      <c r="G169" s="241">
        <v>0</v>
      </c>
      <c r="H169" s="242">
        <v>0</v>
      </c>
      <c r="I169" s="243">
        <v>0</v>
      </c>
      <c r="J169" s="241">
        <v>0</v>
      </c>
      <c r="K169" s="241">
        <v>0</v>
      </c>
      <c r="L169" s="244">
        <v>0</v>
      </c>
    </row>
    <row r="170" spans="1:12" x14ac:dyDescent="0.25">
      <c r="A170" s="245" t="s">
        <v>265</v>
      </c>
      <c r="B170" s="246" t="s">
        <v>273</v>
      </c>
      <c r="C170" s="246" t="s">
        <v>25</v>
      </c>
      <c r="D170" s="246" t="s">
        <v>182</v>
      </c>
      <c r="E170" s="247">
        <v>0</v>
      </c>
      <c r="F170" s="247">
        <v>0</v>
      </c>
      <c r="G170" s="247">
        <v>0</v>
      </c>
      <c r="H170" s="248">
        <v>0</v>
      </c>
      <c r="I170" s="249">
        <v>0</v>
      </c>
      <c r="J170" s="247">
        <v>0</v>
      </c>
      <c r="K170" s="247">
        <v>0</v>
      </c>
      <c r="L170" s="250">
        <v>0</v>
      </c>
    </row>
    <row r="171" spans="1:12" x14ac:dyDescent="0.25">
      <c r="A171" s="239" t="s">
        <v>265</v>
      </c>
      <c r="B171" s="240" t="s">
        <v>274</v>
      </c>
      <c r="C171" s="240" t="s">
        <v>25</v>
      </c>
      <c r="D171" s="240" t="s">
        <v>182</v>
      </c>
      <c r="E171" s="241">
        <v>48500</v>
      </c>
      <c r="F171" s="241">
        <v>0</v>
      </c>
      <c r="G171" s="241">
        <v>0</v>
      </c>
      <c r="H171" s="242">
        <v>0</v>
      </c>
      <c r="I171" s="243">
        <v>0</v>
      </c>
      <c r="J171" s="241">
        <v>0</v>
      </c>
      <c r="K171" s="241">
        <v>0</v>
      </c>
      <c r="L171" s="244">
        <v>0</v>
      </c>
    </row>
    <row r="172" spans="1:12" x14ac:dyDescent="0.25">
      <c r="A172" s="245" t="s">
        <v>275</v>
      </c>
      <c r="B172" s="246" t="s">
        <v>276</v>
      </c>
      <c r="C172" s="246" t="s">
        <v>41</v>
      </c>
      <c r="D172" s="246" t="s">
        <v>182</v>
      </c>
      <c r="E172" s="247">
        <v>59000</v>
      </c>
      <c r="F172" s="247">
        <v>0</v>
      </c>
      <c r="G172" s="247">
        <v>0</v>
      </c>
      <c r="H172" s="248">
        <v>0</v>
      </c>
      <c r="I172" s="249">
        <v>0</v>
      </c>
      <c r="J172" s="247">
        <v>0</v>
      </c>
      <c r="K172" s="247">
        <v>0</v>
      </c>
      <c r="L172" s="250">
        <v>0</v>
      </c>
    </row>
    <row r="173" spans="1:12" x14ac:dyDescent="0.25">
      <c r="A173" s="239" t="s">
        <v>275</v>
      </c>
      <c r="B173" s="240" t="s">
        <v>277</v>
      </c>
      <c r="C173" s="240" t="s">
        <v>257</v>
      </c>
      <c r="D173" s="240" t="s">
        <v>182</v>
      </c>
      <c r="E173" s="241">
        <v>0</v>
      </c>
      <c r="F173" s="241">
        <v>0</v>
      </c>
      <c r="G173" s="241">
        <v>0</v>
      </c>
      <c r="H173" s="242">
        <v>0</v>
      </c>
      <c r="I173" s="243">
        <v>0</v>
      </c>
      <c r="J173" s="241">
        <v>0</v>
      </c>
      <c r="K173" s="241">
        <v>0</v>
      </c>
      <c r="L173" s="244">
        <v>0</v>
      </c>
    </row>
    <row r="174" spans="1:12" x14ac:dyDescent="0.25">
      <c r="A174" s="245" t="s">
        <v>275</v>
      </c>
      <c r="B174" s="246" t="s">
        <v>278</v>
      </c>
      <c r="C174" s="246" t="s">
        <v>47</v>
      </c>
      <c r="D174" s="246" t="s">
        <v>182</v>
      </c>
      <c r="E174" s="247">
        <v>0</v>
      </c>
      <c r="F174" s="247">
        <v>0</v>
      </c>
      <c r="G174" s="247">
        <v>0</v>
      </c>
      <c r="H174" s="248">
        <v>0</v>
      </c>
      <c r="I174" s="249">
        <v>0</v>
      </c>
      <c r="J174" s="247">
        <v>0</v>
      </c>
      <c r="K174" s="247">
        <v>0</v>
      </c>
      <c r="L174" s="250">
        <v>0</v>
      </c>
    </row>
    <row r="175" spans="1:12" x14ac:dyDescent="0.25">
      <c r="A175" s="239" t="s">
        <v>279</v>
      </c>
      <c r="B175" s="240" t="s">
        <v>280</v>
      </c>
      <c r="C175" s="240" t="s">
        <v>25</v>
      </c>
      <c r="D175" s="240" t="s">
        <v>182</v>
      </c>
      <c r="E175" s="241">
        <v>39600</v>
      </c>
      <c r="F175" s="241">
        <v>0</v>
      </c>
      <c r="G175" s="241">
        <v>0</v>
      </c>
      <c r="H175" s="242">
        <v>0</v>
      </c>
      <c r="I175" s="243">
        <v>0</v>
      </c>
      <c r="J175" s="241">
        <v>0</v>
      </c>
      <c r="K175" s="241">
        <v>0</v>
      </c>
      <c r="L175" s="244">
        <v>0</v>
      </c>
    </row>
    <row r="176" spans="1:12" x14ac:dyDescent="0.25">
      <c r="A176" s="245" t="s">
        <v>281</v>
      </c>
      <c r="B176" s="246" t="s">
        <v>282</v>
      </c>
      <c r="C176" s="246" t="s">
        <v>25</v>
      </c>
      <c r="D176" s="246" t="s">
        <v>182</v>
      </c>
      <c r="E176" s="247">
        <v>0</v>
      </c>
      <c r="F176" s="247">
        <v>0</v>
      </c>
      <c r="G176" s="247">
        <v>0</v>
      </c>
      <c r="H176" s="248">
        <v>0</v>
      </c>
      <c r="I176" s="249">
        <v>0</v>
      </c>
      <c r="J176" s="247">
        <v>0</v>
      </c>
      <c r="K176" s="247">
        <v>0</v>
      </c>
      <c r="L176" s="250">
        <v>0</v>
      </c>
    </row>
    <row r="177" spans="1:12" x14ac:dyDescent="0.25">
      <c r="A177" s="239" t="s">
        <v>281</v>
      </c>
      <c r="B177" s="240" t="s">
        <v>283</v>
      </c>
      <c r="C177" s="240" t="s">
        <v>41</v>
      </c>
      <c r="D177" s="240" t="s">
        <v>182</v>
      </c>
      <c r="E177" s="241">
        <v>55000</v>
      </c>
      <c r="F177" s="241">
        <v>0</v>
      </c>
      <c r="G177" s="241">
        <v>0</v>
      </c>
      <c r="H177" s="242">
        <v>0</v>
      </c>
      <c r="I177" s="243">
        <v>0</v>
      </c>
      <c r="J177" s="241">
        <v>0</v>
      </c>
      <c r="K177" s="241">
        <v>0</v>
      </c>
      <c r="L177" s="244">
        <v>0</v>
      </c>
    </row>
    <row r="178" spans="1:12" x14ac:dyDescent="0.25">
      <c r="A178" s="245" t="s">
        <v>281</v>
      </c>
      <c r="B178" s="246" t="s">
        <v>284</v>
      </c>
      <c r="C178" s="246" t="s">
        <v>49</v>
      </c>
      <c r="D178" s="246" t="s">
        <v>182</v>
      </c>
      <c r="E178" s="247">
        <v>59766</v>
      </c>
      <c r="F178" s="247">
        <v>62124</v>
      </c>
      <c r="G178" s="247">
        <v>0</v>
      </c>
      <c r="H178" s="248">
        <v>0</v>
      </c>
      <c r="I178" s="249">
        <v>0</v>
      </c>
      <c r="J178" s="247">
        <v>0</v>
      </c>
      <c r="K178" s="247">
        <v>0</v>
      </c>
      <c r="L178" s="250">
        <v>0</v>
      </c>
    </row>
    <row r="179" spans="1:12" x14ac:dyDescent="0.25">
      <c r="A179" s="239" t="s">
        <v>281</v>
      </c>
      <c r="B179" s="240" t="s">
        <v>285</v>
      </c>
      <c r="C179" s="240" t="s">
        <v>25</v>
      </c>
      <c r="D179" s="240" t="s">
        <v>182</v>
      </c>
      <c r="E179" s="241">
        <v>0</v>
      </c>
      <c r="F179" s="241">
        <v>0</v>
      </c>
      <c r="G179" s="241">
        <v>0</v>
      </c>
      <c r="H179" s="242">
        <v>0</v>
      </c>
      <c r="I179" s="243">
        <v>0</v>
      </c>
      <c r="J179" s="241">
        <v>0</v>
      </c>
      <c r="K179" s="241">
        <v>0</v>
      </c>
      <c r="L179" s="244">
        <v>0</v>
      </c>
    </row>
    <row r="180" spans="1:12" x14ac:dyDescent="0.25">
      <c r="A180" s="245" t="s">
        <v>281</v>
      </c>
      <c r="B180" s="246" t="s">
        <v>286</v>
      </c>
      <c r="C180" s="246" t="s">
        <v>47</v>
      </c>
      <c r="D180" s="246" t="s">
        <v>182</v>
      </c>
      <c r="E180" s="247">
        <v>53920</v>
      </c>
      <c r="F180" s="247">
        <v>55584</v>
      </c>
      <c r="G180" s="247">
        <v>57040</v>
      </c>
      <c r="H180" s="248">
        <v>58600</v>
      </c>
      <c r="I180" s="249">
        <v>0</v>
      </c>
      <c r="J180" s="247">
        <v>0</v>
      </c>
      <c r="K180" s="247">
        <v>0</v>
      </c>
      <c r="L180" s="250">
        <v>0</v>
      </c>
    </row>
    <row r="181" spans="1:12" x14ac:dyDescent="0.25">
      <c r="A181" s="239" t="s">
        <v>281</v>
      </c>
      <c r="B181" s="240" t="s">
        <v>287</v>
      </c>
      <c r="C181" s="240" t="s">
        <v>47</v>
      </c>
      <c r="D181" s="240" t="s">
        <v>182</v>
      </c>
      <c r="E181" s="241">
        <v>49940</v>
      </c>
      <c r="F181" s="241">
        <v>52732</v>
      </c>
      <c r="G181" s="241">
        <v>55304</v>
      </c>
      <c r="H181" s="242">
        <v>58049</v>
      </c>
      <c r="I181" s="243">
        <v>0</v>
      </c>
      <c r="J181" s="241">
        <v>0</v>
      </c>
      <c r="K181" s="241">
        <v>0</v>
      </c>
      <c r="L181" s="244">
        <v>0</v>
      </c>
    </row>
    <row r="182" spans="1:12" x14ac:dyDescent="0.25">
      <c r="A182" s="245" t="s">
        <v>281</v>
      </c>
      <c r="B182" s="246" t="s">
        <v>288</v>
      </c>
      <c r="C182" s="246" t="s">
        <v>41</v>
      </c>
      <c r="D182" s="246" t="s">
        <v>182</v>
      </c>
      <c r="E182" s="247">
        <v>57400</v>
      </c>
      <c r="F182" s="247">
        <v>0</v>
      </c>
      <c r="G182" s="247">
        <v>0</v>
      </c>
      <c r="H182" s="248">
        <v>0</v>
      </c>
      <c r="I182" s="249">
        <v>0</v>
      </c>
      <c r="J182" s="247">
        <v>0</v>
      </c>
      <c r="K182" s="247">
        <v>0</v>
      </c>
      <c r="L182" s="250">
        <v>0</v>
      </c>
    </row>
    <row r="183" spans="1:12" x14ac:dyDescent="0.25">
      <c r="A183" s="239" t="s">
        <v>281</v>
      </c>
      <c r="B183" s="240" t="s">
        <v>288</v>
      </c>
      <c r="C183" s="240" t="s">
        <v>47</v>
      </c>
      <c r="D183" s="240" t="s">
        <v>182</v>
      </c>
      <c r="E183" s="241">
        <v>57400</v>
      </c>
      <c r="F183" s="241">
        <v>61300</v>
      </c>
      <c r="G183" s="241">
        <v>63300</v>
      </c>
      <c r="H183" s="242">
        <v>66200</v>
      </c>
      <c r="I183" s="243">
        <v>0</v>
      </c>
      <c r="J183" s="241">
        <v>0</v>
      </c>
      <c r="K183" s="241">
        <v>0</v>
      </c>
      <c r="L183" s="244">
        <v>0</v>
      </c>
    </row>
    <row r="184" spans="1:12" x14ac:dyDescent="0.25">
      <c r="A184" s="245" t="s">
        <v>281</v>
      </c>
      <c r="B184" s="246" t="s">
        <v>289</v>
      </c>
      <c r="C184" s="246" t="s">
        <v>41</v>
      </c>
      <c r="D184" s="246" t="s">
        <v>182</v>
      </c>
      <c r="E184" s="247">
        <v>57732</v>
      </c>
      <c r="F184" s="247">
        <v>0</v>
      </c>
      <c r="G184" s="247">
        <v>0</v>
      </c>
      <c r="H184" s="248">
        <v>0</v>
      </c>
      <c r="I184" s="249">
        <v>0</v>
      </c>
      <c r="J184" s="247">
        <v>0</v>
      </c>
      <c r="K184" s="247">
        <v>0</v>
      </c>
      <c r="L184" s="250">
        <v>0</v>
      </c>
    </row>
    <row r="185" spans="1:12" x14ac:dyDescent="0.25">
      <c r="A185" s="239" t="s">
        <v>281</v>
      </c>
      <c r="B185" s="240" t="s">
        <v>290</v>
      </c>
      <c r="C185" s="240" t="s">
        <v>41</v>
      </c>
      <c r="D185" s="240" t="s">
        <v>182</v>
      </c>
      <c r="E185" s="241">
        <v>59766</v>
      </c>
      <c r="F185" s="241">
        <v>0</v>
      </c>
      <c r="G185" s="241">
        <v>0</v>
      </c>
      <c r="H185" s="242">
        <v>0</v>
      </c>
      <c r="I185" s="243">
        <v>0</v>
      </c>
      <c r="J185" s="241">
        <v>0</v>
      </c>
      <c r="K185" s="241">
        <v>0</v>
      </c>
      <c r="L185" s="244">
        <v>0</v>
      </c>
    </row>
    <row r="186" spans="1:12" x14ac:dyDescent="0.25">
      <c r="A186" s="245" t="s">
        <v>281</v>
      </c>
      <c r="B186" s="246" t="s">
        <v>291</v>
      </c>
      <c r="C186" s="246" t="s">
        <v>41</v>
      </c>
      <c r="D186" s="246" t="s">
        <v>182</v>
      </c>
      <c r="E186" s="247">
        <v>56780</v>
      </c>
      <c r="F186" s="247">
        <v>0</v>
      </c>
      <c r="G186" s="247">
        <v>0</v>
      </c>
      <c r="H186" s="248">
        <v>0</v>
      </c>
      <c r="I186" s="249">
        <v>0</v>
      </c>
      <c r="J186" s="247">
        <v>0</v>
      </c>
      <c r="K186" s="247">
        <v>0</v>
      </c>
      <c r="L186" s="250">
        <v>0</v>
      </c>
    </row>
    <row r="187" spans="1:12" x14ac:dyDescent="0.25">
      <c r="A187" s="239" t="s">
        <v>281</v>
      </c>
      <c r="B187" s="240" t="s">
        <v>292</v>
      </c>
      <c r="C187" s="240" t="s">
        <v>25</v>
      </c>
      <c r="D187" s="240" t="s">
        <v>180</v>
      </c>
      <c r="E187" s="241">
        <v>40000</v>
      </c>
      <c r="F187" s="241">
        <v>0</v>
      </c>
      <c r="G187" s="241">
        <v>0</v>
      </c>
      <c r="H187" s="242">
        <v>0</v>
      </c>
      <c r="I187" s="243">
        <v>0</v>
      </c>
      <c r="J187" s="241">
        <v>0</v>
      </c>
      <c r="K187" s="241">
        <v>0</v>
      </c>
      <c r="L187" s="244">
        <v>0</v>
      </c>
    </row>
    <row r="188" spans="1:12" x14ac:dyDescent="0.25">
      <c r="A188" s="245" t="s">
        <v>281</v>
      </c>
      <c r="B188" s="246" t="s">
        <v>293</v>
      </c>
      <c r="C188" s="246" t="s">
        <v>40</v>
      </c>
      <c r="D188" s="246" t="s">
        <v>180</v>
      </c>
      <c r="E188" s="247">
        <v>0</v>
      </c>
      <c r="F188" s="247">
        <v>0</v>
      </c>
      <c r="G188" s="247">
        <v>0</v>
      </c>
      <c r="H188" s="248">
        <v>0</v>
      </c>
      <c r="I188" s="249">
        <v>41151</v>
      </c>
      <c r="J188" s="247">
        <v>41151</v>
      </c>
      <c r="K188" s="247">
        <v>0</v>
      </c>
      <c r="L188" s="250">
        <v>0</v>
      </c>
    </row>
    <row r="189" spans="1:12" x14ac:dyDescent="0.25">
      <c r="A189" s="239" t="s">
        <v>281</v>
      </c>
      <c r="B189" s="240" t="s">
        <v>293</v>
      </c>
      <c r="C189" s="240" t="s">
        <v>47</v>
      </c>
      <c r="D189" s="240" t="s">
        <v>180</v>
      </c>
      <c r="E189" s="241">
        <v>55080</v>
      </c>
      <c r="F189" s="241">
        <v>57024</v>
      </c>
      <c r="G189" s="241">
        <v>58968</v>
      </c>
      <c r="H189" s="242">
        <v>61236</v>
      </c>
      <c r="I189" s="243">
        <v>0</v>
      </c>
      <c r="J189" s="241">
        <v>0</v>
      </c>
      <c r="K189" s="241">
        <v>0</v>
      </c>
      <c r="L189" s="244">
        <v>0</v>
      </c>
    </row>
    <row r="190" spans="1:12" x14ac:dyDescent="0.25">
      <c r="A190" s="245" t="s">
        <v>281</v>
      </c>
      <c r="B190" s="246" t="s">
        <v>293</v>
      </c>
      <c r="C190" s="246" t="s">
        <v>48</v>
      </c>
      <c r="D190" s="246" t="s">
        <v>180</v>
      </c>
      <c r="E190" s="247">
        <v>0</v>
      </c>
      <c r="F190" s="247">
        <v>0</v>
      </c>
      <c r="G190" s="247">
        <v>0</v>
      </c>
      <c r="H190" s="248">
        <v>0</v>
      </c>
      <c r="I190" s="249">
        <v>35059</v>
      </c>
      <c r="J190" s="247">
        <v>35059</v>
      </c>
      <c r="K190" s="247">
        <v>35059</v>
      </c>
      <c r="L190" s="250">
        <v>0</v>
      </c>
    </row>
    <row r="191" spans="1:12" x14ac:dyDescent="0.25">
      <c r="A191" s="239" t="s">
        <v>281</v>
      </c>
      <c r="B191" s="240" t="s">
        <v>293</v>
      </c>
      <c r="C191" s="240" t="s">
        <v>49</v>
      </c>
      <c r="D191" s="240" t="s">
        <v>180</v>
      </c>
      <c r="E191" s="241">
        <v>55080</v>
      </c>
      <c r="F191" s="241">
        <v>57024</v>
      </c>
      <c r="G191" s="241">
        <v>59000</v>
      </c>
      <c r="H191" s="242">
        <v>0</v>
      </c>
      <c r="I191" s="243">
        <v>0</v>
      </c>
      <c r="J191" s="241">
        <v>0</v>
      </c>
      <c r="K191" s="241">
        <v>0</v>
      </c>
      <c r="L191" s="244">
        <v>0</v>
      </c>
    </row>
    <row r="192" spans="1:12" x14ac:dyDescent="0.25">
      <c r="A192" s="245" t="s">
        <v>281</v>
      </c>
      <c r="B192" s="246" t="s">
        <v>293</v>
      </c>
      <c r="C192" s="246" t="s">
        <v>50</v>
      </c>
      <c r="D192" s="246" t="s">
        <v>180</v>
      </c>
      <c r="E192" s="247">
        <v>0</v>
      </c>
      <c r="F192" s="247">
        <v>0</v>
      </c>
      <c r="G192" s="247">
        <v>0</v>
      </c>
      <c r="H192" s="248">
        <v>0</v>
      </c>
      <c r="I192" s="249">
        <v>39000</v>
      </c>
      <c r="J192" s="247">
        <v>39000</v>
      </c>
      <c r="K192" s="247">
        <v>39000</v>
      </c>
      <c r="L192" s="250">
        <v>0</v>
      </c>
    </row>
    <row r="193" spans="1:12" x14ac:dyDescent="0.25">
      <c r="A193" s="239" t="s">
        <v>281</v>
      </c>
      <c r="B193" s="240" t="s">
        <v>293</v>
      </c>
      <c r="C193" s="240" t="s">
        <v>51</v>
      </c>
      <c r="D193" s="240" t="s">
        <v>180</v>
      </c>
      <c r="E193" s="241">
        <v>20000</v>
      </c>
      <c r="F193" s="241">
        <v>30000</v>
      </c>
      <c r="G193" s="241">
        <v>40000</v>
      </c>
      <c r="H193" s="242">
        <v>0</v>
      </c>
      <c r="I193" s="243">
        <v>40000</v>
      </c>
      <c r="J193" s="241">
        <v>40000</v>
      </c>
      <c r="K193" s="241">
        <v>40000</v>
      </c>
      <c r="L193" s="244">
        <v>0</v>
      </c>
    </row>
    <row r="194" spans="1:12" x14ac:dyDescent="0.25">
      <c r="A194" s="245" t="s">
        <v>281</v>
      </c>
      <c r="B194" s="246" t="s">
        <v>294</v>
      </c>
      <c r="C194" s="246" t="s">
        <v>41</v>
      </c>
      <c r="D194" s="246" t="s">
        <v>182</v>
      </c>
      <c r="E194" s="247">
        <v>48000</v>
      </c>
      <c r="F194" s="247">
        <v>0</v>
      </c>
      <c r="G194" s="247">
        <v>0</v>
      </c>
      <c r="H194" s="248">
        <v>0</v>
      </c>
      <c r="I194" s="249">
        <v>0</v>
      </c>
      <c r="J194" s="247">
        <v>0</v>
      </c>
      <c r="K194" s="247">
        <v>0</v>
      </c>
      <c r="L194" s="250">
        <v>0</v>
      </c>
    </row>
    <row r="195" spans="1:12" x14ac:dyDescent="0.25">
      <c r="A195" s="239" t="s">
        <v>295</v>
      </c>
      <c r="B195" s="240" t="s">
        <v>296</v>
      </c>
      <c r="C195" s="240" t="s">
        <v>26</v>
      </c>
      <c r="D195" s="240" t="s">
        <v>180</v>
      </c>
      <c r="E195" s="241">
        <v>55771</v>
      </c>
      <c r="F195" s="241">
        <v>57122</v>
      </c>
      <c r="G195" s="241">
        <v>58711</v>
      </c>
      <c r="H195" s="242">
        <v>60673</v>
      </c>
      <c r="I195" s="243">
        <v>52061</v>
      </c>
      <c r="J195" s="241">
        <v>38295</v>
      </c>
      <c r="K195" s="241">
        <v>8606</v>
      </c>
      <c r="L195" s="244">
        <v>5750</v>
      </c>
    </row>
    <row r="196" spans="1:12" x14ac:dyDescent="0.25">
      <c r="A196" s="245" t="s">
        <v>295</v>
      </c>
      <c r="B196" s="246" t="s">
        <v>296</v>
      </c>
      <c r="C196" s="246" t="s">
        <v>40</v>
      </c>
      <c r="D196" s="246" t="s">
        <v>180</v>
      </c>
      <c r="E196" s="247">
        <v>12000</v>
      </c>
      <c r="F196" s="247">
        <v>18000</v>
      </c>
      <c r="G196" s="247">
        <v>0</v>
      </c>
      <c r="H196" s="248">
        <v>0</v>
      </c>
      <c r="I196" s="249">
        <v>38294</v>
      </c>
      <c r="J196" s="247">
        <v>38294</v>
      </c>
      <c r="K196" s="247">
        <v>0</v>
      </c>
      <c r="L196" s="250">
        <v>0</v>
      </c>
    </row>
    <row r="197" spans="1:12" x14ac:dyDescent="0.25">
      <c r="A197" s="239" t="s">
        <v>295</v>
      </c>
      <c r="B197" s="240" t="s">
        <v>296</v>
      </c>
      <c r="C197" s="240" t="s">
        <v>47</v>
      </c>
      <c r="D197" s="240" t="s">
        <v>180</v>
      </c>
      <c r="E197" s="241">
        <v>55771</v>
      </c>
      <c r="F197" s="241">
        <v>57122</v>
      </c>
      <c r="G197" s="241">
        <v>58711</v>
      </c>
      <c r="H197" s="242">
        <v>60673</v>
      </c>
      <c r="I197" s="243">
        <v>1056</v>
      </c>
      <c r="J197" s="241">
        <v>1056</v>
      </c>
      <c r="K197" s="241">
        <v>1056</v>
      </c>
      <c r="L197" s="244">
        <v>1056</v>
      </c>
    </row>
    <row r="198" spans="1:12" x14ac:dyDescent="0.25">
      <c r="A198" s="245" t="s">
        <v>295</v>
      </c>
      <c r="B198" s="246" t="s">
        <v>296</v>
      </c>
      <c r="C198" s="246" t="s">
        <v>48</v>
      </c>
      <c r="D198" s="246" t="s">
        <v>180</v>
      </c>
      <c r="E198" s="247">
        <v>12000</v>
      </c>
      <c r="F198" s="247">
        <v>18000</v>
      </c>
      <c r="G198" s="247">
        <v>0</v>
      </c>
      <c r="H198" s="248">
        <v>0</v>
      </c>
      <c r="I198" s="249">
        <v>41032</v>
      </c>
      <c r="J198" s="247">
        <v>37184</v>
      </c>
      <c r="K198" s="247">
        <v>0</v>
      </c>
      <c r="L198" s="250">
        <v>0</v>
      </c>
    </row>
    <row r="199" spans="1:12" x14ac:dyDescent="0.25">
      <c r="A199" s="239" t="s">
        <v>295</v>
      </c>
      <c r="B199" s="240" t="s">
        <v>296</v>
      </c>
      <c r="C199" s="240" t="s">
        <v>49</v>
      </c>
      <c r="D199" s="240" t="s">
        <v>180</v>
      </c>
      <c r="E199" s="241">
        <v>55771</v>
      </c>
      <c r="F199" s="241">
        <v>57122</v>
      </c>
      <c r="G199" s="241">
        <v>0</v>
      </c>
      <c r="H199" s="242">
        <v>0</v>
      </c>
      <c r="I199" s="243">
        <v>34686</v>
      </c>
      <c r="J199" s="241">
        <v>34686</v>
      </c>
      <c r="K199" s="241">
        <v>0</v>
      </c>
      <c r="L199" s="244">
        <v>0</v>
      </c>
    </row>
    <row r="200" spans="1:12" x14ac:dyDescent="0.25">
      <c r="A200" s="245" t="s">
        <v>295</v>
      </c>
      <c r="B200" s="246" t="s">
        <v>296</v>
      </c>
      <c r="C200" s="246" t="s">
        <v>50</v>
      </c>
      <c r="D200" s="246" t="s">
        <v>180</v>
      </c>
      <c r="E200" s="247">
        <v>10000</v>
      </c>
      <c r="F200" s="247">
        <v>10000</v>
      </c>
      <c r="G200" s="247">
        <v>10000</v>
      </c>
      <c r="H200" s="248">
        <v>0</v>
      </c>
      <c r="I200" s="249">
        <v>39752</v>
      </c>
      <c r="J200" s="247">
        <v>38295</v>
      </c>
      <c r="K200" s="247">
        <v>9321</v>
      </c>
      <c r="L200" s="250">
        <v>0</v>
      </c>
    </row>
    <row r="201" spans="1:12" x14ac:dyDescent="0.25">
      <c r="A201" s="239" t="s">
        <v>295</v>
      </c>
      <c r="B201" s="240" t="s">
        <v>296</v>
      </c>
      <c r="C201" s="240" t="s">
        <v>51</v>
      </c>
      <c r="D201" s="240" t="s">
        <v>180</v>
      </c>
      <c r="E201" s="241">
        <v>0</v>
      </c>
      <c r="F201" s="241">
        <v>0</v>
      </c>
      <c r="G201" s="241">
        <v>0</v>
      </c>
      <c r="H201" s="242">
        <v>0</v>
      </c>
      <c r="I201" s="243">
        <v>52061</v>
      </c>
      <c r="J201" s="241">
        <v>38295</v>
      </c>
      <c r="K201" s="241">
        <v>8606</v>
      </c>
      <c r="L201" s="244">
        <v>0</v>
      </c>
    </row>
    <row r="202" spans="1:12" x14ac:dyDescent="0.25">
      <c r="A202" s="245" t="s">
        <v>295</v>
      </c>
      <c r="B202" s="246" t="s">
        <v>297</v>
      </c>
      <c r="C202" s="246" t="s">
        <v>40</v>
      </c>
      <c r="D202" s="246" t="s">
        <v>182</v>
      </c>
      <c r="E202" s="247">
        <v>56775</v>
      </c>
      <c r="F202" s="247">
        <v>56775</v>
      </c>
      <c r="G202" s="247">
        <v>0</v>
      </c>
      <c r="H202" s="248">
        <v>0</v>
      </c>
      <c r="I202" s="249">
        <v>37185</v>
      </c>
      <c r="J202" s="247">
        <v>37185</v>
      </c>
      <c r="K202" s="247">
        <v>0</v>
      </c>
      <c r="L202" s="250">
        <v>0</v>
      </c>
    </row>
    <row r="203" spans="1:12" x14ac:dyDescent="0.25">
      <c r="A203" s="239" t="s">
        <v>295</v>
      </c>
      <c r="B203" s="240" t="s">
        <v>297</v>
      </c>
      <c r="C203" s="240" t="s">
        <v>41</v>
      </c>
      <c r="D203" s="240" t="s">
        <v>182</v>
      </c>
      <c r="E203" s="241">
        <v>55219</v>
      </c>
      <c r="F203" s="241">
        <v>0</v>
      </c>
      <c r="G203" s="241">
        <v>0</v>
      </c>
      <c r="H203" s="242">
        <v>0</v>
      </c>
      <c r="I203" s="243">
        <v>0</v>
      </c>
      <c r="J203" s="241">
        <v>0</v>
      </c>
      <c r="K203" s="241">
        <v>0</v>
      </c>
      <c r="L203" s="244">
        <v>0</v>
      </c>
    </row>
    <row r="204" spans="1:12" x14ac:dyDescent="0.25">
      <c r="A204" s="245" t="s">
        <v>295</v>
      </c>
      <c r="B204" s="246" t="s">
        <v>297</v>
      </c>
      <c r="C204" s="246" t="s">
        <v>50</v>
      </c>
      <c r="D204" s="246" t="s">
        <v>182</v>
      </c>
      <c r="E204" s="247">
        <v>52000</v>
      </c>
      <c r="F204" s="247">
        <v>53000</v>
      </c>
      <c r="G204" s="247">
        <v>55000</v>
      </c>
      <c r="H204" s="248">
        <v>0</v>
      </c>
      <c r="I204" s="249">
        <v>25000</v>
      </c>
      <c r="J204" s="247">
        <v>25000</v>
      </c>
      <c r="K204" s="247">
        <v>9000</v>
      </c>
      <c r="L204" s="250">
        <v>0</v>
      </c>
    </row>
    <row r="205" spans="1:12" x14ac:dyDescent="0.25">
      <c r="A205" s="239" t="s">
        <v>298</v>
      </c>
      <c r="B205" s="240" t="s">
        <v>299</v>
      </c>
      <c r="C205" s="240" t="s">
        <v>39</v>
      </c>
      <c r="D205" s="240" t="s">
        <v>180</v>
      </c>
      <c r="E205" s="241">
        <v>6000</v>
      </c>
      <c r="F205" s="241">
        <v>12000</v>
      </c>
      <c r="G205" s="241">
        <v>0</v>
      </c>
      <c r="H205" s="242">
        <v>0</v>
      </c>
      <c r="I205" s="243">
        <v>12987</v>
      </c>
      <c r="J205" s="241">
        <v>12987</v>
      </c>
      <c r="K205" s="241">
        <v>12987</v>
      </c>
      <c r="L205" s="244">
        <v>0</v>
      </c>
    </row>
    <row r="206" spans="1:12" x14ac:dyDescent="0.25">
      <c r="A206" s="245" t="s">
        <v>298</v>
      </c>
      <c r="B206" s="246" t="s">
        <v>299</v>
      </c>
      <c r="C206" s="246" t="s">
        <v>40</v>
      </c>
      <c r="D206" s="246" t="s">
        <v>180</v>
      </c>
      <c r="E206" s="247">
        <v>0</v>
      </c>
      <c r="F206" s="247">
        <v>0</v>
      </c>
      <c r="G206" s="247">
        <v>0</v>
      </c>
      <c r="H206" s="248">
        <v>0</v>
      </c>
      <c r="I206" s="249">
        <v>38000</v>
      </c>
      <c r="J206" s="247">
        <v>38000</v>
      </c>
      <c r="K206" s="247">
        <v>0</v>
      </c>
      <c r="L206" s="250">
        <v>0</v>
      </c>
    </row>
    <row r="207" spans="1:12" x14ac:dyDescent="0.25">
      <c r="A207" s="239" t="s">
        <v>298</v>
      </c>
      <c r="B207" s="240" t="s">
        <v>299</v>
      </c>
      <c r="C207" s="240" t="s">
        <v>41</v>
      </c>
      <c r="D207" s="240" t="s">
        <v>180</v>
      </c>
      <c r="E207" s="241">
        <v>56500</v>
      </c>
      <c r="F207" s="241">
        <v>0</v>
      </c>
      <c r="G207" s="241">
        <v>0</v>
      </c>
      <c r="H207" s="242">
        <v>0</v>
      </c>
      <c r="I207" s="243">
        <v>0</v>
      </c>
      <c r="J207" s="241">
        <v>0</v>
      </c>
      <c r="K207" s="241">
        <v>0</v>
      </c>
      <c r="L207" s="244">
        <v>0</v>
      </c>
    </row>
    <row r="208" spans="1:12" x14ac:dyDescent="0.25">
      <c r="A208" s="245" t="s">
        <v>298</v>
      </c>
      <c r="B208" s="246" t="s">
        <v>299</v>
      </c>
      <c r="C208" s="246" t="s">
        <v>45</v>
      </c>
      <c r="D208" s="246" t="s">
        <v>180</v>
      </c>
      <c r="E208" s="247">
        <v>25000</v>
      </c>
      <c r="F208" s="247">
        <v>25000</v>
      </c>
      <c r="G208" s="247">
        <v>25000</v>
      </c>
      <c r="H208" s="248">
        <v>25000</v>
      </c>
      <c r="I208" s="249">
        <v>9900</v>
      </c>
      <c r="J208" s="247">
        <v>5160</v>
      </c>
      <c r="K208" s="247">
        <v>5510</v>
      </c>
      <c r="L208" s="250">
        <v>5510</v>
      </c>
    </row>
    <row r="209" spans="1:12" x14ac:dyDescent="0.25">
      <c r="A209" s="239" t="s">
        <v>298</v>
      </c>
      <c r="B209" s="240" t="s">
        <v>299</v>
      </c>
      <c r="C209" s="240" t="s">
        <v>46</v>
      </c>
      <c r="D209" s="240" t="s">
        <v>180</v>
      </c>
      <c r="E209" s="241">
        <v>15000</v>
      </c>
      <c r="F209" s="241">
        <v>16000</v>
      </c>
      <c r="G209" s="241">
        <v>17000</v>
      </c>
      <c r="H209" s="242">
        <v>0</v>
      </c>
      <c r="I209" s="243">
        <v>9078</v>
      </c>
      <c r="J209" s="241">
        <v>9078</v>
      </c>
      <c r="K209" s="241">
        <v>9078</v>
      </c>
      <c r="L209" s="244">
        <v>0</v>
      </c>
    </row>
    <row r="210" spans="1:12" x14ac:dyDescent="0.25">
      <c r="A210" s="245" t="s">
        <v>298</v>
      </c>
      <c r="B210" s="246" t="s">
        <v>299</v>
      </c>
      <c r="C210" s="246" t="s">
        <v>47</v>
      </c>
      <c r="D210" s="246" t="s">
        <v>180</v>
      </c>
      <c r="E210" s="247">
        <v>56500</v>
      </c>
      <c r="F210" s="247">
        <v>58600</v>
      </c>
      <c r="G210" s="247">
        <v>60600</v>
      </c>
      <c r="H210" s="248">
        <v>62600</v>
      </c>
      <c r="I210" s="249">
        <v>0</v>
      </c>
      <c r="J210" s="247">
        <v>0</v>
      </c>
      <c r="K210" s="247">
        <v>0</v>
      </c>
      <c r="L210" s="250">
        <v>0</v>
      </c>
    </row>
    <row r="211" spans="1:12" x14ac:dyDescent="0.25">
      <c r="A211" s="239" t="s">
        <v>298</v>
      </c>
      <c r="B211" s="240" t="s">
        <v>299</v>
      </c>
      <c r="C211" s="240" t="s">
        <v>48</v>
      </c>
      <c r="D211" s="240" t="s">
        <v>180</v>
      </c>
      <c r="E211" s="241">
        <v>12000</v>
      </c>
      <c r="F211" s="241">
        <v>12000</v>
      </c>
      <c r="G211" s="241">
        <v>0</v>
      </c>
      <c r="H211" s="242">
        <v>0</v>
      </c>
      <c r="I211" s="243">
        <v>29000</v>
      </c>
      <c r="J211" s="241">
        <v>29000</v>
      </c>
      <c r="K211" s="241">
        <v>0</v>
      </c>
      <c r="L211" s="244">
        <v>0</v>
      </c>
    </row>
    <row r="212" spans="1:12" x14ac:dyDescent="0.25">
      <c r="A212" s="245" t="s">
        <v>298</v>
      </c>
      <c r="B212" s="246" t="s">
        <v>299</v>
      </c>
      <c r="C212" s="246" t="s">
        <v>49</v>
      </c>
      <c r="D212" s="246" t="s">
        <v>180</v>
      </c>
      <c r="E212" s="247">
        <v>30000</v>
      </c>
      <c r="F212" s="247">
        <v>32000</v>
      </c>
      <c r="G212" s="247">
        <v>0</v>
      </c>
      <c r="H212" s="248">
        <v>0</v>
      </c>
      <c r="I212" s="249">
        <v>0</v>
      </c>
      <c r="J212" s="247">
        <v>0</v>
      </c>
      <c r="K212" s="247">
        <v>0</v>
      </c>
      <c r="L212" s="250">
        <v>0</v>
      </c>
    </row>
    <row r="213" spans="1:12" x14ac:dyDescent="0.25">
      <c r="A213" s="239" t="s">
        <v>298</v>
      </c>
      <c r="B213" s="240" t="s">
        <v>299</v>
      </c>
      <c r="C213" s="240" t="s">
        <v>50</v>
      </c>
      <c r="D213" s="240" t="s">
        <v>180</v>
      </c>
      <c r="E213" s="241">
        <v>12000</v>
      </c>
      <c r="F213" s="241">
        <v>12000</v>
      </c>
      <c r="G213" s="241">
        <v>12000</v>
      </c>
      <c r="H213" s="242">
        <v>0</v>
      </c>
      <c r="I213" s="243">
        <v>14000</v>
      </c>
      <c r="J213" s="241">
        <v>14000</v>
      </c>
      <c r="K213" s="241">
        <v>14000</v>
      </c>
      <c r="L213" s="244">
        <v>0</v>
      </c>
    </row>
    <row r="214" spans="1:12" x14ac:dyDescent="0.25">
      <c r="A214" s="245" t="s">
        <v>298</v>
      </c>
      <c r="B214" s="246" t="s">
        <v>299</v>
      </c>
      <c r="C214" s="246" t="s">
        <v>51</v>
      </c>
      <c r="D214" s="246" t="s">
        <v>180</v>
      </c>
      <c r="E214" s="247">
        <v>12000</v>
      </c>
      <c r="F214" s="247">
        <v>12000</v>
      </c>
      <c r="G214" s="247">
        <v>12000</v>
      </c>
      <c r="H214" s="248">
        <v>0</v>
      </c>
      <c r="I214" s="249">
        <v>12723</v>
      </c>
      <c r="J214" s="247">
        <v>12723</v>
      </c>
      <c r="K214" s="247">
        <v>12723</v>
      </c>
      <c r="L214" s="250">
        <v>0</v>
      </c>
    </row>
    <row r="215" spans="1:12" x14ac:dyDescent="0.25">
      <c r="A215" s="239" t="s">
        <v>300</v>
      </c>
      <c r="B215" s="240" t="s">
        <v>301</v>
      </c>
      <c r="C215" s="240" t="s">
        <v>25</v>
      </c>
      <c r="D215" s="240" t="s">
        <v>182</v>
      </c>
      <c r="E215" s="241">
        <v>40000</v>
      </c>
      <c r="F215" s="241">
        <v>0</v>
      </c>
      <c r="G215" s="241">
        <v>0</v>
      </c>
      <c r="H215" s="242">
        <v>0</v>
      </c>
      <c r="I215" s="243">
        <v>1500</v>
      </c>
      <c r="J215" s="241">
        <v>0</v>
      </c>
      <c r="K215" s="241">
        <v>0</v>
      </c>
      <c r="L215" s="244">
        <v>0</v>
      </c>
    </row>
    <row r="216" spans="1:12" x14ac:dyDescent="0.25">
      <c r="A216" s="245" t="s">
        <v>302</v>
      </c>
      <c r="B216" s="246" t="s">
        <v>303</v>
      </c>
      <c r="C216" s="246" t="s">
        <v>848</v>
      </c>
      <c r="D216" s="246" t="s">
        <v>180</v>
      </c>
      <c r="E216" s="247">
        <v>0</v>
      </c>
      <c r="F216" s="247">
        <v>33000</v>
      </c>
      <c r="G216" s="247">
        <v>33000</v>
      </c>
      <c r="H216" s="248">
        <v>0</v>
      </c>
      <c r="I216" s="249">
        <v>15500</v>
      </c>
      <c r="J216" s="247">
        <v>15500</v>
      </c>
      <c r="K216" s="247">
        <v>0</v>
      </c>
      <c r="L216" s="250">
        <v>0</v>
      </c>
    </row>
    <row r="217" spans="1:12" x14ac:dyDescent="0.25">
      <c r="A217" s="239" t="s">
        <v>302</v>
      </c>
      <c r="B217" s="240" t="s">
        <v>303</v>
      </c>
      <c r="C217" s="240" t="s">
        <v>41</v>
      </c>
      <c r="D217" s="240" t="s">
        <v>180</v>
      </c>
      <c r="E217" s="241">
        <v>54000</v>
      </c>
      <c r="F217" s="241">
        <v>0</v>
      </c>
      <c r="G217" s="241">
        <v>0</v>
      </c>
      <c r="H217" s="242">
        <v>0</v>
      </c>
      <c r="I217" s="243">
        <v>0</v>
      </c>
      <c r="J217" s="241">
        <v>0</v>
      </c>
      <c r="K217" s="241">
        <v>0</v>
      </c>
      <c r="L217" s="244">
        <v>0</v>
      </c>
    </row>
    <row r="218" spans="1:12" x14ac:dyDescent="0.25">
      <c r="A218" s="245" t="s">
        <v>302</v>
      </c>
      <c r="B218" s="246" t="s">
        <v>303</v>
      </c>
      <c r="C218" s="246" t="s">
        <v>47</v>
      </c>
      <c r="D218" s="246" t="s">
        <v>180</v>
      </c>
      <c r="E218" s="247">
        <v>54000</v>
      </c>
      <c r="F218" s="247">
        <v>6000</v>
      </c>
      <c r="G218" s="247">
        <v>6000</v>
      </c>
      <c r="H218" s="248">
        <v>55215</v>
      </c>
      <c r="I218" s="249">
        <v>0</v>
      </c>
      <c r="J218" s="247">
        <v>38183</v>
      </c>
      <c r="K218" s="247">
        <v>40882</v>
      </c>
      <c r="L218" s="250">
        <v>0</v>
      </c>
    </row>
    <row r="219" spans="1:12" x14ac:dyDescent="0.25">
      <c r="A219" s="239" t="s">
        <v>302</v>
      </c>
      <c r="B219" s="240" t="s">
        <v>303</v>
      </c>
      <c r="C219" s="240" t="s">
        <v>48</v>
      </c>
      <c r="D219" s="240" t="s">
        <v>180</v>
      </c>
      <c r="E219" s="241">
        <v>0</v>
      </c>
      <c r="F219" s="241">
        <v>2240</v>
      </c>
      <c r="G219" s="241">
        <v>2240</v>
      </c>
      <c r="H219" s="242">
        <v>0</v>
      </c>
      <c r="I219" s="243">
        <v>13052</v>
      </c>
      <c r="J219" s="241">
        <v>13052</v>
      </c>
      <c r="K219" s="241">
        <v>13052</v>
      </c>
      <c r="L219" s="244">
        <v>0</v>
      </c>
    </row>
    <row r="220" spans="1:12" x14ac:dyDescent="0.25">
      <c r="A220" s="245" t="s">
        <v>302</v>
      </c>
      <c r="B220" s="246" t="s">
        <v>303</v>
      </c>
      <c r="C220" s="246" t="s">
        <v>49</v>
      </c>
      <c r="D220" s="246" t="s">
        <v>180</v>
      </c>
      <c r="E220" s="247">
        <v>54000</v>
      </c>
      <c r="F220" s="247">
        <v>55215</v>
      </c>
      <c r="G220" s="247">
        <v>0</v>
      </c>
      <c r="H220" s="248">
        <v>0</v>
      </c>
      <c r="I220" s="249">
        <v>0</v>
      </c>
      <c r="J220" s="247">
        <v>0</v>
      </c>
      <c r="K220" s="247">
        <v>0</v>
      </c>
      <c r="L220" s="250">
        <v>0</v>
      </c>
    </row>
    <row r="221" spans="1:12" x14ac:dyDescent="0.25">
      <c r="A221" s="239" t="s">
        <v>302</v>
      </c>
      <c r="B221" s="240" t="s">
        <v>303</v>
      </c>
      <c r="C221" s="240" t="s">
        <v>50</v>
      </c>
      <c r="D221" s="240" t="s">
        <v>180</v>
      </c>
      <c r="E221" s="241">
        <v>0</v>
      </c>
      <c r="F221" s="241">
        <v>0</v>
      </c>
      <c r="G221" s="241">
        <v>0</v>
      </c>
      <c r="H221" s="242">
        <v>0</v>
      </c>
      <c r="I221" s="243">
        <v>13052</v>
      </c>
      <c r="J221" s="241">
        <v>13052</v>
      </c>
      <c r="K221" s="241">
        <v>13052</v>
      </c>
      <c r="L221" s="244">
        <v>0</v>
      </c>
    </row>
    <row r="222" spans="1:12" x14ac:dyDescent="0.25">
      <c r="A222" s="245" t="s">
        <v>302</v>
      </c>
      <c r="B222" s="246" t="s">
        <v>304</v>
      </c>
      <c r="C222" s="246" t="s">
        <v>40</v>
      </c>
      <c r="D222" s="246" t="s">
        <v>180</v>
      </c>
      <c r="E222" s="247">
        <v>0</v>
      </c>
      <c r="F222" s="247">
        <v>0</v>
      </c>
      <c r="G222" s="247">
        <v>0</v>
      </c>
      <c r="H222" s="248">
        <v>0</v>
      </c>
      <c r="I222" s="249">
        <v>19985</v>
      </c>
      <c r="J222" s="247">
        <v>19985</v>
      </c>
      <c r="K222" s="247">
        <v>0</v>
      </c>
      <c r="L222" s="250">
        <v>0</v>
      </c>
    </row>
    <row r="223" spans="1:12" x14ac:dyDescent="0.25">
      <c r="A223" s="239" t="s">
        <v>302</v>
      </c>
      <c r="B223" s="240" t="s">
        <v>304</v>
      </c>
      <c r="C223" s="240" t="s">
        <v>41</v>
      </c>
      <c r="D223" s="240" t="s">
        <v>180</v>
      </c>
      <c r="E223" s="241">
        <v>54621</v>
      </c>
      <c r="F223" s="241">
        <v>55785</v>
      </c>
      <c r="G223" s="241">
        <v>0</v>
      </c>
      <c r="H223" s="242">
        <v>0</v>
      </c>
      <c r="I223" s="243">
        <v>0</v>
      </c>
      <c r="J223" s="241">
        <v>0</v>
      </c>
      <c r="K223" s="241">
        <v>0</v>
      </c>
      <c r="L223" s="244">
        <v>0</v>
      </c>
    </row>
    <row r="224" spans="1:12" x14ac:dyDescent="0.25">
      <c r="A224" s="245" t="s">
        <v>302</v>
      </c>
      <c r="B224" s="246" t="s">
        <v>304</v>
      </c>
      <c r="C224" s="246" t="s">
        <v>47</v>
      </c>
      <c r="D224" s="246" t="s">
        <v>180</v>
      </c>
      <c r="E224" s="247">
        <v>54621</v>
      </c>
      <c r="F224" s="247">
        <v>6000</v>
      </c>
      <c r="G224" s="247">
        <v>6000</v>
      </c>
      <c r="H224" s="248">
        <v>55785</v>
      </c>
      <c r="I224" s="249">
        <v>0</v>
      </c>
      <c r="J224" s="247">
        <v>42786</v>
      </c>
      <c r="K224" s="247">
        <v>42786</v>
      </c>
      <c r="L224" s="250">
        <v>0</v>
      </c>
    </row>
    <row r="225" spans="1:12" x14ac:dyDescent="0.25">
      <c r="A225" s="239" t="s">
        <v>302</v>
      </c>
      <c r="B225" s="240" t="s">
        <v>304</v>
      </c>
      <c r="C225" s="240" t="s">
        <v>48</v>
      </c>
      <c r="D225" s="240" t="s">
        <v>180</v>
      </c>
      <c r="E225" s="241">
        <v>0</v>
      </c>
      <c r="F225" s="241">
        <v>0</v>
      </c>
      <c r="G225" s="241">
        <v>0</v>
      </c>
      <c r="H225" s="242">
        <v>0</v>
      </c>
      <c r="I225" s="243">
        <v>19985</v>
      </c>
      <c r="J225" s="241">
        <v>19985</v>
      </c>
      <c r="K225" s="241">
        <v>0</v>
      </c>
      <c r="L225" s="244">
        <v>0</v>
      </c>
    </row>
    <row r="226" spans="1:12" x14ac:dyDescent="0.25">
      <c r="A226" s="245" t="s">
        <v>302</v>
      </c>
      <c r="B226" s="246" t="s">
        <v>304</v>
      </c>
      <c r="C226" s="246" t="s">
        <v>49</v>
      </c>
      <c r="D226" s="246" t="s">
        <v>180</v>
      </c>
      <c r="E226" s="247">
        <v>40000</v>
      </c>
      <c r="F226" s="247">
        <v>40000</v>
      </c>
      <c r="G226" s="247">
        <v>0</v>
      </c>
      <c r="H226" s="248">
        <v>0</v>
      </c>
      <c r="I226" s="249">
        <v>7000</v>
      </c>
      <c r="J226" s="247">
        <v>7000</v>
      </c>
      <c r="K226" s="247">
        <v>0</v>
      </c>
      <c r="L226" s="250">
        <v>0</v>
      </c>
    </row>
    <row r="227" spans="1:12" x14ac:dyDescent="0.25">
      <c r="A227" s="239" t="s">
        <v>302</v>
      </c>
      <c r="B227" s="240" t="s">
        <v>304</v>
      </c>
      <c r="C227" s="240" t="s">
        <v>50</v>
      </c>
      <c r="D227" s="240" t="s">
        <v>180</v>
      </c>
      <c r="E227" s="241">
        <v>0</v>
      </c>
      <c r="F227" s="241">
        <v>0</v>
      </c>
      <c r="G227" s="241">
        <v>0</v>
      </c>
      <c r="H227" s="242">
        <v>0</v>
      </c>
      <c r="I227" s="243">
        <v>19985</v>
      </c>
      <c r="J227" s="241">
        <v>19985</v>
      </c>
      <c r="K227" s="241">
        <v>19985</v>
      </c>
      <c r="L227" s="244">
        <v>0</v>
      </c>
    </row>
    <row r="228" spans="1:12" x14ac:dyDescent="0.25">
      <c r="A228" s="245" t="s">
        <v>302</v>
      </c>
      <c r="B228" s="246" t="s">
        <v>304</v>
      </c>
      <c r="C228" s="246" t="s">
        <v>51</v>
      </c>
      <c r="D228" s="246" t="s">
        <v>180</v>
      </c>
      <c r="E228" s="247">
        <v>15000</v>
      </c>
      <c r="F228" s="247">
        <v>15000</v>
      </c>
      <c r="G228" s="247">
        <v>15000</v>
      </c>
      <c r="H228" s="248">
        <v>0</v>
      </c>
      <c r="I228" s="249">
        <v>19985</v>
      </c>
      <c r="J228" s="247">
        <v>19985</v>
      </c>
      <c r="K228" s="247">
        <v>19985</v>
      </c>
      <c r="L228" s="250">
        <v>0</v>
      </c>
    </row>
    <row r="229" spans="1:12" x14ac:dyDescent="0.25">
      <c r="A229" s="239" t="s">
        <v>302</v>
      </c>
      <c r="B229" s="240" t="s">
        <v>305</v>
      </c>
      <c r="C229" s="240" t="s">
        <v>25</v>
      </c>
      <c r="D229" s="240" t="s">
        <v>182</v>
      </c>
      <c r="E229" s="241">
        <v>0</v>
      </c>
      <c r="F229" s="241">
        <v>0</v>
      </c>
      <c r="G229" s="241">
        <v>0</v>
      </c>
      <c r="H229" s="242">
        <v>0</v>
      </c>
      <c r="I229" s="243">
        <v>0</v>
      </c>
      <c r="J229" s="241">
        <v>0</v>
      </c>
      <c r="K229" s="241">
        <v>0</v>
      </c>
      <c r="L229" s="244">
        <v>0</v>
      </c>
    </row>
    <row r="230" spans="1:12" x14ac:dyDescent="0.25">
      <c r="A230" s="245" t="s">
        <v>306</v>
      </c>
      <c r="B230" s="246" t="s">
        <v>307</v>
      </c>
      <c r="C230" s="246" t="s">
        <v>25</v>
      </c>
      <c r="D230" s="246" t="s">
        <v>182</v>
      </c>
      <c r="E230" s="247">
        <v>0</v>
      </c>
      <c r="F230" s="247">
        <v>0</v>
      </c>
      <c r="G230" s="247">
        <v>0</v>
      </c>
      <c r="H230" s="248">
        <v>0</v>
      </c>
      <c r="I230" s="249">
        <v>0</v>
      </c>
      <c r="J230" s="247">
        <v>0</v>
      </c>
      <c r="K230" s="247">
        <v>0</v>
      </c>
      <c r="L230" s="250">
        <v>0</v>
      </c>
    </row>
    <row r="231" spans="1:12" x14ac:dyDescent="0.25">
      <c r="A231" s="239" t="s">
        <v>306</v>
      </c>
      <c r="B231" s="240" t="s">
        <v>308</v>
      </c>
      <c r="C231" s="240" t="s">
        <v>40</v>
      </c>
      <c r="D231" s="240" t="s">
        <v>180</v>
      </c>
      <c r="E231" s="241">
        <v>0</v>
      </c>
      <c r="F231" s="241">
        <v>0</v>
      </c>
      <c r="G231" s="241">
        <v>0</v>
      </c>
      <c r="H231" s="242">
        <v>0</v>
      </c>
      <c r="I231" s="243">
        <v>9136</v>
      </c>
      <c r="J231" s="241">
        <v>9136</v>
      </c>
      <c r="K231" s="241">
        <v>2089</v>
      </c>
      <c r="L231" s="244">
        <v>0</v>
      </c>
    </row>
    <row r="232" spans="1:12" x14ac:dyDescent="0.25">
      <c r="A232" s="245" t="s">
        <v>306</v>
      </c>
      <c r="B232" s="246" t="s">
        <v>308</v>
      </c>
      <c r="C232" s="246" t="s">
        <v>41</v>
      </c>
      <c r="D232" s="246" t="s">
        <v>180</v>
      </c>
      <c r="E232" s="247">
        <v>50818</v>
      </c>
      <c r="F232" s="247">
        <v>51695</v>
      </c>
      <c r="G232" s="247">
        <v>0</v>
      </c>
      <c r="H232" s="248">
        <v>0</v>
      </c>
      <c r="I232" s="249">
        <v>0</v>
      </c>
      <c r="J232" s="247">
        <v>0</v>
      </c>
      <c r="K232" s="247">
        <v>0</v>
      </c>
      <c r="L232" s="250">
        <v>0</v>
      </c>
    </row>
    <row r="233" spans="1:12" x14ac:dyDescent="0.25">
      <c r="A233" s="239" t="s">
        <v>306</v>
      </c>
      <c r="B233" s="240" t="s">
        <v>308</v>
      </c>
      <c r="C233" s="240" t="s">
        <v>47</v>
      </c>
      <c r="D233" s="240" t="s">
        <v>180</v>
      </c>
      <c r="E233" s="241">
        <v>51769</v>
      </c>
      <c r="F233" s="241">
        <v>0</v>
      </c>
      <c r="G233" s="241">
        <v>44587</v>
      </c>
      <c r="H233" s="242">
        <v>53504</v>
      </c>
      <c r="I233" s="243">
        <v>0</v>
      </c>
      <c r="J233" s="241">
        <v>16468</v>
      </c>
      <c r="K233" s="241">
        <v>32936</v>
      </c>
      <c r="L233" s="244">
        <v>32936</v>
      </c>
    </row>
    <row r="234" spans="1:12" x14ac:dyDescent="0.25">
      <c r="A234" s="245" t="s">
        <v>306</v>
      </c>
      <c r="B234" s="246" t="s">
        <v>308</v>
      </c>
      <c r="C234" s="246" t="s">
        <v>48</v>
      </c>
      <c r="D234" s="246" t="s">
        <v>180</v>
      </c>
      <c r="E234" s="247">
        <v>0</v>
      </c>
      <c r="F234" s="247">
        <v>0</v>
      </c>
      <c r="G234" s="247">
        <v>0</v>
      </c>
      <c r="H234" s="248">
        <v>0</v>
      </c>
      <c r="I234" s="249">
        <v>9136</v>
      </c>
      <c r="J234" s="247">
        <v>9136</v>
      </c>
      <c r="K234" s="247">
        <v>0</v>
      </c>
      <c r="L234" s="250">
        <v>0</v>
      </c>
    </row>
    <row r="235" spans="1:12" x14ac:dyDescent="0.25">
      <c r="A235" s="239" t="s">
        <v>306</v>
      </c>
      <c r="B235" s="240" t="s">
        <v>308</v>
      </c>
      <c r="C235" s="240" t="s">
        <v>49</v>
      </c>
      <c r="D235" s="240" t="s">
        <v>180</v>
      </c>
      <c r="E235" s="241">
        <v>6000</v>
      </c>
      <c r="F235" s="241">
        <v>6000</v>
      </c>
      <c r="G235" s="241">
        <v>0</v>
      </c>
      <c r="H235" s="242">
        <v>0</v>
      </c>
      <c r="I235" s="243">
        <v>9136</v>
      </c>
      <c r="J235" s="241">
        <v>9136</v>
      </c>
      <c r="K235" s="241">
        <v>0</v>
      </c>
      <c r="L235" s="244">
        <v>0</v>
      </c>
    </row>
    <row r="236" spans="1:12" x14ac:dyDescent="0.25">
      <c r="A236" s="245" t="s">
        <v>306</v>
      </c>
      <c r="B236" s="246" t="s">
        <v>308</v>
      </c>
      <c r="C236" s="246" t="s">
        <v>50</v>
      </c>
      <c r="D236" s="246" t="s">
        <v>180</v>
      </c>
      <c r="E236" s="247">
        <v>0</v>
      </c>
      <c r="F236" s="247">
        <v>0</v>
      </c>
      <c r="G236" s="247">
        <v>0</v>
      </c>
      <c r="H236" s="248">
        <v>0</v>
      </c>
      <c r="I236" s="249">
        <v>9000</v>
      </c>
      <c r="J236" s="247">
        <v>9000</v>
      </c>
      <c r="K236" s="247">
        <v>9000</v>
      </c>
      <c r="L236" s="250">
        <v>0</v>
      </c>
    </row>
    <row r="237" spans="1:12" x14ac:dyDescent="0.25">
      <c r="A237" s="239" t="s">
        <v>306</v>
      </c>
      <c r="B237" s="240" t="s">
        <v>308</v>
      </c>
      <c r="C237" s="240" t="s">
        <v>51</v>
      </c>
      <c r="D237" s="240" t="s">
        <v>180</v>
      </c>
      <c r="E237" s="241">
        <v>0</v>
      </c>
      <c r="F237" s="241">
        <v>0</v>
      </c>
      <c r="G237" s="241">
        <v>0</v>
      </c>
      <c r="H237" s="242">
        <v>0</v>
      </c>
      <c r="I237" s="243">
        <v>15673</v>
      </c>
      <c r="J237" s="241">
        <v>9673</v>
      </c>
      <c r="K237" s="241">
        <v>9673</v>
      </c>
      <c r="L237" s="244">
        <v>0</v>
      </c>
    </row>
    <row r="238" spans="1:12" x14ac:dyDescent="0.25">
      <c r="A238" s="245" t="s">
        <v>306</v>
      </c>
      <c r="B238" s="246" t="s">
        <v>309</v>
      </c>
      <c r="C238" s="246" t="s">
        <v>47</v>
      </c>
      <c r="D238" s="246" t="s">
        <v>182</v>
      </c>
      <c r="E238" s="247">
        <v>0</v>
      </c>
      <c r="F238" s="247">
        <v>150</v>
      </c>
      <c r="G238" s="247">
        <v>150</v>
      </c>
      <c r="H238" s="248">
        <v>300</v>
      </c>
      <c r="I238" s="249">
        <v>15232</v>
      </c>
      <c r="J238" s="247">
        <v>15837</v>
      </c>
      <c r="K238" s="247">
        <v>0</v>
      </c>
      <c r="L238" s="250">
        <v>0</v>
      </c>
    </row>
    <row r="239" spans="1:12" x14ac:dyDescent="0.25">
      <c r="A239" s="239" t="s">
        <v>306</v>
      </c>
      <c r="B239" s="240" t="s">
        <v>309</v>
      </c>
      <c r="C239" s="240" t="s">
        <v>310</v>
      </c>
      <c r="D239" s="240" t="s">
        <v>182</v>
      </c>
      <c r="E239" s="241">
        <v>300</v>
      </c>
      <c r="F239" s="241">
        <v>300</v>
      </c>
      <c r="G239" s="241">
        <v>0</v>
      </c>
      <c r="H239" s="242">
        <v>0</v>
      </c>
      <c r="I239" s="243">
        <v>0</v>
      </c>
      <c r="J239" s="241">
        <v>0</v>
      </c>
      <c r="K239" s="241">
        <v>0</v>
      </c>
      <c r="L239" s="244">
        <v>0</v>
      </c>
    </row>
    <row r="240" spans="1:12" x14ac:dyDescent="0.25">
      <c r="A240" s="245" t="s">
        <v>306</v>
      </c>
      <c r="B240" s="246" t="s">
        <v>309</v>
      </c>
      <c r="C240" s="246" t="s">
        <v>254</v>
      </c>
      <c r="D240" s="246" t="s">
        <v>182</v>
      </c>
      <c r="E240" s="247">
        <v>57327</v>
      </c>
      <c r="F240" s="247">
        <v>59729</v>
      </c>
      <c r="G240" s="247">
        <v>0</v>
      </c>
      <c r="H240" s="248">
        <v>0</v>
      </c>
      <c r="I240" s="249">
        <v>0</v>
      </c>
      <c r="J240" s="247">
        <v>0</v>
      </c>
      <c r="K240" s="247">
        <v>0</v>
      </c>
      <c r="L240" s="250">
        <v>0</v>
      </c>
    </row>
    <row r="241" spans="1:12" x14ac:dyDescent="0.25">
      <c r="A241" s="239" t="s">
        <v>311</v>
      </c>
      <c r="B241" s="240" t="s">
        <v>312</v>
      </c>
      <c r="C241" s="240" t="s">
        <v>41</v>
      </c>
      <c r="D241" s="240" t="s">
        <v>182</v>
      </c>
      <c r="E241" s="241">
        <v>65000</v>
      </c>
      <c r="F241" s="241">
        <v>0</v>
      </c>
      <c r="G241" s="241">
        <v>0</v>
      </c>
      <c r="H241" s="242">
        <v>0</v>
      </c>
      <c r="I241" s="243">
        <v>0</v>
      </c>
      <c r="J241" s="241">
        <v>0</v>
      </c>
      <c r="K241" s="241">
        <v>0</v>
      </c>
      <c r="L241" s="244">
        <v>0</v>
      </c>
    </row>
    <row r="242" spans="1:12" x14ac:dyDescent="0.25">
      <c r="A242" s="245" t="s">
        <v>311</v>
      </c>
      <c r="B242" s="246" t="s">
        <v>313</v>
      </c>
      <c r="C242" s="246" t="s">
        <v>25</v>
      </c>
      <c r="D242" s="246" t="s">
        <v>182</v>
      </c>
      <c r="E242" s="247">
        <v>55000</v>
      </c>
      <c r="F242" s="247">
        <v>0</v>
      </c>
      <c r="G242" s="247">
        <v>0</v>
      </c>
      <c r="H242" s="248">
        <v>0</v>
      </c>
      <c r="I242" s="249">
        <v>0</v>
      </c>
      <c r="J242" s="247">
        <v>0</v>
      </c>
      <c r="K242" s="247">
        <v>0</v>
      </c>
      <c r="L242" s="250">
        <v>0</v>
      </c>
    </row>
    <row r="243" spans="1:12" x14ac:dyDescent="0.25">
      <c r="A243" s="239" t="s">
        <v>314</v>
      </c>
      <c r="B243" s="240" t="s">
        <v>315</v>
      </c>
      <c r="C243" s="240" t="s">
        <v>25</v>
      </c>
      <c r="D243" s="240" t="s">
        <v>182</v>
      </c>
      <c r="E243" s="241">
        <v>0</v>
      </c>
      <c r="F243" s="241">
        <v>0</v>
      </c>
      <c r="G243" s="241">
        <v>0</v>
      </c>
      <c r="H243" s="242">
        <v>0</v>
      </c>
      <c r="I243" s="243">
        <v>0</v>
      </c>
      <c r="J243" s="241">
        <v>0</v>
      </c>
      <c r="K243" s="241">
        <v>0</v>
      </c>
      <c r="L243" s="244">
        <v>0</v>
      </c>
    </row>
    <row r="244" spans="1:12" x14ac:dyDescent="0.25">
      <c r="A244" s="245" t="s">
        <v>314</v>
      </c>
      <c r="B244" s="246" t="s">
        <v>316</v>
      </c>
      <c r="C244" s="246" t="s">
        <v>41</v>
      </c>
      <c r="D244" s="246" t="s">
        <v>182</v>
      </c>
      <c r="E244" s="247">
        <v>52000</v>
      </c>
      <c r="F244" s="247">
        <v>0</v>
      </c>
      <c r="G244" s="247">
        <v>0</v>
      </c>
      <c r="H244" s="248">
        <v>0</v>
      </c>
      <c r="I244" s="249">
        <v>0</v>
      </c>
      <c r="J244" s="247">
        <v>0</v>
      </c>
      <c r="K244" s="247">
        <v>0</v>
      </c>
      <c r="L244" s="250">
        <v>0</v>
      </c>
    </row>
    <row r="245" spans="1:12" x14ac:dyDescent="0.25">
      <c r="A245" s="239" t="s">
        <v>314</v>
      </c>
      <c r="B245" s="240" t="s">
        <v>317</v>
      </c>
      <c r="C245" s="240" t="s">
        <v>47</v>
      </c>
      <c r="D245" s="240" t="s">
        <v>182</v>
      </c>
      <c r="E245" s="241">
        <v>0</v>
      </c>
      <c r="F245" s="241">
        <v>0</v>
      </c>
      <c r="G245" s="241">
        <v>0</v>
      </c>
      <c r="H245" s="242">
        <v>0</v>
      </c>
      <c r="I245" s="243">
        <v>0</v>
      </c>
      <c r="J245" s="241">
        <v>0</v>
      </c>
      <c r="K245" s="241">
        <v>0</v>
      </c>
      <c r="L245" s="244">
        <v>0</v>
      </c>
    </row>
    <row r="246" spans="1:12" x14ac:dyDescent="0.25">
      <c r="A246" s="245" t="s">
        <v>314</v>
      </c>
      <c r="B246" s="246" t="s">
        <v>318</v>
      </c>
      <c r="C246" s="246" t="s">
        <v>39</v>
      </c>
      <c r="D246" s="246" t="s">
        <v>182</v>
      </c>
      <c r="E246" s="247">
        <v>60000</v>
      </c>
      <c r="F246" s="247">
        <v>0</v>
      </c>
      <c r="G246" s="247">
        <v>0</v>
      </c>
      <c r="H246" s="248">
        <v>0</v>
      </c>
      <c r="I246" s="249">
        <v>0</v>
      </c>
      <c r="J246" s="247">
        <v>0</v>
      </c>
      <c r="K246" s="247">
        <v>0</v>
      </c>
      <c r="L246" s="250">
        <v>0</v>
      </c>
    </row>
    <row r="247" spans="1:12" x14ac:dyDescent="0.25">
      <c r="A247" s="239" t="s">
        <v>314</v>
      </c>
      <c r="B247" s="240" t="s">
        <v>319</v>
      </c>
      <c r="C247" s="240" t="s">
        <v>25</v>
      </c>
      <c r="D247" s="240" t="s">
        <v>182</v>
      </c>
      <c r="E247" s="241">
        <v>0</v>
      </c>
      <c r="F247" s="241">
        <v>0</v>
      </c>
      <c r="G247" s="241">
        <v>0</v>
      </c>
      <c r="H247" s="242">
        <v>0</v>
      </c>
      <c r="I247" s="243">
        <v>0</v>
      </c>
      <c r="J247" s="241">
        <v>0</v>
      </c>
      <c r="K247" s="241">
        <v>0</v>
      </c>
      <c r="L247" s="244">
        <v>0</v>
      </c>
    </row>
    <row r="248" spans="1:12" x14ac:dyDescent="0.25">
      <c r="A248" s="245" t="s">
        <v>314</v>
      </c>
      <c r="B248" s="246" t="s">
        <v>319</v>
      </c>
      <c r="C248" s="246" t="s">
        <v>257</v>
      </c>
      <c r="D248" s="246" t="s">
        <v>182</v>
      </c>
      <c r="E248" s="247">
        <v>0</v>
      </c>
      <c r="F248" s="247">
        <v>0</v>
      </c>
      <c r="G248" s="247">
        <v>0</v>
      </c>
      <c r="H248" s="248">
        <v>0</v>
      </c>
      <c r="I248" s="249">
        <v>0</v>
      </c>
      <c r="J248" s="247">
        <v>0</v>
      </c>
      <c r="K248" s="247">
        <v>0</v>
      </c>
      <c r="L248" s="250">
        <v>0</v>
      </c>
    </row>
    <row r="249" spans="1:12" x14ac:dyDescent="0.25">
      <c r="A249" s="239" t="s">
        <v>314</v>
      </c>
      <c r="B249" s="240" t="s">
        <v>319</v>
      </c>
      <c r="C249" s="240" t="s">
        <v>848</v>
      </c>
      <c r="D249" s="240" t="s">
        <v>182</v>
      </c>
      <c r="E249" s="241">
        <v>0</v>
      </c>
      <c r="F249" s="241">
        <v>0</v>
      </c>
      <c r="G249" s="241">
        <v>0</v>
      </c>
      <c r="H249" s="242">
        <v>0</v>
      </c>
      <c r="I249" s="243">
        <v>0</v>
      </c>
      <c r="J249" s="241">
        <v>0</v>
      </c>
      <c r="K249" s="241">
        <v>0</v>
      </c>
      <c r="L249" s="244">
        <v>0</v>
      </c>
    </row>
    <row r="250" spans="1:12" x14ac:dyDescent="0.25">
      <c r="A250" s="245" t="s">
        <v>314</v>
      </c>
      <c r="B250" s="246" t="s">
        <v>319</v>
      </c>
      <c r="C250" s="246" t="s">
        <v>40</v>
      </c>
      <c r="D250" s="246" t="s">
        <v>182</v>
      </c>
      <c r="E250" s="247">
        <v>0</v>
      </c>
      <c r="F250" s="247">
        <v>0</v>
      </c>
      <c r="G250" s="247">
        <v>0</v>
      </c>
      <c r="H250" s="248">
        <v>0</v>
      </c>
      <c r="I250" s="249">
        <v>0</v>
      </c>
      <c r="J250" s="247">
        <v>0</v>
      </c>
      <c r="K250" s="247">
        <v>0</v>
      </c>
      <c r="L250" s="250">
        <v>0</v>
      </c>
    </row>
    <row r="251" spans="1:12" x14ac:dyDescent="0.25">
      <c r="A251" s="239" t="s">
        <v>314</v>
      </c>
      <c r="B251" s="240" t="s">
        <v>319</v>
      </c>
      <c r="C251" s="240" t="s">
        <v>42</v>
      </c>
      <c r="D251" s="240" t="s">
        <v>182</v>
      </c>
      <c r="E251" s="241">
        <v>0</v>
      </c>
      <c r="F251" s="241">
        <v>0</v>
      </c>
      <c r="G251" s="241">
        <v>0</v>
      </c>
      <c r="H251" s="242">
        <v>0</v>
      </c>
      <c r="I251" s="243">
        <v>0</v>
      </c>
      <c r="J251" s="241">
        <v>0</v>
      </c>
      <c r="K251" s="241">
        <v>0</v>
      </c>
      <c r="L251" s="244">
        <v>0</v>
      </c>
    </row>
    <row r="252" spans="1:12" x14ac:dyDescent="0.25">
      <c r="A252" s="245" t="s">
        <v>314</v>
      </c>
      <c r="B252" s="246" t="s">
        <v>319</v>
      </c>
      <c r="C252" s="246" t="s">
        <v>45</v>
      </c>
      <c r="D252" s="246" t="s">
        <v>182</v>
      </c>
      <c r="E252" s="247">
        <v>0</v>
      </c>
      <c r="F252" s="247">
        <v>0</v>
      </c>
      <c r="G252" s="247">
        <v>0</v>
      </c>
      <c r="H252" s="248">
        <v>0</v>
      </c>
      <c r="I252" s="249">
        <v>0</v>
      </c>
      <c r="J252" s="247">
        <v>0</v>
      </c>
      <c r="K252" s="247">
        <v>0</v>
      </c>
      <c r="L252" s="250">
        <v>0</v>
      </c>
    </row>
    <row r="253" spans="1:12" x14ac:dyDescent="0.25">
      <c r="A253" s="239" t="s">
        <v>314</v>
      </c>
      <c r="B253" s="240" t="s">
        <v>319</v>
      </c>
      <c r="C253" s="240" t="s">
        <v>50</v>
      </c>
      <c r="D253" s="240" t="s">
        <v>182</v>
      </c>
      <c r="E253" s="241">
        <v>0</v>
      </c>
      <c r="F253" s="241">
        <v>0</v>
      </c>
      <c r="G253" s="241">
        <v>0</v>
      </c>
      <c r="H253" s="242">
        <v>0</v>
      </c>
      <c r="I253" s="243">
        <v>0</v>
      </c>
      <c r="J253" s="241">
        <v>0</v>
      </c>
      <c r="K253" s="241">
        <v>0</v>
      </c>
      <c r="L253" s="244">
        <v>0</v>
      </c>
    </row>
    <row r="254" spans="1:12" x14ac:dyDescent="0.25">
      <c r="A254" s="245" t="s">
        <v>314</v>
      </c>
      <c r="B254" s="246" t="s">
        <v>319</v>
      </c>
      <c r="C254" s="246" t="s">
        <v>51</v>
      </c>
      <c r="D254" s="246" t="s">
        <v>182</v>
      </c>
      <c r="E254" s="247">
        <v>0</v>
      </c>
      <c r="F254" s="247">
        <v>0</v>
      </c>
      <c r="G254" s="247">
        <v>0</v>
      </c>
      <c r="H254" s="248">
        <v>0</v>
      </c>
      <c r="I254" s="249">
        <v>0</v>
      </c>
      <c r="J254" s="247">
        <v>0</v>
      </c>
      <c r="K254" s="247">
        <v>0</v>
      </c>
      <c r="L254" s="250">
        <v>0</v>
      </c>
    </row>
    <row r="255" spans="1:12" x14ac:dyDescent="0.25">
      <c r="A255" s="239" t="s">
        <v>314</v>
      </c>
      <c r="B255" s="240" t="s">
        <v>320</v>
      </c>
      <c r="C255" s="240" t="s">
        <v>254</v>
      </c>
      <c r="D255" s="240" t="s">
        <v>182</v>
      </c>
      <c r="E255" s="241">
        <v>68915</v>
      </c>
      <c r="F255" s="241">
        <v>72346</v>
      </c>
      <c r="G255" s="241">
        <v>0</v>
      </c>
      <c r="H255" s="242">
        <v>0</v>
      </c>
      <c r="I255" s="243">
        <v>0</v>
      </c>
      <c r="J255" s="241">
        <v>0</v>
      </c>
      <c r="K255" s="241">
        <v>0</v>
      </c>
      <c r="L255" s="244">
        <v>0</v>
      </c>
    </row>
    <row r="256" spans="1:12" x14ac:dyDescent="0.25">
      <c r="A256" s="245" t="s">
        <v>314</v>
      </c>
      <c r="B256" s="246" t="s">
        <v>321</v>
      </c>
      <c r="C256" s="246" t="s">
        <v>25</v>
      </c>
      <c r="D256" s="246" t="s">
        <v>180</v>
      </c>
      <c r="E256" s="247">
        <v>28000</v>
      </c>
      <c r="F256" s="247">
        <v>0</v>
      </c>
      <c r="G256" s="247">
        <v>0</v>
      </c>
      <c r="H256" s="248">
        <v>0</v>
      </c>
      <c r="I256" s="249">
        <v>52935</v>
      </c>
      <c r="J256" s="247">
        <v>0</v>
      </c>
      <c r="K256" s="247">
        <v>0</v>
      </c>
      <c r="L256" s="250">
        <v>0</v>
      </c>
    </row>
    <row r="257" spans="1:12" x14ac:dyDescent="0.25">
      <c r="A257" s="239" t="s">
        <v>314</v>
      </c>
      <c r="B257" s="240" t="s">
        <v>321</v>
      </c>
      <c r="C257" s="240" t="s">
        <v>257</v>
      </c>
      <c r="D257" s="240" t="s">
        <v>180</v>
      </c>
      <c r="E257" s="241">
        <v>28000</v>
      </c>
      <c r="F257" s="241">
        <v>29000</v>
      </c>
      <c r="G257" s="241">
        <v>0</v>
      </c>
      <c r="H257" s="242">
        <v>0</v>
      </c>
      <c r="I257" s="243">
        <v>52935</v>
      </c>
      <c r="J257" s="241">
        <v>51685</v>
      </c>
      <c r="K257" s="241">
        <v>0</v>
      </c>
      <c r="L257" s="244">
        <v>0</v>
      </c>
    </row>
    <row r="258" spans="1:12" x14ac:dyDescent="0.25">
      <c r="A258" s="245" t="s">
        <v>314</v>
      </c>
      <c r="B258" s="246" t="s">
        <v>321</v>
      </c>
      <c r="C258" s="246" t="s">
        <v>40</v>
      </c>
      <c r="D258" s="246" t="s">
        <v>180</v>
      </c>
      <c r="E258" s="247">
        <v>0</v>
      </c>
      <c r="F258" s="247">
        <v>0</v>
      </c>
      <c r="G258" s="247">
        <v>0</v>
      </c>
      <c r="H258" s="248">
        <v>0</v>
      </c>
      <c r="I258" s="249">
        <v>52935</v>
      </c>
      <c r="J258" s="247">
        <v>51685</v>
      </c>
      <c r="K258" s="247">
        <v>51685</v>
      </c>
      <c r="L258" s="250">
        <v>0</v>
      </c>
    </row>
    <row r="259" spans="1:12" x14ac:dyDescent="0.25">
      <c r="A259" s="239" t="s">
        <v>314</v>
      </c>
      <c r="B259" s="240" t="s">
        <v>321</v>
      </c>
      <c r="C259" s="240" t="s">
        <v>45</v>
      </c>
      <c r="D259" s="240" t="s">
        <v>180</v>
      </c>
      <c r="E259" s="241">
        <v>0</v>
      </c>
      <c r="F259" s="241">
        <v>0</v>
      </c>
      <c r="G259" s="241">
        <v>0</v>
      </c>
      <c r="H259" s="242">
        <v>0</v>
      </c>
      <c r="I259" s="243">
        <v>15827</v>
      </c>
      <c r="J259" s="241">
        <v>15827</v>
      </c>
      <c r="K259" s="241">
        <v>15827</v>
      </c>
      <c r="L259" s="244">
        <v>0</v>
      </c>
    </row>
    <row r="260" spans="1:12" x14ac:dyDescent="0.25">
      <c r="A260" s="245" t="s">
        <v>314</v>
      </c>
      <c r="B260" s="246" t="s">
        <v>321</v>
      </c>
      <c r="C260" s="246" t="s">
        <v>47</v>
      </c>
      <c r="D260" s="246" t="s">
        <v>180</v>
      </c>
      <c r="E260" s="247">
        <v>54321</v>
      </c>
      <c r="F260" s="247">
        <v>56978</v>
      </c>
      <c r="G260" s="247">
        <v>59603</v>
      </c>
      <c r="H260" s="248">
        <v>62053</v>
      </c>
      <c r="I260" s="249">
        <v>0</v>
      </c>
      <c r="J260" s="247">
        <v>45066</v>
      </c>
      <c r="K260" s="247">
        <v>45066</v>
      </c>
      <c r="L260" s="250">
        <v>0</v>
      </c>
    </row>
    <row r="261" spans="1:12" x14ac:dyDescent="0.25">
      <c r="A261" s="239" t="s">
        <v>314</v>
      </c>
      <c r="B261" s="240" t="s">
        <v>321</v>
      </c>
      <c r="C261" s="240" t="s">
        <v>48</v>
      </c>
      <c r="D261" s="240" t="s">
        <v>180</v>
      </c>
      <c r="E261" s="241">
        <v>800</v>
      </c>
      <c r="F261" s="241">
        <v>1200</v>
      </c>
      <c r="G261" s="241">
        <v>2000</v>
      </c>
      <c r="H261" s="242">
        <v>0</v>
      </c>
      <c r="I261" s="243">
        <v>52935</v>
      </c>
      <c r="J261" s="241">
        <v>51685</v>
      </c>
      <c r="K261" s="241">
        <v>51685</v>
      </c>
      <c r="L261" s="244">
        <v>0</v>
      </c>
    </row>
    <row r="262" spans="1:12" x14ac:dyDescent="0.25">
      <c r="A262" s="245" t="s">
        <v>314</v>
      </c>
      <c r="B262" s="246" t="s">
        <v>321</v>
      </c>
      <c r="C262" s="246" t="s">
        <v>49</v>
      </c>
      <c r="D262" s="246" t="s">
        <v>180</v>
      </c>
      <c r="E262" s="247">
        <v>23049</v>
      </c>
      <c r="F262" s="247">
        <v>25696</v>
      </c>
      <c r="G262" s="247">
        <v>0</v>
      </c>
      <c r="H262" s="248">
        <v>0</v>
      </c>
      <c r="I262" s="249">
        <v>52935</v>
      </c>
      <c r="J262" s="247">
        <v>51685</v>
      </c>
      <c r="K262" s="247">
        <v>51685</v>
      </c>
      <c r="L262" s="250">
        <v>0</v>
      </c>
    </row>
    <row r="263" spans="1:12" x14ac:dyDescent="0.25">
      <c r="A263" s="239" t="s">
        <v>314</v>
      </c>
      <c r="B263" s="240" t="s">
        <v>321</v>
      </c>
      <c r="C263" s="240" t="s">
        <v>50</v>
      </c>
      <c r="D263" s="240" t="s">
        <v>180</v>
      </c>
      <c r="E263" s="241">
        <v>0</v>
      </c>
      <c r="F263" s="241">
        <v>0</v>
      </c>
      <c r="G263" s="241">
        <v>0</v>
      </c>
      <c r="H263" s="242">
        <v>0</v>
      </c>
      <c r="I263" s="243">
        <v>52936</v>
      </c>
      <c r="J263" s="241">
        <v>51686</v>
      </c>
      <c r="K263" s="241">
        <v>51686</v>
      </c>
      <c r="L263" s="244">
        <v>0</v>
      </c>
    </row>
    <row r="264" spans="1:12" x14ac:dyDescent="0.25">
      <c r="A264" s="245" t="s">
        <v>314</v>
      </c>
      <c r="B264" s="246" t="s">
        <v>321</v>
      </c>
      <c r="C264" s="246" t="s">
        <v>51</v>
      </c>
      <c r="D264" s="246" t="s">
        <v>180</v>
      </c>
      <c r="E264" s="247">
        <v>3500</v>
      </c>
      <c r="F264" s="247">
        <v>3500</v>
      </c>
      <c r="G264" s="247">
        <v>3500</v>
      </c>
      <c r="H264" s="248">
        <v>0</v>
      </c>
      <c r="I264" s="249">
        <v>52936</v>
      </c>
      <c r="J264" s="247">
        <v>51686</v>
      </c>
      <c r="K264" s="247">
        <v>51686</v>
      </c>
      <c r="L264" s="250">
        <v>0</v>
      </c>
    </row>
    <row r="265" spans="1:12" x14ac:dyDescent="0.25">
      <c r="A265" s="239" t="s">
        <v>314</v>
      </c>
      <c r="B265" s="240" t="s">
        <v>322</v>
      </c>
      <c r="C265" s="240" t="s">
        <v>41</v>
      </c>
      <c r="D265" s="240" t="s">
        <v>182</v>
      </c>
      <c r="E265" s="241">
        <v>54321</v>
      </c>
      <c r="F265" s="241">
        <v>0</v>
      </c>
      <c r="G265" s="241">
        <v>0</v>
      </c>
      <c r="H265" s="242">
        <v>0</v>
      </c>
      <c r="I265" s="243">
        <v>0</v>
      </c>
      <c r="J265" s="241">
        <v>0</v>
      </c>
      <c r="K265" s="241">
        <v>0</v>
      </c>
      <c r="L265" s="244">
        <v>0</v>
      </c>
    </row>
    <row r="266" spans="1:12" x14ac:dyDescent="0.25">
      <c r="A266" s="245" t="s">
        <v>314</v>
      </c>
      <c r="B266" s="246" t="s">
        <v>323</v>
      </c>
      <c r="C266" s="246" t="s">
        <v>41</v>
      </c>
      <c r="D266" s="246" t="s">
        <v>182</v>
      </c>
      <c r="E266" s="247">
        <v>0</v>
      </c>
      <c r="F266" s="247">
        <v>0</v>
      </c>
      <c r="G266" s="247">
        <v>0</v>
      </c>
      <c r="H266" s="248">
        <v>0</v>
      </c>
      <c r="I266" s="249">
        <v>0</v>
      </c>
      <c r="J266" s="247">
        <v>0</v>
      </c>
      <c r="K266" s="247">
        <v>0</v>
      </c>
      <c r="L266" s="250">
        <v>0</v>
      </c>
    </row>
    <row r="267" spans="1:12" x14ac:dyDescent="0.25">
      <c r="A267" s="239" t="s">
        <v>324</v>
      </c>
      <c r="B267" s="240" t="s">
        <v>325</v>
      </c>
      <c r="C267" s="240" t="s">
        <v>41</v>
      </c>
      <c r="D267" s="240" t="s">
        <v>182</v>
      </c>
      <c r="E267" s="241">
        <v>59114</v>
      </c>
      <c r="F267" s="241">
        <v>0</v>
      </c>
      <c r="G267" s="241">
        <v>0</v>
      </c>
      <c r="H267" s="242">
        <v>0</v>
      </c>
      <c r="I267" s="243">
        <v>0</v>
      </c>
      <c r="J267" s="241">
        <v>0</v>
      </c>
      <c r="K267" s="241">
        <v>0</v>
      </c>
      <c r="L267" s="244">
        <v>0</v>
      </c>
    </row>
    <row r="268" spans="1:12" x14ac:dyDescent="0.25">
      <c r="A268" s="245" t="s">
        <v>324</v>
      </c>
      <c r="B268" s="246" t="s">
        <v>326</v>
      </c>
      <c r="C268" s="246" t="s">
        <v>39</v>
      </c>
      <c r="D268" s="246" t="s">
        <v>180</v>
      </c>
      <c r="E268" s="247">
        <v>0</v>
      </c>
      <c r="F268" s="247">
        <v>0</v>
      </c>
      <c r="G268" s="247">
        <v>0</v>
      </c>
      <c r="H268" s="248">
        <v>0</v>
      </c>
      <c r="I268" s="249">
        <v>83224</v>
      </c>
      <c r="J268" s="247">
        <v>79000</v>
      </c>
      <c r="K268" s="247">
        <v>79000</v>
      </c>
      <c r="L268" s="250">
        <v>79000</v>
      </c>
    </row>
    <row r="269" spans="1:12" x14ac:dyDescent="0.25">
      <c r="A269" s="239" t="s">
        <v>324</v>
      </c>
      <c r="B269" s="240" t="s">
        <v>326</v>
      </c>
      <c r="C269" s="240" t="s">
        <v>40</v>
      </c>
      <c r="D269" s="240" t="s">
        <v>180</v>
      </c>
      <c r="E269" s="241">
        <v>0</v>
      </c>
      <c r="F269" s="241">
        <v>0</v>
      </c>
      <c r="G269" s="241">
        <v>0</v>
      </c>
      <c r="H269" s="242">
        <v>0</v>
      </c>
      <c r="I269" s="243">
        <v>99694</v>
      </c>
      <c r="J269" s="241">
        <v>79000</v>
      </c>
      <c r="K269" s="241">
        <v>0</v>
      </c>
      <c r="L269" s="244">
        <v>0</v>
      </c>
    </row>
    <row r="270" spans="1:12" x14ac:dyDescent="0.25">
      <c r="A270" s="245" t="s">
        <v>324</v>
      </c>
      <c r="B270" s="246" t="s">
        <v>326</v>
      </c>
      <c r="C270" s="246" t="s">
        <v>47</v>
      </c>
      <c r="D270" s="246" t="s">
        <v>180</v>
      </c>
      <c r="E270" s="247">
        <v>61367</v>
      </c>
      <c r="F270" s="247">
        <v>63688</v>
      </c>
      <c r="G270" s="247">
        <v>66682</v>
      </c>
      <c r="H270" s="248">
        <v>69822</v>
      </c>
      <c r="I270" s="249">
        <v>79000</v>
      </c>
      <c r="J270" s="247">
        <v>79000</v>
      </c>
      <c r="K270" s="247">
        <v>79000</v>
      </c>
      <c r="L270" s="250">
        <v>79000</v>
      </c>
    </row>
    <row r="271" spans="1:12" x14ac:dyDescent="0.25">
      <c r="A271" s="239" t="s">
        <v>324</v>
      </c>
      <c r="B271" s="240" t="s">
        <v>326</v>
      </c>
      <c r="C271" s="240" t="s">
        <v>48</v>
      </c>
      <c r="D271" s="240" t="s">
        <v>180</v>
      </c>
      <c r="E271" s="241">
        <v>0</v>
      </c>
      <c r="F271" s="241">
        <v>0</v>
      </c>
      <c r="G271" s="241">
        <v>0</v>
      </c>
      <c r="H271" s="242">
        <v>0</v>
      </c>
      <c r="I271" s="243">
        <v>91568</v>
      </c>
      <c r="J271" s="241">
        <v>79424</v>
      </c>
      <c r="K271" s="241">
        <v>79424</v>
      </c>
      <c r="L271" s="244">
        <v>0</v>
      </c>
    </row>
    <row r="272" spans="1:12" x14ac:dyDescent="0.25">
      <c r="A272" s="245" t="s">
        <v>324</v>
      </c>
      <c r="B272" s="246" t="s">
        <v>326</v>
      </c>
      <c r="C272" s="246" t="s">
        <v>49</v>
      </c>
      <c r="D272" s="246" t="s">
        <v>180</v>
      </c>
      <c r="E272" s="247">
        <v>0</v>
      </c>
      <c r="F272" s="247">
        <v>0</v>
      </c>
      <c r="G272" s="247">
        <v>0</v>
      </c>
      <c r="H272" s="248">
        <v>0</v>
      </c>
      <c r="I272" s="249">
        <v>79000</v>
      </c>
      <c r="J272" s="247">
        <v>79000</v>
      </c>
      <c r="K272" s="247">
        <v>0</v>
      </c>
      <c r="L272" s="250">
        <v>0</v>
      </c>
    </row>
    <row r="273" spans="1:12" x14ac:dyDescent="0.25">
      <c r="A273" s="239" t="s">
        <v>324</v>
      </c>
      <c r="B273" s="240" t="s">
        <v>326</v>
      </c>
      <c r="C273" s="240" t="s">
        <v>50</v>
      </c>
      <c r="D273" s="240" t="s">
        <v>180</v>
      </c>
      <c r="E273" s="241">
        <v>0</v>
      </c>
      <c r="F273" s="241">
        <v>0</v>
      </c>
      <c r="G273" s="241">
        <v>0</v>
      </c>
      <c r="H273" s="242">
        <v>0</v>
      </c>
      <c r="I273" s="243">
        <v>94223</v>
      </c>
      <c r="J273" s="241">
        <v>79424</v>
      </c>
      <c r="K273" s="241">
        <v>79424</v>
      </c>
      <c r="L273" s="244">
        <v>0</v>
      </c>
    </row>
    <row r="274" spans="1:12" x14ac:dyDescent="0.25">
      <c r="A274" s="245" t="s">
        <v>324</v>
      </c>
      <c r="B274" s="246" t="s">
        <v>326</v>
      </c>
      <c r="C274" s="246" t="s">
        <v>51</v>
      </c>
      <c r="D274" s="246" t="s">
        <v>180</v>
      </c>
      <c r="E274" s="247">
        <v>0</v>
      </c>
      <c r="F274" s="247">
        <v>0</v>
      </c>
      <c r="G274" s="247">
        <v>0</v>
      </c>
      <c r="H274" s="248">
        <v>0</v>
      </c>
      <c r="I274" s="249">
        <v>80456</v>
      </c>
      <c r="J274" s="247">
        <v>80456</v>
      </c>
      <c r="K274" s="247">
        <v>80456</v>
      </c>
      <c r="L274" s="250">
        <v>0</v>
      </c>
    </row>
    <row r="275" spans="1:12" x14ac:dyDescent="0.25">
      <c r="A275" s="239" t="s">
        <v>324</v>
      </c>
      <c r="B275" s="240" t="s">
        <v>327</v>
      </c>
      <c r="C275" s="240" t="s">
        <v>41</v>
      </c>
      <c r="D275" s="240" t="s">
        <v>182</v>
      </c>
      <c r="E275" s="241">
        <v>61414</v>
      </c>
      <c r="F275" s="241">
        <v>0</v>
      </c>
      <c r="G275" s="241">
        <v>0</v>
      </c>
      <c r="H275" s="242">
        <v>0</v>
      </c>
      <c r="I275" s="243">
        <v>0</v>
      </c>
      <c r="J275" s="241">
        <v>0</v>
      </c>
      <c r="K275" s="241">
        <v>0</v>
      </c>
      <c r="L275" s="244">
        <v>0</v>
      </c>
    </row>
    <row r="276" spans="1:12" x14ac:dyDescent="0.25">
      <c r="A276" s="245" t="s">
        <v>324</v>
      </c>
      <c r="B276" s="246" t="s">
        <v>328</v>
      </c>
      <c r="C276" s="246" t="s">
        <v>49</v>
      </c>
      <c r="D276" s="246" t="s">
        <v>182</v>
      </c>
      <c r="E276" s="247">
        <v>64308</v>
      </c>
      <c r="F276" s="247">
        <v>66836</v>
      </c>
      <c r="G276" s="247">
        <v>0</v>
      </c>
      <c r="H276" s="248">
        <v>0</v>
      </c>
      <c r="I276" s="249">
        <v>3000</v>
      </c>
      <c r="J276" s="247">
        <v>3000</v>
      </c>
      <c r="K276" s="247">
        <v>0</v>
      </c>
      <c r="L276" s="250">
        <v>0</v>
      </c>
    </row>
    <row r="277" spans="1:12" x14ac:dyDescent="0.25">
      <c r="A277" s="239" t="s">
        <v>324</v>
      </c>
      <c r="B277" s="240" t="s">
        <v>329</v>
      </c>
      <c r="C277" s="240" t="s">
        <v>847</v>
      </c>
      <c r="D277" s="240" t="s">
        <v>180</v>
      </c>
      <c r="E277" s="241">
        <v>62000</v>
      </c>
      <c r="F277" s="241">
        <v>64000</v>
      </c>
      <c r="G277" s="241">
        <v>66000</v>
      </c>
      <c r="H277" s="242">
        <v>0</v>
      </c>
      <c r="I277" s="243">
        <v>66142</v>
      </c>
      <c r="J277" s="241">
        <v>66142</v>
      </c>
      <c r="K277" s="241">
        <v>66142</v>
      </c>
      <c r="L277" s="244">
        <v>66142</v>
      </c>
    </row>
    <row r="278" spans="1:12" x14ac:dyDescent="0.25">
      <c r="A278" s="245" t="s">
        <v>324</v>
      </c>
      <c r="B278" s="246" t="s">
        <v>329</v>
      </c>
      <c r="C278" s="246" t="s">
        <v>39</v>
      </c>
      <c r="D278" s="246" t="s">
        <v>180</v>
      </c>
      <c r="E278" s="247">
        <v>0</v>
      </c>
      <c r="F278" s="247">
        <v>0</v>
      </c>
      <c r="G278" s="247">
        <v>0</v>
      </c>
      <c r="H278" s="248">
        <v>0</v>
      </c>
      <c r="I278" s="249">
        <v>66142</v>
      </c>
      <c r="J278" s="247">
        <v>66142</v>
      </c>
      <c r="K278" s="247">
        <v>0</v>
      </c>
      <c r="L278" s="250">
        <v>0</v>
      </c>
    </row>
    <row r="279" spans="1:12" x14ac:dyDescent="0.25">
      <c r="A279" s="239" t="s">
        <v>324</v>
      </c>
      <c r="B279" s="240" t="s">
        <v>329</v>
      </c>
      <c r="C279" s="240" t="s">
        <v>40</v>
      </c>
      <c r="D279" s="240" t="s">
        <v>180</v>
      </c>
      <c r="E279" s="241">
        <v>0</v>
      </c>
      <c r="F279" s="241">
        <v>0</v>
      </c>
      <c r="G279" s="241">
        <v>0</v>
      </c>
      <c r="H279" s="242">
        <v>0</v>
      </c>
      <c r="I279" s="243">
        <v>76442</v>
      </c>
      <c r="J279" s="241">
        <v>76442</v>
      </c>
      <c r="K279" s="241">
        <v>76442</v>
      </c>
      <c r="L279" s="244">
        <v>0</v>
      </c>
    </row>
    <row r="280" spans="1:12" x14ac:dyDescent="0.25">
      <c r="A280" s="245" t="s">
        <v>324</v>
      </c>
      <c r="B280" s="246" t="s">
        <v>329</v>
      </c>
      <c r="C280" s="246" t="s">
        <v>45</v>
      </c>
      <c r="D280" s="246" t="s">
        <v>180</v>
      </c>
      <c r="E280" s="247">
        <v>0</v>
      </c>
      <c r="F280" s="247">
        <v>0</v>
      </c>
      <c r="G280" s="247">
        <v>0</v>
      </c>
      <c r="H280" s="248">
        <v>0</v>
      </c>
      <c r="I280" s="249">
        <v>66142</v>
      </c>
      <c r="J280" s="247">
        <v>66142</v>
      </c>
      <c r="K280" s="247">
        <v>66142</v>
      </c>
      <c r="L280" s="250">
        <v>66142</v>
      </c>
    </row>
    <row r="281" spans="1:12" x14ac:dyDescent="0.25">
      <c r="A281" s="239" t="s">
        <v>324</v>
      </c>
      <c r="B281" s="240" t="s">
        <v>329</v>
      </c>
      <c r="C281" s="240" t="s">
        <v>48</v>
      </c>
      <c r="D281" s="240" t="s">
        <v>180</v>
      </c>
      <c r="E281" s="241">
        <v>0</v>
      </c>
      <c r="F281" s="241">
        <v>0</v>
      </c>
      <c r="G281" s="241">
        <v>0</v>
      </c>
      <c r="H281" s="242">
        <v>0</v>
      </c>
      <c r="I281" s="243">
        <v>76442</v>
      </c>
      <c r="J281" s="241">
        <v>76442</v>
      </c>
      <c r="K281" s="241">
        <v>76442</v>
      </c>
      <c r="L281" s="244">
        <v>0</v>
      </c>
    </row>
    <row r="282" spans="1:12" x14ac:dyDescent="0.25">
      <c r="A282" s="245" t="s">
        <v>324</v>
      </c>
      <c r="B282" s="246" t="s">
        <v>329</v>
      </c>
      <c r="C282" s="246" t="s">
        <v>50</v>
      </c>
      <c r="D282" s="246" t="s">
        <v>180</v>
      </c>
      <c r="E282" s="247">
        <v>0</v>
      </c>
      <c r="F282" s="247">
        <v>0</v>
      </c>
      <c r="G282" s="247">
        <v>0</v>
      </c>
      <c r="H282" s="248">
        <v>0</v>
      </c>
      <c r="I282" s="249">
        <v>77992</v>
      </c>
      <c r="J282" s="247">
        <v>76442</v>
      </c>
      <c r="K282" s="247">
        <v>76442</v>
      </c>
      <c r="L282" s="250">
        <v>0</v>
      </c>
    </row>
    <row r="283" spans="1:12" x14ac:dyDescent="0.25">
      <c r="A283" s="239" t="s">
        <v>324</v>
      </c>
      <c r="B283" s="240" t="s">
        <v>329</v>
      </c>
      <c r="C283" s="240" t="s">
        <v>51</v>
      </c>
      <c r="D283" s="240" t="s">
        <v>180</v>
      </c>
      <c r="E283" s="241">
        <v>0</v>
      </c>
      <c r="F283" s="241">
        <v>0</v>
      </c>
      <c r="G283" s="241">
        <v>0</v>
      </c>
      <c r="H283" s="242">
        <v>0</v>
      </c>
      <c r="I283" s="243">
        <v>87351</v>
      </c>
      <c r="J283" s="241">
        <v>76442</v>
      </c>
      <c r="K283" s="241">
        <v>76442</v>
      </c>
      <c r="L283" s="244">
        <v>0</v>
      </c>
    </row>
    <row r="284" spans="1:12" x14ac:dyDescent="0.25">
      <c r="A284" s="245" t="s">
        <v>324</v>
      </c>
      <c r="B284" s="246" t="s">
        <v>330</v>
      </c>
      <c r="C284" s="246" t="s">
        <v>848</v>
      </c>
      <c r="D284" s="246" t="s">
        <v>182</v>
      </c>
      <c r="E284" s="247">
        <v>63000</v>
      </c>
      <c r="F284" s="247">
        <v>66000</v>
      </c>
      <c r="G284" s="247">
        <v>0</v>
      </c>
      <c r="H284" s="248">
        <v>0</v>
      </c>
      <c r="I284" s="249">
        <v>2000</v>
      </c>
      <c r="J284" s="247">
        <v>2000</v>
      </c>
      <c r="K284" s="247">
        <v>0</v>
      </c>
      <c r="L284" s="250">
        <v>0</v>
      </c>
    </row>
    <row r="285" spans="1:12" x14ac:dyDescent="0.25">
      <c r="A285" s="239" t="s">
        <v>324</v>
      </c>
      <c r="B285" s="240" t="s">
        <v>330</v>
      </c>
      <c r="C285" s="240" t="s">
        <v>41</v>
      </c>
      <c r="D285" s="240" t="s">
        <v>182</v>
      </c>
      <c r="E285" s="241">
        <v>63000</v>
      </c>
      <c r="F285" s="241">
        <v>0</v>
      </c>
      <c r="G285" s="241">
        <v>0</v>
      </c>
      <c r="H285" s="242">
        <v>0</v>
      </c>
      <c r="I285" s="243">
        <v>2939</v>
      </c>
      <c r="J285" s="241">
        <v>0</v>
      </c>
      <c r="K285" s="241">
        <v>0</v>
      </c>
      <c r="L285" s="244">
        <v>0</v>
      </c>
    </row>
    <row r="286" spans="1:12" x14ac:dyDescent="0.25">
      <c r="A286" s="245" t="s">
        <v>324</v>
      </c>
      <c r="B286" s="246" t="s">
        <v>330</v>
      </c>
      <c r="C286" s="246" t="s">
        <v>47</v>
      </c>
      <c r="D286" s="246" t="s">
        <v>182</v>
      </c>
      <c r="E286" s="247">
        <v>63000</v>
      </c>
      <c r="F286" s="247">
        <v>0</v>
      </c>
      <c r="G286" s="247">
        <v>0</v>
      </c>
      <c r="H286" s="248">
        <v>66000</v>
      </c>
      <c r="I286" s="249">
        <v>0</v>
      </c>
      <c r="J286" s="247">
        <v>64665</v>
      </c>
      <c r="K286" s="247">
        <v>64665</v>
      </c>
      <c r="L286" s="250">
        <v>0</v>
      </c>
    </row>
    <row r="287" spans="1:12" x14ac:dyDescent="0.25">
      <c r="A287" s="239" t="s">
        <v>324</v>
      </c>
      <c r="B287" s="240" t="s">
        <v>331</v>
      </c>
      <c r="C287" s="240" t="s">
        <v>25</v>
      </c>
      <c r="D287" s="240" t="s">
        <v>180</v>
      </c>
      <c r="E287" s="241">
        <v>58688</v>
      </c>
      <c r="F287" s="241">
        <v>0</v>
      </c>
      <c r="G287" s="241">
        <v>0</v>
      </c>
      <c r="H287" s="242">
        <v>0</v>
      </c>
      <c r="I287" s="243">
        <v>0</v>
      </c>
      <c r="J287" s="241">
        <v>0</v>
      </c>
      <c r="K287" s="241">
        <v>0</v>
      </c>
      <c r="L287" s="244">
        <v>0</v>
      </c>
    </row>
    <row r="288" spans="1:12" x14ac:dyDescent="0.25">
      <c r="A288" s="245" t="s">
        <v>324</v>
      </c>
      <c r="B288" s="246" t="s">
        <v>331</v>
      </c>
      <c r="C288" s="246" t="s">
        <v>847</v>
      </c>
      <c r="D288" s="246" t="s">
        <v>180</v>
      </c>
      <c r="E288" s="247">
        <v>0</v>
      </c>
      <c r="F288" s="247">
        <v>0</v>
      </c>
      <c r="G288" s="247">
        <v>0</v>
      </c>
      <c r="H288" s="248">
        <v>0</v>
      </c>
      <c r="I288" s="249">
        <v>0</v>
      </c>
      <c r="J288" s="247">
        <v>0</v>
      </c>
      <c r="K288" s="247">
        <v>0</v>
      </c>
      <c r="L288" s="250">
        <v>0</v>
      </c>
    </row>
    <row r="289" spans="1:12" x14ac:dyDescent="0.25">
      <c r="A289" s="239" t="s">
        <v>324</v>
      </c>
      <c r="B289" s="240" t="s">
        <v>331</v>
      </c>
      <c r="C289" s="240" t="s">
        <v>848</v>
      </c>
      <c r="D289" s="240" t="s">
        <v>180</v>
      </c>
      <c r="E289" s="241">
        <v>0</v>
      </c>
      <c r="F289" s="241">
        <v>0</v>
      </c>
      <c r="G289" s="241">
        <v>0</v>
      </c>
      <c r="H289" s="242">
        <v>0</v>
      </c>
      <c r="I289" s="243">
        <v>77603</v>
      </c>
      <c r="J289" s="241">
        <v>77603</v>
      </c>
      <c r="K289" s="241">
        <v>0</v>
      </c>
      <c r="L289" s="244">
        <v>0</v>
      </c>
    </row>
    <row r="290" spans="1:12" x14ac:dyDescent="0.25">
      <c r="A290" s="245" t="s">
        <v>324</v>
      </c>
      <c r="B290" s="246" t="s">
        <v>331</v>
      </c>
      <c r="C290" s="246" t="s">
        <v>40</v>
      </c>
      <c r="D290" s="246" t="s">
        <v>180</v>
      </c>
      <c r="E290" s="247">
        <v>0</v>
      </c>
      <c r="F290" s="247">
        <v>0</v>
      </c>
      <c r="G290" s="247">
        <v>0</v>
      </c>
      <c r="H290" s="248">
        <v>0</v>
      </c>
      <c r="I290" s="249">
        <v>81403</v>
      </c>
      <c r="J290" s="247">
        <v>81403</v>
      </c>
      <c r="K290" s="247">
        <v>0</v>
      </c>
      <c r="L290" s="250">
        <v>0</v>
      </c>
    </row>
    <row r="291" spans="1:12" x14ac:dyDescent="0.25">
      <c r="A291" s="239" t="s">
        <v>324</v>
      </c>
      <c r="B291" s="240" t="s">
        <v>331</v>
      </c>
      <c r="C291" s="240" t="s">
        <v>41</v>
      </c>
      <c r="D291" s="240" t="s">
        <v>180</v>
      </c>
      <c r="E291" s="241">
        <v>60170</v>
      </c>
      <c r="F291" s="241">
        <v>69500</v>
      </c>
      <c r="G291" s="241">
        <v>0</v>
      </c>
      <c r="H291" s="242">
        <v>0</v>
      </c>
      <c r="I291" s="243">
        <v>0</v>
      </c>
      <c r="J291" s="241">
        <v>0</v>
      </c>
      <c r="K291" s="241">
        <v>0</v>
      </c>
      <c r="L291" s="244">
        <v>0</v>
      </c>
    </row>
    <row r="292" spans="1:12" x14ac:dyDescent="0.25">
      <c r="A292" s="245" t="s">
        <v>324</v>
      </c>
      <c r="B292" s="246" t="s">
        <v>331</v>
      </c>
      <c r="C292" s="246" t="s">
        <v>47</v>
      </c>
      <c r="D292" s="246" t="s">
        <v>180</v>
      </c>
      <c r="E292" s="247">
        <v>60170</v>
      </c>
      <c r="F292" s="247">
        <v>62440</v>
      </c>
      <c r="G292" s="247">
        <v>65370</v>
      </c>
      <c r="H292" s="248">
        <v>68455</v>
      </c>
      <c r="I292" s="249">
        <v>739</v>
      </c>
      <c r="J292" s="247">
        <v>739</v>
      </c>
      <c r="K292" s="247">
        <v>739</v>
      </c>
      <c r="L292" s="250">
        <v>739</v>
      </c>
    </row>
    <row r="293" spans="1:12" x14ac:dyDescent="0.25">
      <c r="A293" s="239" t="s">
        <v>324</v>
      </c>
      <c r="B293" s="240" t="s">
        <v>331</v>
      </c>
      <c r="C293" s="240" t="s">
        <v>48</v>
      </c>
      <c r="D293" s="240" t="s">
        <v>180</v>
      </c>
      <c r="E293" s="241">
        <v>0</v>
      </c>
      <c r="F293" s="241">
        <v>0</v>
      </c>
      <c r="G293" s="241">
        <v>0</v>
      </c>
      <c r="H293" s="242">
        <v>0</v>
      </c>
      <c r="I293" s="243">
        <v>81279</v>
      </c>
      <c r="J293" s="241">
        <v>81279</v>
      </c>
      <c r="K293" s="241">
        <v>0</v>
      </c>
      <c r="L293" s="244">
        <v>0</v>
      </c>
    </row>
    <row r="294" spans="1:12" x14ac:dyDescent="0.25">
      <c r="A294" s="245" t="s">
        <v>324</v>
      </c>
      <c r="B294" s="246" t="s">
        <v>331</v>
      </c>
      <c r="C294" s="246" t="s">
        <v>49</v>
      </c>
      <c r="D294" s="246" t="s">
        <v>180</v>
      </c>
      <c r="E294" s="247">
        <v>0</v>
      </c>
      <c r="F294" s="247">
        <v>0</v>
      </c>
      <c r="G294" s="247">
        <v>0</v>
      </c>
      <c r="H294" s="248">
        <v>0</v>
      </c>
      <c r="I294" s="249">
        <v>81403</v>
      </c>
      <c r="J294" s="247">
        <v>81403</v>
      </c>
      <c r="K294" s="247">
        <v>0</v>
      </c>
      <c r="L294" s="250">
        <v>0</v>
      </c>
    </row>
    <row r="295" spans="1:12" x14ac:dyDescent="0.25">
      <c r="A295" s="239" t="s">
        <v>324</v>
      </c>
      <c r="B295" s="240" t="s">
        <v>331</v>
      </c>
      <c r="C295" s="240" t="s">
        <v>50</v>
      </c>
      <c r="D295" s="240" t="s">
        <v>180</v>
      </c>
      <c r="E295" s="241">
        <v>0</v>
      </c>
      <c r="F295" s="241">
        <v>0</v>
      </c>
      <c r="G295" s="241">
        <v>0</v>
      </c>
      <c r="H295" s="242">
        <v>0</v>
      </c>
      <c r="I295" s="243">
        <v>81403</v>
      </c>
      <c r="J295" s="241">
        <v>81403</v>
      </c>
      <c r="K295" s="241">
        <v>81403</v>
      </c>
      <c r="L295" s="244">
        <v>0</v>
      </c>
    </row>
    <row r="296" spans="1:12" x14ac:dyDescent="0.25">
      <c r="A296" s="245" t="s">
        <v>324</v>
      </c>
      <c r="B296" s="246" t="s">
        <v>331</v>
      </c>
      <c r="C296" s="246" t="s">
        <v>51</v>
      </c>
      <c r="D296" s="246" t="s">
        <v>180</v>
      </c>
      <c r="E296" s="247">
        <v>0</v>
      </c>
      <c r="F296" s="247">
        <v>0</v>
      </c>
      <c r="G296" s="247">
        <v>0</v>
      </c>
      <c r="H296" s="248">
        <v>0</v>
      </c>
      <c r="I296" s="249">
        <v>81403</v>
      </c>
      <c r="J296" s="247">
        <v>81403</v>
      </c>
      <c r="K296" s="247">
        <v>81403</v>
      </c>
      <c r="L296" s="250">
        <v>0</v>
      </c>
    </row>
    <row r="297" spans="1:12" x14ac:dyDescent="0.25">
      <c r="A297" s="239" t="s">
        <v>324</v>
      </c>
      <c r="B297" s="240" t="s">
        <v>332</v>
      </c>
      <c r="C297" s="240" t="s">
        <v>41</v>
      </c>
      <c r="D297" s="240" t="s">
        <v>182</v>
      </c>
      <c r="E297" s="241">
        <v>68000</v>
      </c>
      <c r="F297" s="241">
        <v>0</v>
      </c>
      <c r="G297" s="241">
        <v>0</v>
      </c>
      <c r="H297" s="242">
        <v>0</v>
      </c>
      <c r="I297" s="243">
        <v>1850</v>
      </c>
      <c r="J297" s="241">
        <v>0</v>
      </c>
      <c r="K297" s="241">
        <v>0</v>
      </c>
      <c r="L297" s="244">
        <v>0</v>
      </c>
    </row>
    <row r="298" spans="1:12" x14ac:dyDescent="0.25">
      <c r="A298" s="245" t="s">
        <v>333</v>
      </c>
      <c r="B298" s="246" t="s">
        <v>334</v>
      </c>
      <c r="C298" s="246" t="s">
        <v>49</v>
      </c>
      <c r="D298" s="246" t="s">
        <v>182</v>
      </c>
      <c r="E298" s="247">
        <v>50683</v>
      </c>
      <c r="F298" s="247">
        <v>52110</v>
      </c>
      <c r="G298" s="247">
        <v>0</v>
      </c>
      <c r="H298" s="248">
        <v>0</v>
      </c>
      <c r="I298" s="249">
        <v>0</v>
      </c>
      <c r="J298" s="247">
        <v>0</v>
      </c>
      <c r="K298" s="247">
        <v>0</v>
      </c>
      <c r="L298" s="250">
        <v>0</v>
      </c>
    </row>
    <row r="299" spans="1:12" x14ac:dyDescent="0.25">
      <c r="A299" s="239" t="s">
        <v>333</v>
      </c>
      <c r="B299" s="240" t="s">
        <v>335</v>
      </c>
      <c r="C299" s="240" t="s">
        <v>47</v>
      </c>
      <c r="D299" s="240" t="s">
        <v>182</v>
      </c>
      <c r="E299" s="241">
        <v>49750</v>
      </c>
      <c r="F299" s="241">
        <v>51150</v>
      </c>
      <c r="G299" s="241">
        <v>52589</v>
      </c>
      <c r="H299" s="242">
        <v>54074</v>
      </c>
      <c r="I299" s="243">
        <v>0</v>
      </c>
      <c r="J299" s="241">
        <v>0</v>
      </c>
      <c r="K299" s="241">
        <v>0</v>
      </c>
      <c r="L299" s="244">
        <v>0</v>
      </c>
    </row>
    <row r="300" spans="1:12" x14ac:dyDescent="0.25">
      <c r="A300" s="245" t="s">
        <v>333</v>
      </c>
      <c r="B300" s="246" t="s">
        <v>336</v>
      </c>
      <c r="C300" s="246" t="s">
        <v>47</v>
      </c>
      <c r="D300" s="246" t="s">
        <v>182</v>
      </c>
      <c r="E300" s="247">
        <v>51468</v>
      </c>
      <c r="F300" s="247">
        <v>4333</v>
      </c>
      <c r="G300" s="247">
        <v>4333</v>
      </c>
      <c r="H300" s="248">
        <v>43333</v>
      </c>
      <c r="I300" s="249">
        <v>0</v>
      </c>
      <c r="J300" s="247">
        <v>31062</v>
      </c>
      <c r="K300" s="247">
        <v>30452</v>
      </c>
      <c r="L300" s="250">
        <v>30452</v>
      </c>
    </row>
    <row r="301" spans="1:12" x14ac:dyDescent="0.25">
      <c r="A301" s="239" t="s">
        <v>333</v>
      </c>
      <c r="B301" s="240" t="s">
        <v>337</v>
      </c>
      <c r="C301" s="240" t="s">
        <v>41</v>
      </c>
      <c r="D301" s="240" t="s">
        <v>182</v>
      </c>
      <c r="E301" s="241">
        <v>49878</v>
      </c>
      <c r="F301" s="241">
        <v>0</v>
      </c>
      <c r="G301" s="241">
        <v>0</v>
      </c>
      <c r="H301" s="242">
        <v>0</v>
      </c>
      <c r="I301" s="243">
        <v>0</v>
      </c>
      <c r="J301" s="241">
        <v>0</v>
      </c>
      <c r="K301" s="241">
        <v>0</v>
      </c>
      <c r="L301" s="244">
        <v>0</v>
      </c>
    </row>
    <row r="302" spans="1:12" x14ac:dyDescent="0.25">
      <c r="A302" s="245" t="s">
        <v>333</v>
      </c>
      <c r="B302" s="246" t="s">
        <v>338</v>
      </c>
      <c r="C302" s="246" t="s">
        <v>25</v>
      </c>
      <c r="D302" s="246" t="s">
        <v>180</v>
      </c>
      <c r="E302" s="247">
        <v>51468</v>
      </c>
      <c r="F302" s="247">
        <v>52000</v>
      </c>
      <c r="G302" s="247">
        <v>0</v>
      </c>
      <c r="H302" s="248">
        <v>0</v>
      </c>
      <c r="I302" s="249">
        <v>700</v>
      </c>
      <c r="J302" s="247">
        <v>0</v>
      </c>
      <c r="K302" s="247">
        <v>0</v>
      </c>
      <c r="L302" s="250">
        <v>0</v>
      </c>
    </row>
    <row r="303" spans="1:12" x14ac:dyDescent="0.25">
      <c r="A303" s="239" t="s">
        <v>333</v>
      </c>
      <c r="B303" s="240" t="s">
        <v>338</v>
      </c>
      <c r="C303" s="240" t="s">
        <v>40</v>
      </c>
      <c r="D303" s="240" t="s">
        <v>180</v>
      </c>
      <c r="E303" s="241">
        <v>0</v>
      </c>
      <c r="F303" s="241">
        <v>0</v>
      </c>
      <c r="G303" s="241">
        <v>0</v>
      </c>
      <c r="H303" s="242">
        <v>0</v>
      </c>
      <c r="I303" s="243">
        <v>83200</v>
      </c>
      <c r="J303" s="241">
        <v>83200</v>
      </c>
      <c r="K303" s="241">
        <v>0</v>
      </c>
      <c r="L303" s="244">
        <v>0</v>
      </c>
    </row>
    <row r="304" spans="1:12" x14ac:dyDescent="0.25">
      <c r="A304" s="245" t="s">
        <v>333</v>
      </c>
      <c r="B304" s="246" t="s">
        <v>338</v>
      </c>
      <c r="C304" s="246" t="s">
        <v>48</v>
      </c>
      <c r="D304" s="246" t="s">
        <v>180</v>
      </c>
      <c r="E304" s="247">
        <v>0</v>
      </c>
      <c r="F304" s="247">
        <v>0</v>
      </c>
      <c r="G304" s="247">
        <v>0</v>
      </c>
      <c r="H304" s="248">
        <v>0</v>
      </c>
      <c r="I304" s="249">
        <v>88336</v>
      </c>
      <c r="J304" s="247">
        <v>88336</v>
      </c>
      <c r="K304" s="247">
        <v>0</v>
      </c>
      <c r="L304" s="250">
        <v>0</v>
      </c>
    </row>
    <row r="305" spans="1:12" x14ac:dyDescent="0.25">
      <c r="A305" s="239" t="s">
        <v>333</v>
      </c>
      <c r="B305" s="240" t="s">
        <v>338</v>
      </c>
      <c r="C305" s="240" t="s">
        <v>50</v>
      </c>
      <c r="D305" s="240" t="s">
        <v>180</v>
      </c>
      <c r="E305" s="241">
        <v>46750</v>
      </c>
      <c r="F305" s="241">
        <v>48029</v>
      </c>
      <c r="G305" s="241">
        <v>49520</v>
      </c>
      <c r="H305" s="242">
        <v>0</v>
      </c>
      <c r="I305" s="243">
        <v>88700</v>
      </c>
      <c r="J305" s="241">
        <v>88700</v>
      </c>
      <c r="K305" s="241">
        <v>88700</v>
      </c>
      <c r="L305" s="244">
        <v>0</v>
      </c>
    </row>
    <row r="306" spans="1:12" x14ac:dyDescent="0.25">
      <c r="A306" s="245" t="s">
        <v>333</v>
      </c>
      <c r="B306" s="246" t="s">
        <v>339</v>
      </c>
      <c r="C306" s="246" t="s">
        <v>848</v>
      </c>
      <c r="D306" s="246" t="s">
        <v>182</v>
      </c>
      <c r="E306" s="247">
        <v>57147</v>
      </c>
      <c r="F306" s="247">
        <v>0</v>
      </c>
      <c r="G306" s="247">
        <v>0</v>
      </c>
      <c r="H306" s="248">
        <v>0</v>
      </c>
      <c r="I306" s="249">
        <v>0</v>
      </c>
      <c r="J306" s="247">
        <v>0</v>
      </c>
      <c r="K306" s="247">
        <v>0</v>
      </c>
      <c r="L306" s="250">
        <v>0</v>
      </c>
    </row>
    <row r="307" spans="1:12" x14ac:dyDescent="0.25">
      <c r="A307" s="239" t="s">
        <v>333</v>
      </c>
      <c r="B307" s="240" t="s">
        <v>339</v>
      </c>
      <c r="C307" s="240" t="s">
        <v>47</v>
      </c>
      <c r="D307" s="240" t="s">
        <v>182</v>
      </c>
      <c r="E307" s="241">
        <v>57147</v>
      </c>
      <c r="F307" s="241">
        <v>60292</v>
      </c>
      <c r="G307" s="241">
        <v>63278</v>
      </c>
      <c r="H307" s="242">
        <v>66595</v>
      </c>
      <c r="I307" s="243">
        <v>37868</v>
      </c>
      <c r="J307" s="241">
        <v>36974</v>
      </c>
      <c r="K307" s="241">
        <v>0</v>
      </c>
      <c r="L307" s="244">
        <v>0</v>
      </c>
    </row>
    <row r="308" spans="1:12" x14ac:dyDescent="0.25">
      <c r="A308" s="245" t="s">
        <v>333</v>
      </c>
      <c r="B308" s="246" t="s">
        <v>340</v>
      </c>
      <c r="C308" s="246" t="s">
        <v>254</v>
      </c>
      <c r="D308" s="246" t="s">
        <v>182</v>
      </c>
      <c r="E308" s="247">
        <v>69996</v>
      </c>
      <c r="F308" s="247">
        <v>73549</v>
      </c>
      <c r="G308" s="247">
        <v>0</v>
      </c>
      <c r="H308" s="248">
        <v>0</v>
      </c>
      <c r="I308" s="249">
        <v>0</v>
      </c>
      <c r="J308" s="247">
        <v>0</v>
      </c>
      <c r="K308" s="247">
        <v>0</v>
      </c>
      <c r="L308" s="250">
        <v>0</v>
      </c>
    </row>
    <row r="309" spans="1:12" x14ac:dyDescent="0.25">
      <c r="A309" s="239" t="s">
        <v>333</v>
      </c>
      <c r="B309" s="240" t="s">
        <v>341</v>
      </c>
      <c r="C309" s="240" t="s">
        <v>40</v>
      </c>
      <c r="D309" s="240" t="s">
        <v>180</v>
      </c>
      <c r="E309" s="241">
        <v>0</v>
      </c>
      <c r="F309" s="241">
        <v>4000</v>
      </c>
      <c r="G309" s="241">
        <v>4500</v>
      </c>
      <c r="H309" s="242">
        <v>0</v>
      </c>
      <c r="I309" s="243">
        <v>25371</v>
      </c>
      <c r="J309" s="241">
        <v>25371</v>
      </c>
      <c r="K309" s="241">
        <v>25371</v>
      </c>
      <c r="L309" s="244">
        <v>0</v>
      </c>
    </row>
    <row r="310" spans="1:12" x14ac:dyDescent="0.25">
      <c r="A310" s="245" t="s">
        <v>333</v>
      </c>
      <c r="B310" s="246" t="s">
        <v>341</v>
      </c>
      <c r="C310" s="246" t="s">
        <v>41</v>
      </c>
      <c r="D310" s="246" t="s">
        <v>180</v>
      </c>
      <c r="E310" s="247">
        <v>57147</v>
      </c>
      <c r="F310" s="247">
        <v>0</v>
      </c>
      <c r="G310" s="247">
        <v>0</v>
      </c>
      <c r="H310" s="248">
        <v>0</v>
      </c>
      <c r="I310" s="249">
        <v>0</v>
      </c>
      <c r="J310" s="247">
        <v>0</v>
      </c>
      <c r="K310" s="247">
        <v>0</v>
      </c>
      <c r="L310" s="250">
        <v>0</v>
      </c>
    </row>
    <row r="311" spans="1:12" x14ac:dyDescent="0.25">
      <c r="A311" s="239" t="s">
        <v>333</v>
      </c>
      <c r="B311" s="240" t="s">
        <v>341</v>
      </c>
      <c r="C311" s="240" t="s">
        <v>48</v>
      </c>
      <c r="D311" s="240" t="s">
        <v>180</v>
      </c>
      <c r="E311" s="241">
        <v>10000</v>
      </c>
      <c r="F311" s="241">
        <v>10000</v>
      </c>
      <c r="G311" s="241">
        <v>10000</v>
      </c>
      <c r="H311" s="242">
        <v>0</v>
      </c>
      <c r="I311" s="243">
        <v>31262</v>
      </c>
      <c r="J311" s="241">
        <v>34967</v>
      </c>
      <c r="K311" s="241">
        <v>31105</v>
      </c>
      <c r="L311" s="244">
        <v>0</v>
      </c>
    </row>
    <row r="312" spans="1:12" x14ac:dyDescent="0.25">
      <c r="A312" s="245" t="s">
        <v>333</v>
      </c>
      <c r="B312" s="246" t="s">
        <v>341</v>
      </c>
      <c r="C312" s="246" t="s">
        <v>197</v>
      </c>
      <c r="D312" s="246" t="s">
        <v>180</v>
      </c>
      <c r="E312" s="247">
        <v>40000</v>
      </c>
      <c r="F312" s="247">
        <v>0</v>
      </c>
      <c r="G312" s="247">
        <v>0</v>
      </c>
      <c r="H312" s="248">
        <v>0</v>
      </c>
      <c r="I312" s="249">
        <v>0</v>
      </c>
      <c r="J312" s="247">
        <v>0</v>
      </c>
      <c r="K312" s="247">
        <v>0</v>
      </c>
      <c r="L312" s="250">
        <v>0</v>
      </c>
    </row>
    <row r="313" spans="1:12" x14ac:dyDescent="0.25">
      <c r="A313" s="239" t="s">
        <v>333</v>
      </c>
      <c r="B313" s="240" t="s">
        <v>341</v>
      </c>
      <c r="C313" s="240" t="s">
        <v>49</v>
      </c>
      <c r="D313" s="240" t="s">
        <v>180</v>
      </c>
      <c r="E313" s="241">
        <v>31500</v>
      </c>
      <c r="F313" s="241">
        <v>40000</v>
      </c>
      <c r="G313" s="241">
        <v>20000</v>
      </c>
      <c r="H313" s="242">
        <v>0</v>
      </c>
      <c r="I313" s="243">
        <v>23400</v>
      </c>
      <c r="J313" s="241">
        <v>0</v>
      </c>
      <c r="K313" s="241">
        <v>11700</v>
      </c>
      <c r="L313" s="244">
        <v>0</v>
      </c>
    </row>
    <row r="314" spans="1:12" x14ac:dyDescent="0.25">
      <c r="A314" s="245" t="s">
        <v>333</v>
      </c>
      <c r="B314" s="246" t="s">
        <v>341</v>
      </c>
      <c r="C314" s="246" t="s">
        <v>50</v>
      </c>
      <c r="D314" s="246" t="s">
        <v>180</v>
      </c>
      <c r="E314" s="247">
        <v>0</v>
      </c>
      <c r="F314" s="247">
        <v>0</v>
      </c>
      <c r="G314" s="247">
        <v>5000</v>
      </c>
      <c r="H314" s="248">
        <v>0</v>
      </c>
      <c r="I314" s="249">
        <v>31122</v>
      </c>
      <c r="J314" s="247">
        <v>26727</v>
      </c>
      <c r="K314" s="247">
        <v>22578</v>
      </c>
      <c r="L314" s="250">
        <v>0</v>
      </c>
    </row>
    <row r="315" spans="1:12" x14ac:dyDescent="0.25">
      <c r="A315" s="239" t="s">
        <v>333</v>
      </c>
      <c r="B315" s="240" t="s">
        <v>341</v>
      </c>
      <c r="C315" s="240" t="s">
        <v>51</v>
      </c>
      <c r="D315" s="240" t="s">
        <v>180</v>
      </c>
      <c r="E315" s="241">
        <v>0</v>
      </c>
      <c r="F315" s="241">
        <v>0</v>
      </c>
      <c r="G315" s="241">
        <v>0</v>
      </c>
      <c r="H315" s="242">
        <v>0</v>
      </c>
      <c r="I315" s="243">
        <v>31123</v>
      </c>
      <c r="J315" s="241">
        <v>26728</v>
      </c>
      <c r="K315" s="241">
        <v>22578</v>
      </c>
      <c r="L315" s="244">
        <v>0</v>
      </c>
    </row>
    <row r="316" spans="1:12" x14ac:dyDescent="0.25">
      <c r="A316" s="245" t="s">
        <v>333</v>
      </c>
      <c r="B316" s="246" t="s">
        <v>342</v>
      </c>
      <c r="C316" s="246" t="s">
        <v>41</v>
      </c>
      <c r="D316" s="246" t="s">
        <v>182</v>
      </c>
      <c r="E316" s="247">
        <v>56000</v>
      </c>
      <c r="F316" s="247">
        <v>0</v>
      </c>
      <c r="G316" s="247">
        <v>0</v>
      </c>
      <c r="H316" s="248">
        <v>0</v>
      </c>
      <c r="I316" s="249">
        <v>0</v>
      </c>
      <c r="J316" s="247">
        <v>0</v>
      </c>
      <c r="K316" s="247">
        <v>0</v>
      </c>
      <c r="L316" s="250">
        <v>0</v>
      </c>
    </row>
    <row r="317" spans="1:12" x14ac:dyDescent="0.25">
      <c r="A317" s="239" t="s">
        <v>333</v>
      </c>
      <c r="B317" s="240" t="s">
        <v>342</v>
      </c>
      <c r="C317" s="240" t="s">
        <v>51</v>
      </c>
      <c r="D317" s="240" t="s">
        <v>182</v>
      </c>
      <c r="E317" s="241">
        <v>52000</v>
      </c>
      <c r="F317" s="241">
        <v>55000</v>
      </c>
      <c r="G317" s="241">
        <v>58000</v>
      </c>
      <c r="H317" s="242">
        <v>0</v>
      </c>
      <c r="I317" s="243">
        <v>9000</v>
      </c>
      <c r="J317" s="241">
        <v>9000</v>
      </c>
      <c r="K317" s="241">
        <v>0</v>
      </c>
      <c r="L317" s="244">
        <v>0</v>
      </c>
    </row>
    <row r="318" spans="1:12" x14ac:dyDescent="0.25">
      <c r="A318" s="245" t="s">
        <v>333</v>
      </c>
      <c r="B318" s="246" t="s">
        <v>343</v>
      </c>
      <c r="C318" s="246" t="s">
        <v>41</v>
      </c>
      <c r="D318" s="246" t="s">
        <v>182</v>
      </c>
      <c r="E318" s="247">
        <v>62004</v>
      </c>
      <c r="F318" s="247">
        <v>0</v>
      </c>
      <c r="G318" s="247">
        <v>0</v>
      </c>
      <c r="H318" s="248">
        <v>0</v>
      </c>
      <c r="I318" s="249">
        <v>0</v>
      </c>
      <c r="J318" s="247">
        <v>0</v>
      </c>
      <c r="K318" s="247">
        <v>0</v>
      </c>
      <c r="L318" s="250">
        <v>0</v>
      </c>
    </row>
    <row r="319" spans="1:12" x14ac:dyDescent="0.25">
      <c r="A319" s="239" t="s">
        <v>344</v>
      </c>
      <c r="B319" s="240" t="s">
        <v>345</v>
      </c>
      <c r="C319" s="240" t="s">
        <v>41</v>
      </c>
      <c r="D319" s="240" t="s">
        <v>182</v>
      </c>
      <c r="E319" s="241">
        <v>54165</v>
      </c>
      <c r="F319" s="241">
        <v>56503</v>
      </c>
      <c r="G319" s="241">
        <v>0</v>
      </c>
      <c r="H319" s="242">
        <v>0</v>
      </c>
      <c r="I319" s="243">
        <v>0</v>
      </c>
      <c r="J319" s="241">
        <v>0</v>
      </c>
      <c r="K319" s="241">
        <v>0</v>
      </c>
      <c r="L319" s="244">
        <v>0</v>
      </c>
    </row>
    <row r="320" spans="1:12" x14ac:dyDescent="0.25">
      <c r="A320" s="245" t="s">
        <v>344</v>
      </c>
      <c r="B320" s="246" t="s">
        <v>345</v>
      </c>
      <c r="C320" s="246" t="s">
        <v>49</v>
      </c>
      <c r="D320" s="246" t="s">
        <v>182</v>
      </c>
      <c r="E320" s="247">
        <v>54165</v>
      </c>
      <c r="F320" s="247">
        <v>56503</v>
      </c>
      <c r="G320" s="247">
        <v>0</v>
      </c>
      <c r="H320" s="248">
        <v>0</v>
      </c>
      <c r="I320" s="249">
        <v>0</v>
      </c>
      <c r="J320" s="247">
        <v>0</v>
      </c>
      <c r="K320" s="247">
        <v>0</v>
      </c>
      <c r="L320" s="250">
        <v>0</v>
      </c>
    </row>
    <row r="321" spans="1:12" x14ac:dyDescent="0.25">
      <c r="A321" s="239" t="s">
        <v>344</v>
      </c>
      <c r="B321" s="240" t="s">
        <v>346</v>
      </c>
      <c r="C321" s="240" t="s">
        <v>26</v>
      </c>
      <c r="D321" s="240" t="s">
        <v>182</v>
      </c>
      <c r="E321" s="241">
        <v>52483</v>
      </c>
      <c r="F321" s="241">
        <v>54584</v>
      </c>
      <c r="G321" s="241">
        <v>56560</v>
      </c>
      <c r="H321" s="242">
        <v>0</v>
      </c>
      <c r="I321" s="243">
        <v>0</v>
      </c>
      <c r="J321" s="241">
        <v>0</v>
      </c>
      <c r="K321" s="241">
        <v>0</v>
      </c>
      <c r="L321" s="244">
        <v>0</v>
      </c>
    </row>
    <row r="322" spans="1:12" x14ac:dyDescent="0.25">
      <c r="A322" s="245" t="s">
        <v>344</v>
      </c>
      <c r="B322" s="246" t="s">
        <v>346</v>
      </c>
      <c r="C322" s="246" t="s">
        <v>42</v>
      </c>
      <c r="D322" s="246" t="s">
        <v>182</v>
      </c>
      <c r="E322" s="247">
        <v>62843</v>
      </c>
      <c r="F322" s="247">
        <v>0</v>
      </c>
      <c r="G322" s="247">
        <v>0</v>
      </c>
      <c r="H322" s="248">
        <v>0</v>
      </c>
      <c r="I322" s="249">
        <v>0</v>
      </c>
      <c r="J322" s="247">
        <v>0</v>
      </c>
      <c r="K322" s="247">
        <v>0</v>
      </c>
      <c r="L322" s="250">
        <v>0</v>
      </c>
    </row>
    <row r="323" spans="1:12" x14ac:dyDescent="0.25">
      <c r="A323" s="239" t="s">
        <v>344</v>
      </c>
      <c r="B323" s="240" t="s">
        <v>346</v>
      </c>
      <c r="C323" s="240" t="s">
        <v>47</v>
      </c>
      <c r="D323" s="240" t="s">
        <v>182</v>
      </c>
      <c r="E323" s="241">
        <v>55974</v>
      </c>
      <c r="F323" s="241">
        <v>37315</v>
      </c>
      <c r="G323" s="241">
        <v>37315</v>
      </c>
      <c r="H323" s="242">
        <v>57924</v>
      </c>
      <c r="I323" s="243">
        <v>0</v>
      </c>
      <c r="J323" s="241">
        <v>49900</v>
      </c>
      <c r="K323" s="241">
        <v>49900</v>
      </c>
      <c r="L323" s="244">
        <v>0</v>
      </c>
    </row>
    <row r="324" spans="1:12" x14ac:dyDescent="0.25">
      <c r="A324" s="245" t="s">
        <v>344</v>
      </c>
      <c r="B324" s="246" t="s">
        <v>346</v>
      </c>
      <c r="C324" s="246" t="s">
        <v>48</v>
      </c>
      <c r="D324" s="246" t="s">
        <v>182</v>
      </c>
      <c r="E324" s="247">
        <v>55974</v>
      </c>
      <c r="F324" s="247">
        <v>57924</v>
      </c>
      <c r="G324" s="247">
        <v>60320</v>
      </c>
      <c r="H324" s="248">
        <v>0</v>
      </c>
      <c r="I324" s="249">
        <v>0</v>
      </c>
      <c r="J324" s="247">
        <v>0</v>
      </c>
      <c r="K324" s="247">
        <v>0</v>
      </c>
      <c r="L324" s="250">
        <v>0</v>
      </c>
    </row>
    <row r="325" spans="1:12" x14ac:dyDescent="0.25">
      <c r="A325" s="239" t="s">
        <v>344</v>
      </c>
      <c r="B325" s="240" t="s">
        <v>346</v>
      </c>
      <c r="C325" s="240" t="s">
        <v>50</v>
      </c>
      <c r="D325" s="240" t="s">
        <v>182</v>
      </c>
      <c r="E325" s="241">
        <v>55974</v>
      </c>
      <c r="F325" s="241">
        <v>57924</v>
      </c>
      <c r="G325" s="241">
        <v>60320</v>
      </c>
      <c r="H325" s="242">
        <v>0</v>
      </c>
      <c r="I325" s="243">
        <v>0</v>
      </c>
      <c r="J325" s="241">
        <v>0</v>
      </c>
      <c r="K325" s="241">
        <v>0</v>
      </c>
      <c r="L325" s="244">
        <v>0</v>
      </c>
    </row>
    <row r="326" spans="1:12" x14ac:dyDescent="0.25">
      <c r="A326" s="245" t="s">
        <v>344</v>
      </c>
      <c r="B326" s="246" t="s">
        <v>346</v>
      </c>
      <c r="C326" s="246" t="s">
        <v>51</v>
      </c>
      <c r="D326" s="246" t="s">
        <v>182</v>
      </c>
      <c r="E326" s="247">
        <v>55974</v>
      </c>
      <c r="F326" s="247">
        <v>57924</v>
      </c>
      <c r="G326" s="247">
        <v>60320</v>
      </c>
      <c r="H326" s="248">
        <v>0</v>
      </c>
      <c r="I326" s="249">
        <v>0</v>
      </c>
      <c r="J326" s="247">
        <v>0</v>
      </c>
      <c r="K326" s="247">
        <v>0</v>
      </c>
      <c r="L326" s="250">
        <v>0</v>
      </c>
    </row>
    <row r="327" spans="1:12" x14ac:dyDescent="0.25">
      <c r="A327" s="239" t="s">
        <v>344</v>
      </c>
      <c r="B327" s="240" t="s">
        <v>347</v>
      </c>
      <c r="C327" s="240" t="s">
        <v>254</v>
      </c>
      <c r="D327" s="240" t="s">
        <v>182</v>
      </c>
      <c r="E327" s="241">
        <v>0</v>
      </c>
      <c r="F327" s="241">
        <v>0</v>
      </c>
      <c r="G327" s="241">
        <v>0</v>
      </c>
      <c r="H327" s="242">
        <v>0</v>
      </c>
      <c r="I327" s="243">
        <v>0</v>
      </c>
      <c r="J327" s="241">
        <v>0</v>
      </c>
      <c r="K327" s="241">
        <v>0</v>
      </c>
      <c r="L327" s="244">
        <v>0</v>
      </c>
    </row>
    <row r="328" spans="1:12" x14ac:dyDescent="0.25">
      <c r="A328" s="245" t="s">
        <v>344</v>
      </c>
      <c r="B328" s="246" t="s">
        <v>348</v>
      </c>
      <c r="C328" s="246" t="s">
        <v>41</v>
      </c>
      <c r="D328" s="246" t="s">
        <v>182</v>
      </c>
      <c r="E328" s="247">
        <v>54669</v>
      </c>
      <c r="F328" s="247">
        <v>56351</v>
      </c>
      <c r="G328" s="247">
        <v>0</v>
      </c>
      <c r="H328" s="248">
        <v>0</v>
      </c>
      <c r="I328" s="249">
        <v>12000</v>
      </c>
      <c r="J328" s="247">
        <v>12000</v>
      </c>
      <c r="K328" s="247">
        <v>0</v>
      </c>
      <c r="L328" s="250">
        <v>0</v>
      </c>
    </row>
    <row r="329" spans="1:12" x14ac:dyDescent="0.25">
      <c r="A329" s="239" t="s">
        <v>344</v>
      </c>
      <c r="B329" s="240" t="s">
        <v>349</v>
      </c>
      <c r="C329" s="240" t="s">
        <v>848</v>
      </c>
      <c r="D329" s="240" t="s">
        <v>180</v>
      </c>
      <c r="E329" s="241">
        <v>15691</v>
      </c>
      <c r="F329" s="241">
        <v>15691</v>
      </c>
      <c r="G329" s="241">
        <v>0</v>
      </c>
      <c r="H329" s="242">
        <v>0</v>
      </c>
      <c r="I329" s="243">
        <v>28039</v>
      </c>
      <c r="J329" s="241">
        <v>28039</v>
      </c>
      <c r="K329" s="241">
        <v>0</v>
      </c>
      <c r="L329" s="244">
        <v>0</v>
      </c>
    </row>
    <row r="330" spans="1:12" x14ac:dyDescent="0.25">
      <c r="A330" s="245" t="s">
        <v>344</v>
      </c>
      <c r="B330" s="246" t="s">
        <v>349</v>
      </c>
      <c r="C330" s="246" t="s">
        <v>40</v>
      </c>
      <c r="D330" s="246" t="s">
        <v>180</v>
      </c>
      <c r="E330" s="247">
        <v>5026</v>
      </c>
      <c r="F330" s="247">
        <v>5026</v>
      </c>
      <c r="G330" s="247">
        <v>0</v>
      </c>
      <c r="H330" s="248">
        <v>0</v>
      </c>
      <c r="I330" s="249">
        <v>22820</v>
      </c>
      <c r="J330" s="247">
        <v>24460</v>
      </c>
      <c r="K330" s="247">
        <v>0</v>
      </c>
      <c r="L330" s="250">
        <v>0</v>
      </c>
    </row>
    <row r="331" spans="1:12" x14ac:dyDescent="0.25">
      <c r="A331" s="239" t="s">
        <v>344</v>
      </c>
      <c r="B331" s="240" t="s">
        <v>349</v>
      </c>
      <c r="C331" s="240" t="s">
        <v>47</v>
      </c>
      <c r="D331" s="240" t="s">
        <v>180</v>
      </c>
      <c r="E331" s="241">
        <v>54669</v>
      </c>
      <c r="F331" s="241">
        <v>56351</v>
      </c>
      <c r="G331" s="241">
        <v>58290</v>
      </c>
      <c r="H331" s="242">
        <v>60373</v>
      </c>
      <c r="I331" s="243">
        <v>7690</v>
      </c>
      <c r="J331" s="241">
        <v>7690</v>
      </c>
      <c r="K331" s="241">
        <v>7690</v>
      </c>
      <c r="L331" s="244">
        <v>7690</v>
      </c>
    </row>
    <row r="332" spans="1:12" x14ac:dyDescent="0.25">
      <c r="A332" s="245" t="s">
        <v>344</v>
      </c>
      <c r="B332" s="246" t="s">
        <v>349</v>
      </c>
      <c r="C332" s="246" t="s">
        <v>48</v>
      </c>
      <c r="D332" s="246" t="s">
        <v>180</v>
      </c>
      <c r="E332" s="247">
        <v>4901</v>
      </c>
      <c r="F332" s="247">
        <v>5044</v>
      </c>
      <c r="G332" s="247">
        <v>0</v>
      </c>
      <c r="H332" s="248">
        <v>0</v>
      </c>
      <c r="I332" s="249">
        <v>24532</v>
      </c>
      <c r="J332" s="247">
        <v>28567</v>
      </c>
      <c r="K332" s="247">
        <v>0</v>
      </c>
      <c r="L332" s="250">
        <v>0</v>
      </c>
    </row>
    <row r="333" spans="1:12" x14ac:dyDescent="0.25">
      <c r="A333" s="239" t="s">
        <v>344</v>
      </c>
      <c r="B333" s="240" t="s">
        <v>349</v>
      </c>
      <c r="C333" s="240" t="s">
        <v>49</v>
      </c>
      <c r="D333" s="240" t="s">
        <v>180</v>
      </c>
      <c r="E333" s="241">
        <v>54669</v>
      </c>
      <c r="F333" s="241">
        <v>56351</v>
      </c>
      <c r="G333" s="241">
        <v>0</v>
      </c>
      <c r="H333" s="242">
        <v>0</v>
      </c>
      <c r="I333" s="243">
        <v>17255</v>
      </c>
      <c r="J333" s="241">
        <v>17255</v>
      </c>
      <c r="K333" s="241">
        <v>0</v>
      </c>
      <c r="L333" s="244">
        <v>0</v>
      </c>
    </row>
    <row r="334" spans="1:12" x14ac:dyDescent="0.25">
      <c r="A334" s="245" t="s">
        <v>344</v>
      </c>
      <c r="B334" s="246" t="s">
        <v>349</v>
      </c>
      <c r="C334" s="246" t="s">
        <v>50</v>
      </c>
      <c r="D334" s="246" t="s">
        <v>180</v>
      </c>
      <c r="E334" s="247">
        <v>16464</v>
      </c>
      <c r="F334" s="247">
        <v>18657</v>
      </c>
      <c r="G334" s="247">
        <v>18657</v>
      </c>
      <c r="H334" s="248">
        <v>0</v>
      </c>
      <c r="I334" s="249">
        <v>26605</v>
      </c>
      <c r="J334" s="247">
        <v>30467</v>
      </c>
      <c r="K334" s="247">
        <v>30467</v>
      </c>
      <c r="L334" s="250">
        <v>0</v>
      </c>
    </row>
    <row r="335" spans="1:12" x14ac:dyDescent="0.25">
      <c r="A335" s="239" t="s">
        <v>344</v>
      </c>
      <c r="B335" s="240" t="s">
        <v>349</v>
      </c>
      <c r="C335" s="240" t="s">
        <v>51</v>
      </c>
      <c r="D335" s="240" t="s">
        <v>180</v>
      </c>
      <c r="E335" s="241">
        <v>9662</v>
      </c>
      <c r="F335" s="241">
        <v>9662</v>
      </c>
      <c r="G335" s="241">
        <v>9662</v>
      </c>
      <c r="H335" s="242">
        <v>0</v>
      </c>
      <c r="I335" s="243">
        <v>14720</v>
      </c>
      <c r="J335" s="241">
        <v>18679</v>
      </c>
      <c r="K335" s="241">
        <v>18679</v>
      </c>
      <c r="L335" s="244">
        <v>0</v>
      </c>
    </row>
    <row r="336" spans="1:12" x14ac:dyDescent="0.25">
      <c r="A336" s="245" t="s">
        <v>344</v>
      </c>
      <c r="B336" s="246" t="s">
        <v>350</v>
      </c>
      <c r="C336" s="246" t="s">
        <v>41</v>
      </c>
      <c r="D336" s="246" t="s">
        <v>182</v>
      </c>
      <c r="E336" s="247">
        <v>54669</v>
      </c>
      <c r="F336" s="247">
        <v>0</v>
      </c>
      <c r="G336" s="247">
        <v>0</v>
      </c>
      <c r="H336" s="248">
        <v>0</v>
      </c>
      <c r="I336" s="249">
        <v>0</v>
      </c>
      <c r="J336" s="247">
        <v>0</v>
      </c>
      <c r="K336" s="247">
        <v>0</v>
      </c>
      <c r="L336" s="250">
        <v>0</v>
      </c>
    </row>
    <row r="337" spans="1:12" x14ac:dyDescent="0.25">
      <c r="A337" s="239" t="s">
        <v>351</v>
      </c>
      <c r="B337" s="240" t="s">
        <v>352</v>
      </c>
      <c r="C337" s="240" t="s">
        <v>257</v>
      </c>
      <c r="D337" s="240" t="s">
        <v>182</v>
      </c>
      <c r="E337" s="241">
        <v>0</v>
      </c>
      <c r="F337" s="241">
        <v>0</v>
      </c>
      <c r="G337" s="241">
        <v>0</v>
      </c>
      <c r="H337" s="242">
        <v>0</v>
      </c>
      <c r="I337" s="243">
        <v>0</v>
      </c>
      <c r="J337" s="241">
        <v>0</v>
      </c>
      <c r="K337" s="241">
        <v>0</v>
      </c>
      <c r="L337" s="244">
        <v>0</v>
      </c>
    </row>
    <row r="338" spans="1:12" x14ac:dyDescent="0.25">
      <c r="A338" s="245" t="s">
        <v>351</v>
      </c>
      <c r="B338" s="246" t="s">
        <v>352</v>
      </c>
      <c r="C338" s="246" t="s">
        <v>40</v>
      </c>
      <c r="D338" s="246" t="s">
        <v>182</v>
      </c>
      <c r="E338" s="247">
        <v>0</v>
      </c>
      <c r="F338" s="247">
        <v>0</v>
      </c>
      <c r="G338" s="247">
        <v>0</v>
      </c>
      <c r="H338" s="248">
        <v>0</v>
      </c>
      <c r="I338" s="249">
        <v>0</v>
      </c>
      <c r="J338" s="247">
        <v>0</v>
      </c>
      <c r="K338" s="247">
        <v>0</v>
      </c>
      <c r="L338" s="250">
        <v>0</v>
      </c>
    </row>
    <row r="339" spans="1:12" x14ac:dyDescent="0.25">
      <c r="A339" s="239" t="s">
        <v>351</v>
      </c>
      <c r="B339" s="240" t="s">
        <v>353</v>
      </c>
      <c r="C339" s="240" t="s">
        <v>354</v>
      </c>
      <c r="D339" s="240" t="s">
        <v>182</v>
      </c>
      <c r="E339" s="241">
        <v>48000</v>
      </c>
      <c r="F339" s="241">
        <v>0</v>
      </c>
      <c r="G339" s="241">
        <v>0</v>
      </c>
      <c r="H339" s="242">
        <v>0</v>
      </c>
      <c r="I339" s="243">
        <v>0</v>
      </c>
      <c r="J339" s="241">
        <v>0</v>
      </c>
      <c r="K339" s="241">
        <v>0</v>
      </c>
      <c r="L339" s="244">
        <v>0</v>
      </c>
    </row>
    <row r="340" spans="1:12" x14ac:dyDescent="0.25">
      <c r="A340" s="245" t="s">
        <v>351</v>
      </c>
      <c r="B340" s="246" t="s">
        <v>355</v>
      </c>
      <c r="C340" s="246" t="s">
        <v>49</v>
      </c>
      <c r="D340" s="246" t="s">
        <v>182</v>
      </c>
      <c r="E340" s="247">
        <v>50038</v>
      </c>
      <c r="F340" s="247">
        <v>51797</v>
      </c>
      <c r="G340" s="247">
        <v>0</v>
      </c>
      <c r="H340" s="248">
        <v>0</v>
      </c>
      <c r="I340" s="249">
        <v>0</v>
      </c>
      <c r="J340" s="247">
        <v>0</v>
      </c>
      <c r="K340" s="247">
        <v>0</v>
      </c>
      <c r="L340" s="250">
        <v>0</v>
      </c>
    </row>
    <row r="341" spans="1:12" x14ac:dyDescent="0.25">
      <c r="A341" s="239" t="s">
        <v>351</v>
      </c>
      <c r="B341" s="240" t="s">
        <v>356</v>
      </c>
      <c r="C341" s="240" t="s">
        <v>25</v>
      </c>
      <c r="D341" s="240" t="s">
        <v>180</v>
      </c>
      <c r="E341" s="241">
        <v>50038</v>
      </c>
      <c r="F341" s="241">
        <v>0</v>
      </c>
      <c r="G341" s="241">
        <v>0</v>
      </c>
      <c r="H341" s="242">
        <v>0</v>
      </c>
      <c r="I341" s="243">
        <v>0</v>
      </c>
      <c r="J341" s="241">
        <v>0</v>
      </c>
      <c r="K341" s="241">
        <v>0</v>
      </c>
      <c r="L341" s="244">
        <v>0</v>
      </c>
    </row>
    <row r="342" spans="1:12" x14ac:dyDescent="0.25">
      <c r="A342" s="245" t="s">
        <v>351</v>
      </c>
      <c r="B342" s="246" t="s">
        <v>356</v>
      </c>
      <c r="C342" s="246" t="s">
        <v>41</v>
      </c>
      <c r="D342" s="246" t="s">
        <v>180</v>
      </c>
      <c r="E342" s="247">
        <v>50038</v>
      </c>
      <c r="F342" s="247">
        <v>0</v>
      </c>
      <c r="G342" s="247">
        <v>0</v>
      </c>
      <c r="H342" s="248">
        <v>0</v>
      </c>
      <c r="I342" s="249">
        <v>0</v>
      </c>
      <c r="J342" s="247">
        <v>0</v>
      </c>
      <c r="K342" s="247">
        <v>0</v>
      </c>
      <c r="L342" s="250">
        <v>0</v>
      </c>
    </row>
    <row r="343" spans="1:12" x14ac:dyDescent="0.25">
      <c r="A343" s="239" t="s">
        <v>351</v>
      </c>
      <c r="B343" s="240" t="s">
        <v>356</v>
      </c>
      <c r="C343" s="240" t="s">
        <v>47</v>
      </c>
      <c r="D343" s="240" t="s">
        <v>180</v>
      </c>
      <c r="E343" s="241">
        <v>50038</v>
      </c>
      <c r="F343" s="241">
        <v>51797</v>
      </c>
      <c r="G343" s="241">
        <v>53470</v>
      </c>
      <c r="H343" s="242">
        <v>55391</v>
      </c>
      <c r="I343" s="243">
        <v>0</v>
      </c>
      <c r="J343" s="241">
        <v>0</v>
      </c>
      <c r="K343" s="241">
        <v>0</v>
      </c>
      <c r="L343" s="244">
        <v>0</v>
      </c>
    </row>
    <row r="344" spans="1:12" x14ac:dyDescent="0.25">
      <c r="A344" s="245" t="s">
        <v>357</v>
      </c>
      <c r="B344" s="246" t="s">
        <v>358</v>
      </c>
      <c r="C344" s="246" t="s">
        <v>39</v>
      </c>
      <c r="D344" s="246" t="s">
        <v>182</v>
      </c>
      <c r="E344" s="247">
        <v>0</v>
      </c>
      <c r="F344" s="247">
        <v>0</v>
      </c>
      <c r="G344" s="247">
        <v>0</v>
      </c>
      <c r="H344" s="248">
        <v>0</v>
      </c>
      <c r="I344" s="249">
        <v>16500</v>
      </c>
      <c r="J344" s="247">
        <v>16500</v>
      </c>
      <c r="K344" s="247">
        <v>0</v>
      </c>
      <c r="L344" s="250">
        <v>0</v>
      </c>
    </row>
    <row r="345" spans="1:12" x14ac:dyDescent="0.25">
      <c r="A345" s="239" t="s">
        <v>357</v>
      </c>
      <c r="B345" s="240" t="s">
        <v>359</v>
      </c>
      <c r="C345" s="240" t="s">
        <v>41</v>
      </c>
      <c r="D345" s="240" t="s">
        <v>182</v>
      </c>
      <c r="E345" s="241">
        <v>53000</v>
      </c>
      <c r="F345" s="241">
        <v>0</v>
      </c>
      <c r="G345" s="241">
        <v>0</v>
      </c>
      <c r="H345" s="242">
        <v>0</v>
      </c>
      <c r="I345" s="243">
        <v>0</v>
      </c>
      <c r="J345" s="241">
        <v>0</v>
      </c>
      <c r="K345" s="241">
        <v>0</v>
      </c>
      <c r="L345" s="244">
        <v>0</v>
      </c>
    </row>
    <row r="346" spans="1:12" x14ac:dyDescent="0.25">
      <c r="A346" s="245" t="s">
        <v>357</v>
      </c>
      <c r="B346" s="246" t="s">
        <v>360</v>
      </c>
      <c r="C346" s="246" t="s">
        <v>40</v>
      </c>
      <c r="D346" s="246" t="s">
        <v>182</v>
      </c>
      <c r="E346" s="247">
        <v>0</v>
      </c>
      <c r="F346" s="247">
        <v>0</v>
      </c>
      <c r="G346" s="247">
        <v>0</v>
      </c>
      <c r="H346" s="248">
        <v>0</v>
      </c>
      <c r="I346" s="249">
        <v>37540</v>
      </c>
      <c r="J346" s="247">
        <v>37540</v>
      </c>
      <c r="K346" s="247">
        <v>0</v>
      </c>
      <c r="L346" s="250">
        <v>0</v>
      </c>
    </row>
    <row r="347" spans="1:12" x14ac:dyDescent="0.25">
      <c r="A347" s="239" t="s">
        <v>357</v>
      </c>
      <c r="B347" s="240" t="s">
        <v>360</v>
      </c>
      <c r="C347" s="240" t="s">
        <v>48</v>
      </c>
      <c r="D347" s="240" t="s">
        <v>182</v>
      </c>
      <c r="E347" s="241">
        <v>0</v>
      </c>
      <c r="F347" s="241">
        <v>0</v>
      </c>
      <c r="G347" s="241">
        <v>0</v>
      </c>
      <c r="H347" s="242">
        <v>0</v>
      </c>
      <c r="I347" s="243">
        <v>37540</v>
      </c>
      <c r="J347" s="241">
        <v>37540</v>
      </c>
      <c r="K347" s="241">
        <v>18770</v>
      </c>
      <c r="L347" s="244">
        <v>0</v>
      </c>
    </row>
    <row r="348" spans="1:12" x14ac:dyDescent="0.25">
      <c r="A348" s="245" t="s">
        <v>357</v>
      </c>
      <c r="B348" s="246" t="s">
        <v>360</v>
      </c>
      <c r="C348" s="246" t="s">
        <v>49</v>
      </c>
      <c r="D348" s="246" t="s">
        <v>182</v>
      </c>
      <c r="E348" s="247">
        <v>45000</v>
      </c>
      <c r="F348" s="247">
        <v>45000</v>
      </c>
      <c r="G348" s="247">
        <v>0</v>
      </c>
      <c r="H348" s="248">
        <v>0</v>
      </c>
      <c r="I348" s="249">
        <v>37540</v>
      </c>
      <c r="J348" s="247">
        <v>37540</v>
      </c>
      <c r="K348" s="247">
        <v>0</v>
      </c>
      <c r="L348" s="250">
        <v>0</v>
      </c>
    </row>
    <row r="349" spans="1:12" x14ac:dyDescent="0.25">
      <c r="A349" s="239" t="s">
        <v>357</v>
      </c>
      <c r="B349" s="240" t="s">
        <v>360</v>
      </c>
      <c r="C349" s="240" t="s">
        <v>50</v>
      </c>
      <c r="D349" s="240" t="s">
        <v>182</v>
      </c>
      <c r="E349" s="241">
        <v>100</v>
      </c>
      <c r="F349" s="241">
        <v>100</v>
      </c>
      <c r="G349" s="241">
        <v>3000</v>
      </c>
      <c r="H349" s="242">
        <v>0</v>
      </c>
      <c r="I349" s="243">
        <v>37540</v>
      </c>
      <c r="J349" s="241">
        <v>37540</v>
      </c>
      <c r="K349" s="241">
        <v>37540</v>
      </c>
      <c r="L349" s="244">
        <v>0</v>
      </c>
    </row>
    <row r="350" spans="1:12" x14ac:dyDescent="0.25">
      <c r="A350" s="245" t="s">
        <v>357</v>
      </c>
      <c r="B350" s="246" t="s">
        <v>361</v>
      </c>
      <c r="C350" s="246" t="s">
        <v>49</v>
      </c>
      <c r="D350" s="246" t="s">
        <v>182</v>
      </c>
      <c r="E350" s="247">
        <v>56000</v>
      </c>
      <c r="F350" s="247">
        <v>58000</v>
      </c>
      <c r="G350" s="247">
        <v>0</v>
      </c>
      <c r="H350" s="248">
        <v>0</v>
      </c>
      <c r="I350" s="249">
        <v>0</v>
      </c>
      <c r="J350" s="247">
        <v>0</v>
      </c>
      <c r="K350" s="247">
        <v>0</v>
      </c>
      <c r="L350" s="250">
        <v>0</v>
      </c>
    </row>
    <row r="351" spans="1:12" x14ac:dyDescent="0.25">
      <c r="A351" s="239" t="s">
        <v>357</v>
      </c>
      <c r="B351" s="240" t="s">
        <v>362</v>
      </c>
      <c r="C351" s="240" t="s">
        <v>41</v>
      </c>
      <c r="D351" s="240" t="s">
        <v>182</v>
      </c>
      <c r="E351" s="241">
        <v>50000</v>
      </c>
      <c r="F351" s="241">
        <v>0</v>
      </c>
      <c r="G351" s="241">
        <v>0</v>
      </c>
      <c r="H351" s="242">
        <v>0</v>
      </c>
      <c r="I351" s="243">
        <v>0</v>
      </c>
      <c r="J351" s="241">
        <v>0</v>
      </c>
      <c r="K351" s="241">
        <v>0</v>
      </c>
      <c r="L351" s="244">
        <v>0</v>
      </c>
    </row>
    <row r="352" spans="1:12" x14ac:dyDescent="0.25">
      <c r="A352" s="245" t="s">
        <v>357</v>
      </c>
      <c r="B352" s="246" t="s">
        <v>363</v>
      </c>
      <c r="C352" s="246" t="s">
        <v>25</v>
      </c>
      <c r="D352" s="246" t="s">
        <v>180</v>
      </c>
      <c r="E352" s="247">
        <v>49000</v>
      </c>
      <c r="F352" s="247">
        <v>0</v>
      </c>
      <c r="G352" s="247">
        <v>0</v>
      </c>
      <c r="H352" s="248">
        <v>0</v>
      </c>
      <c r="I352" s="249">
        <v>21640</v>
      </c>
      <c r="J352" s="247">
        <v>0</v>
      </c>
      <c r="K352" s="247">
        <v>0</v>
      </c>
      <c r="L352" s="250">
        <v>0</v>
      </c>
    </row>
    <row r="353" spans="1:12" x14ac:dyDescent="0.25">
      <c r="A353" s="239" t="s">
        <v>357</v>
      </c>
      <c r="B353" s="240" t="s">
        <v>363</v>
      </c>
      <c r="C353" s="240" t="s">
        <v>40</v>
      </c>
      <c r="D353" s="240" t="s">
        <v>180</v>
      </c>
      <c r="E353" s="241">
        <v>41000</v>
      </c>
      <c r="F353" s="241">
        <v>41000</v>
      </c>
      <c r="G353" s="241">
        <v>0</v>
      </c>
      <c r="H353" s="242">
        <v>0</v>
      </c>
      <c r="I353" s="243">
        <v>21648</v>
      </c>
      <c r="J353" s="241">
        <v>21648</v>
      </c>
      <c r="K353" s="241">
        <v>0</v>
      </c>
      <c r="L353" s="244">
        <v>0</v>
      </c>
    </row>
    <row r="354" spans="1:12" x14ac:dyDescent="0.25">
      <c r="A354" s="245" t="s">
        <v>357</v>
      </c>
      <c r="B354" s="246" t="s">
        <v>363</v>
      </c>
      <c r="C354" s="246" t="s">
        <v>47</v>
      </c>
      <c r="D354" s="246" t="s">
        <v>180</v>
      </c>
      <c r="E354" s="247">
        <v>53065</v>
      </c>
      <c r="F354" s="247">
        <v>55002</v>
      </c>
      <c r="G354" s="247">
        <v>56795</v>
      </c>
      <c r="H354" s="248">
        <v>58907</v>
      </c>
      <c r="I354" s="249">
        <v>0</v>
      </c>
      <c r="J354" s="247">
        <v>33098</v>
      </c>
      <c r="K354" s="247">
        <v>33098</v>
      </c>
      <c r="L354" s="250">
        <v>0</v>
      </c>
    </row>
    <row r="355" spans="1:12" x14ac:dyDescent="0.25">
      <c r="A355" s="239" t="s">
        <v>357</v>
      </c>
      <c r="B355" s="240" t="s">
        <v>363</v>
      </c>
      <c r="C355" s="240" t="s">
        <v>48</v>
      </c>
      <c r="D355" s="240" t="s">
        <v>180</v>
      </c>
      <c r="E355" s="241">
        <v>20000</v>
      </c>
      <c r="F355" s="241">
        <v>20000</v>
      </c>
      <c r="G355" s="241">
        <v>10000</v>
      </c>
      <c r="H355" s="242">
        <v>0</v>
      </c>
      <c r="I355" s="243">
        <v>21650</v>
      </c>
      <c r="J355" s="241">
        <v>21650</v>
      </c>
      <c r="K355" s="241">
        <v>12515</v>
      </c>
      <c r="L355" s="244">
        <v>0</v>
      </c>
    </row>
    <row r="356" spans="1:12" x14ac:dyDescent="0.25">
      <c r="A356" s="245" t="s">
        <v>357</v>
      </c>
      <c r="B356" s="246" t="s">
        <v>363</v>
      </c>
      <c r="C356" s="246" t="s">
        <v>50</v>
      </c>
      <c r="D356" s="246" t="s">
        <v>180</v>
      </c>
      <c r="E356" s="247">
        <v>20000</v>
      </c>
      <c r="F356" s="247">
        <v>20000</v>
      </c>
      <c r="G356" s="247">
        <v>20000</v>
      </c>
      <c r="H356" s="248">
        <v>0</v>
      </c>
      <c r="I356" s="249">
        <v>21650</v>
      </c>
      <c r="J356" s="247">
        <v>21650</v>
      </c>
      <c r="K356" s="247">
        <v>21650</v>
      </c>
      <c r="L356" s="250">
        <v>0</v>
      </c>
    </row>
    <row r="357" spans="1:12" x14ac:dyDescent="0.25">
      <c r="A357" s="239" t="s">
        <v>364</v>
      </c>
      <c r="B357" s="240" t="s">
        <v>365</v>
      </c>
      <c r="C357" s="240" t="s">
        <v>25</v>
      </c>
      <c r="D357" s="240" t="s">
        <v>182</v>
      </c>
      <c r="E357" s="241">
        <v>0</v>
      </c>
      <c r="F357" s="241">
        <v>0</v>
      </c>
      <c r="G357" s="241">
        <v>0</v>
      </c>
      <c r="H357" s="242">
        <v>0</v>
      </c>
      <c r="I357" s="243">
        <v>0</v>
      </c>
      <c r="J357" s="241">
        <v>0</v>
      </c>
      <c r="K357" s="241">
        <v>0</v>
      </c>
      <c r="L357" s="244">
        <v>0</v>
      </c>
    </row>
    <row r="358" spans="1:12" x14ac:dyDescent="0.25">
      <c r="A358" s="245" t="s">
        <v>364</v>
      </c>
      <c r="B358" s="246" t="s">
        <v>366</v>
      </c>
      <c r="C358" s="246" t="s">
        <v>40</v>
      </c>
      <c r="D358" s="246" t="s">
        <v>180</v>
      </c>
      <c r="E358" s="247">
        <v>21130</v>
      </c>
      <c r="F358" s="247">
        <v>21130</v>
      </c>
      <c r="G358" s="247">
        <v>0</v>
      </c>
      <c r="H358" s="248">
        <v>0</v>
      </c>
      <c r="I358" s="249">
        <v>5476</v>
      </c>
      <c r="J358" s="247">
        <v>5476</v>
      </c>
      <c r="K358" s="247">
        <v>0</v>
      </c>
      <c r="L358" s="250">
        <v>0</v>
      </c>
    </row>
    <row r="359" spans="1:12" x14ac:dyDescent="0.25">
      <c r="A359" s="239" t="s">
        <v>364</v>
      </c>
      <c r="B359" s="240" t="s">
        <v>366</v>
      </c>
      <c r="C359" s="240" t="s">
        <v>41</v>
      </c>
      <c r="D359" s="240" t="s">
        <v>180</v>
      </c>
      <c r="E359" s="241">
        <v>46000</v>
      </c>
      <c r="F359" s="241">
        <v>0</v>
      </c>
      <c r="G359" s="241">
        <v>0</v>
      </c>
      <c r="H359" s="242">
        <v>0</v>
      </c>
      <c r="I359" s="243">
        <v>2000</v>
      </c>
      <c r="J359" s="241">
        <v>0</v>
      </c>
      <c r="K359" s="241">
        <v>0</v>
      </c>
      <c r="L359" s="244">
        <v>0</v>
      </c>
    </row>
    <row r="360" spans="1:12" x14ac:dyDescent="0.25">
      <c r="A360" s="245" t="s">
        <v>364</v>
      </c>
      <c r="B360" s="246" t="s">
        <v>366</v>
      </c>
      <c r="C360" s="246" t="s">
        <v>48</v>
      </c>
      <c r="D360" s="246" t="s">
        <v>180</v>
      </c>
      <c r="E360" s="247">
        <v>11300</v>
      </c>
      <c r="F360" s="247">
        <v>14420</v>
      </c>
      <c r="G360" s="247">
        <v>8240</v>
      </c>
      <c r="H360" s="248">
        <v>0</v>
      </c>
      <c r="I360" s="249">
        <v>10162</v>
      </c>
      <c r="J360" s="247">
        <v>10162</v>
      </c>
      <c r="K360" s="247">
        <v>5081</v>
      </c>
      <c r="L360" s="250">
        <v>0</v>
      </c>
    </row>
    <row r="361" spans="1:12" x14ac:dyDescent="0.25">
      <c r="A361" s="239" t="s">
        <v>364</v>
      </c>
      <c r="B361" s="240" t="s">
        <v>366</v>
      </c>
      <c r="C361" s="240" t="s">
        <v>49</v>
      </c>
      <c r="D361" s="240" t="s">
        <v>180</v>
      </c>
      <c r="E361" s="241">
        <v>37880</v>
      </c>
      <c r="F361" s="241">
        <v>37880</v>
      </c>
      <c r="G361" s="241">
        <v>0</v>
      </c>
      <c r="H361" s="242">
        <v>0</v>
      </c>
      <c r="I361" s="243">
        <v>7526</v>
      </c>
      <c r="J361" s="241">
        <v>7526</v>
      </c>
      <c r="K361" s="241">
        <v>0</v>
      </c>
      <c r="L361" s="244">
        <v>0</v>
      </c>
    </row>
    <row r="362" spans="1:12" x14ac:dyDescent="0.25">
      <c r="A362" s="245" t="s">
        <v>364</v>
      </c>
      <c r="B362" s="246" t="s">
        <v>366</v>
      </c>
      <c r="C362" s="246" t="s">
        <v>50</v>
      </c>
      <c r="D362" s="246" t="s">
        <v>180</v>
      </c>
      <c r="E362" s="247">
        <v>19388</v>
      </c>
      <c r="F362" s="247">
        <v>20288</v>
      </c>
      <c r="G362" s="247">
        <v>20288</v>
      </c>
      <c r="H362" s="248">
        <v>0</v>
      </c>
      <c r="I362" s="249">
        <v>7662</v>
      </c>
      <c r="J362" s="247">
        <v>7662</v>
      </c>
      <c r="K362" s="247">
        <v>7662</v>
      </c>
      <c r="L362" s="250">
        <v>0</v>
      </c>
    </row>
    <row r="363" spans="1:12" x14ac:dyDescent="0.25">
      <c r="A363" s="239" t="s">
        <v>364</v>
      </c>
      <c r="B363" s="240" t="s">
        <v>367</v>
      </c>
      <c r="C363" s="240" t="s">
        <v>47</v>
      </c>
      <c r="D363" s="240" t="s">
        <v>182</v>
      </c>
      <c r="E363" s="241">
        <v>58109</v>
      </c>
      <c r="F363" s="241">
        <v>0</v>
      </c>
      <c r="G363" s="241">
        <v>30130</v>
      </c>
      <c r="H363" s="242">
        <v>62716</v>
      </c>
      <c r="I363" s="243">
        <v>0</v>
      </c>
      <c r="J363" s="241">
        <v>33494</v>
      </c>
      <c r="K363" s="241">
        <v>33494</v>
      </c>
      <c r="L363" s="244">
        <v>0</v>
      </c>
    </row>
    <row r="364" spans="1:12" x14ac:dyDescent="0.25">
      <c r="A364" s="245" t="s">
        <v>368</v>
      </c>
      <c r="B364" s="246" t="s">
        <v>369</v>
      </c>
      <c r="C364" s="246" t="s">
        <v>25</v>
      </c>
      <c r="D364" s="246" t="s">
        <v>182</v>
      </c>
      <c r="E364" s="247">
        <v>0</v>
      </c>
      <c r="F364" s="247">
        <v>0</v>
      </c>
      <c r="G364" s="247">
        <v>0</v>
      </c>
      <c r="H364" s="248">
        <v>0</v>
      </c>
      <c r="I364" s="249">
        <v>0</v>
      </c>
      <c r="J364" s="247">
        <v>0</v>
      </c>
      <c r="K364" s="247">
        <v>0</v>
      </c>
      <c r="L364" s="250">
        <v>0</v>
      </c>
    </row>
    <row r="365" spans="1:12" x14ac:dyDescent="0.25">
      <c r="A365" s="239" t="s">
        <v>368</v>
      </c>
      <c r="B365" s="240" t="s">
        <v>370</v>
      </c>
      <c r="C365" s="240" t="s">
        <v>48</v>
      </c>
      <c r="D365" s="240" t="s">
        <v>182</v>
      </c>
      <c r="E365" s="241">
        <v>20000</v>
      </c>
      <c r="F365" s="241">
        <v>20000</v>
      </c>
      <c r="G365" s="241">
        <v>20000</v>
      </c>
      <c r="H365" s="242">
        <v>0</v>
      </c>
      <c r="I365" s="243">
        <v>79600</v>
      </c>
      <c r="J365" s="241">
        <v>81486</v>
      </c>
      <c r="K365" s="241">
        <v>81908</v>
      </c>
      <c r="L365" s="244">
        <v>0</v>
      </c>
    </row>
    <row r="366" spans="1:12" x14ac:dyDescent="0.25">
      <c r="A366" s="245" t="s">
        <v>368</v>
      </c>
      <c r="B366" s="246" t="s">
        <v>371</v>
      </c>
      <c r="C366" s="246" t="s">
        <v>41</v>
      </c>
      <c r="D366" s="246" t="s">
        <v>180</v>
      </c>
      <c r="E366" s="247">
        <v>49500</v>
      </c>
      <c r="F366" s="247">
        <v>59500</v>
      </c>
      <c r="G366" s="247">
        <v>0</v>
      </c>
      <c r="H366" s="248">
        <v>0</v>
      </c>
      <c r="I366" s="249">
        <v>0</v>
      </c>
      <c r="J366" s="247">
        <v>0</v>
      </c>
      <c r="K366" s="247">
        <v>0</v>
      </c>
      <c r="L366" s="250">
        <v>0</v>
      </c>
    </row>
    <row r="367" spans="1:12" x14ac:dyDescent="0.25">
      <c r="A367" s="239" t="s">
        <v>368</v>
      </c>
      <c r="B367" s="240" t="s">
        <v>371</v>
      </c>
      <c r="C367" s="240" t="s">
        <v>48</v>
      </c>
      <c r="D367" s="240" t="s">
        <v>180</v>
      </c>
      <c r="E367" s="241">
        <v>0</v>
      </c>
      <c r="F367" s="241">
        <v>0</v>
      </c>
      <c r="G367" s="241">
        <v>0</v>
      </c>
      <c r="H367" s="242">
        <v>0</v>
      </c>
      <c r="I367" s="243">
        <v>84000</v>
      </c>
      <c r="J367" s="241">
        <v>84000</v>
      </c>
      <c r="K367" s="241">
        <v>47000</v>
      </c>
      <c r="L367" s="244">
        <v>0</v>
      </c>
    </row>
    <row r="368" spans="1:12" x14ac:dyDescent="0.25">
      <c r="A368" s="245" t="s">
        <v>368</v>
      </c>
      <c r="B368" s="246" t="s">
        <v>371</v>
      </c>
      <c r="C368" s="246" t="s">
        <v>49</v>
      </c>
      <c r="D368" s="246" t="s">
        <v>180</v>
      </c>
      <c r="E368" s="247">
        <v>0</v>
      </c>
      <c r="F368" s="247">
        <v>0</v>
      </c>
      <c r="G368" s="247">
        <v>0</v>
      </c>
      <c r="H368" s="248">
        <v>0</v>
      </c>
      <c r="I368" s="249">
        <v>30000</v>
      </c>
      <c r="J368" s="247">
        <v>30000</v>
      </c>
      <c r="K368" s="247">
        <v>0</v>
      </c>
      <c r="L368" s="250">
        <v>0</v>
      </c>
    </row>
    <row r="369" spans="1:12" x14ac:dyDescent="0.25">
      <c r="A369" s="239" t="s">
        <v>372</v>
      </c>
      <c r="B369" s="240" t="s">
        <v>373</v>
      </c>
      <c r="C369" s="240" t="s">
        <v>41</v>
      </c>
      <c r="D369" s="240" t="s">
        <v>182</v>
      </c>
      <c r="E369" s="241">
        <v>52516</v>
      </c>
      <c r="F369" s="241">
        <v>0</v>
      </c>
      <c r="G369" s="241">
        <v>0</v>
      </c>
      <c r="H369" s="242">
        <v>0</v>
      </c>
      <c r="I369" s="243">
        <v>0</v>
      </c>
      <c r="J369" s="241">
        <v>0</v>
      </c>
      <c r="K369" s="241">
        <v>0</v>
      </c>
      <c r="L369" s="244">
        <v>0</v>
      </c>
    </row>
    <row r="370" spans="1:12" x14ac:dyDescent="0.25">
      <c r="A370" s="245" t="s">
        <v>372</v>
      </c>
      <c r="B370" s="246" t="s">
        <v>374</v>
      </c>
      <c r="C370" s="246" t="s">
        <v>41</v>
      </c>
      <c r="D370" s="246" t="s">
        <v>182</v>
      </c>
      <c r="E370" s="247">
        <v>59000</v>
      </c>
      <c r="F370" s="247">
        <v>0</v>
      </c>
      <c r="G370" s="247">
        <v>0</v>
      </c>
      <c r="H370" s="248">
        <v>0</v>
      </c>
      <c r="I370" s="249">
        <v>0</v>
      </c>
      <c r="J370" s="247">
        <v>0</v>
      </c>
      <c r="K370" s="247">
        <v>0</v>
      </c>
      <c r="L370" s="250">
        <v>0</v>
      </c>
    </row>
    <row r="371" spans="1:12" x14ac:dyDescent="0.25">
      <c r="A371" s="239" t="s">
        <v>372</v>
      </c>
      <c r="B371" s="240" t="s">
        <v>375</v>
      </c>
      <c r="C371" s="240" t="s">
        <v>41</v>
      </c>
      <c r="D371" s="240" t="s">
        <v>182</v>
      </c>
      <c r="E371" s="241">
        <v>54870</v>
      </c>
      <c r="F371" s="241">
        <v>0</v>
      </c>
      <c r="G371" s="241">
        <v>0</v>
      </c>
      <c r="H371" s="242">
        <v>0</v>
      </c>
      <c r="I371" s="243">
        <v>0</v>
      </c>
      <c r="J371" s="241">
        <v>0</v>
      </c>
      <c r="K371" s="241">
        <v>0</v>
      </c>
      <c r="L371" s="244">
        <v>0</v>
      </c>
    </row>
    <row r="372" spans="1:12" x14ac:dyDescent="0.25">
      <c r="A372" s="245" t="s">
        <v>372</v>
      </c>
      <c r="B372" s="246" t="s">
        <v>376</v>
      </c>
      <c r="C372" s="246" t="s">
        <v>41</v>
      </c>
      <c r="D372" s="246" t="s">
        <v>182</v>
      </c>
      <c r="E372" s="247">
        <v>56000</v>
      </c>
      <c r="F372" s="247">
        <v>0</v>
      </c>
      <c r="G372" s="247">
        <v>0</v>
      </c>
      <c r="H372" s="248">
        <v>0</v>
      </c>
      <c r="I372" s="249">
        <v>0</v>
      </c>
      <c r="J372" s="247">
        <v>0</v>
      </c>
      <c r="K372" s="247">
        <v>0</v>
      </c>
      <c r="L372" s="250">
        <v>0</v>
      </c>
    </row>
    <row r="373" spans="1:12" x14ac:dyDescent="0.25">
      <c r="A373" s="239" t="s">
        <v>372</v>
      </c>
      <c r="B373" s="240" t="s">
        <v>377</v>
      </c>
      <c r="C373" s="240" t="s">
        <v>41</v>
      </c>
      <c r="D373" s="240" t="s">
        <v>182</v>
      </c>
      <c r="E373" s="241">
        <v>52000</v>
      </c>
      <c r="F373" s="241">
        <v>0</v>
      </c>
      <c r="G373" s="241">
        <v>0</v>
      </c>
      <c r="H373" s="242">
        <v>0</v>
      </c>
      <c r="I373" s="243">
        <v>0</v>
      </c>
      <c r="J373" s="241">
        <v>0</v>
      </c>
      <c r="K373" s="241">
        <v>0</v>
      </c>
      <c r="L373" s="244">
        <v>0</v>
      </c>
    </row>
    <row r="374" spans="1:12" x14ac:dyDescent="0.25">
      <c r="A374" s="245" t="s">
        <v>372</v>
      </c>
      <c r="B374" s="246" t="s">
        <v>378</v>
      </c>
      <c r="C374" s="246" t="s">
        <v>41</v>
      </c>
      <c r="D374" s="246" t="s">
        <v>182</v>
      </c>
      <c r="E374" s="247">
        <v>54000</v>
      </c>
      <c r="F374" s="247">
        <v>56500</v>
      </c>
      <c r="G374" s="247">
        <v>0</v>
      </c>
      <c r="H374" s="248">
        <v>0</v>
      </c>
      <c r="I374" s="249">
        <v>0</v>
      </c>
      <c r="J374" s="247">
        <v>0</v>
      </c>
      <c r="K374" s="247">
        <v>0</v>
      </c>
      <c r="L374" s="250">
        <v>0</v>
      </c>
    </row>
    <row r="375" spans="1:12" x14ac:dyDescent="0.25">
      <c r="A375" s="239" t="s">
        <v>372</v>
      </c>
      <c r="B375" s="240" t="s">
        <v>378</v>
      </c>
      <c r="C375" s="240" t="s">
        <v>354</v>
      </c>
      <c r="D375" s="240" t="s">
        <v>182</v>
      </c>
      <c r="E375" s="241">
        <v>0</v>
      </c>
      <c r="F375" s="241">
        <v>0</v>
      </c>
      <c r="G375" s="241">
        <v>0</v>
      </c>
      <c r="H375" s="242">
        <v>62588</v>
      </c>
      <c r="I375" s="243">
        <v>0</v>
      </c>
      <c r="J375" s="241">
        <v>0</v>
      </c>
      <c r="K375" s="241">
        <v>0</v>
      </c>
      <c r="L375" s="244">
        <v>0</v>
      </c>
    </row>
    <row r="376" spans="1:12" x14ac:dyDescent="0.25">
      <c r="A376" s="245" t="s">
        <v>372</v>
      </c>
      <c r="B376" s="246" t="s">
        <v>379</v>
      </c>
      <c r="C376" s="246" t="s">
        <v>41</v>
      </c>
      <c r="D376" s="246" t="s">
        <v>182</v>
      </c>
      <c r="E376" s="247">
        <v>59160</v>
      </c>
      <c r="F376" s="247">
        <v>0</v>
      </c>
      <c r="G376" s="247">
        <v>0</v>
      </c>
      <c r="H376" s="248">
        <v>0</v>
      </c>
      <c r="I376" s="249">
        <v>0</v>
      </c>
      <c r="J376" s="247">
        <v>0</v>
      </c>
      <c r="K376" s="247">
        <v>0</v>
      </c>
      <c r="L376" s="250">
        <v>0</v>
      </c>
    </row>
    <row r="377" spans="1:12" x14ac:dyDescent="0.25">
      <c r="A377" s="239" t="s">
        <v>372</v>
      </c>
      <c r="B377" s="240" t="s">
        <v>380</v>
      </c>
      <c r="C377" s="240" t="s">
        <v>41</v>
      </c>
      <c r="D377" s="240" t="s">
        <v>182</v>
      </c>
      <c r="E377" s="241">
        <v>57040</v>
      </c>
      <c r="F377" s="241">
        <v>59900</v>
      </c>
      <c r="G377" s="241">
        <v>0</v>
      </c>
      <c r="H377" s="242">
        <v>0</v>
      </c>
      <c r="I377" s="243">
        <v>0</v>
      </c>
      <c r="J377" s="241">
        <v>0</v>
      </c>
      <c r="K377" s="241">
        <v>0</v>
      </c>
      <c r="L377" s="244">
        <v>0</v>
      </c>
    </row>
    <row r="378" spans="1:12" x14ac:dyDescent="0.25">
      <c r="A378" s="245" t="s">
        <v>372</v>
      </c>
      <c r="B378" s="246" t="s">
        <v>381</v>
      </c>
      <c r="C378" s="246" t="s">
        <v>41</v>
      </c>
      <c r="D378" s="246" t="s">
        <v>182</v>
      </c>
      <c r="E378" s="247">
        <v>59000</v>
      </c>
      <c r="F378" s="247">
        <v>0</v>
      </c>
      <c r="G378" s="247">
        <v>0</v>
      </c>
      <c r="H378" s="248">
        <v>0</v>
      </c>
      <c r="I378" s="249">
        <v>0</v>
      </c>
      <c r="J378" s="247">
        <v>0</v>
      </c>
      <c r="K378" s="247">
        <v>0</v>
      </c>
      <c r="L378" s="250">
        <v>0</v>
      </c>
    </row>
    <row r="379" spans="1:12" x14ac:dyDescent="0.25">
      <c r="A379" s="239" t="s">
        <v>372</v>
      </c>
      <c r="B379" s="240" t="s">
        <v>382</v>
      </c>
      <c r="C379" s="240" t="s">
        <v>41</v>
      </c>
      <c r="D379" s="240" t="s">
        <v>182</v>
      </c>
      <c r="E379" s="241">
        <v>54000</v>
      </c>
      <c r="F379" s="241">
        <v>0</v>
      </c>
      <c r="G379" s="241">
        <v>0</v>
      </c>
      <c r="H379" s="242">
        <v>0</v>
      </c>
      <c r="I379" s="243">
        <v>0</v>
      </c>
      <c r="J379" s="241">
        <v>0</v>
      </c>
      <c r="K379" s="241">
        <v>0</v>
      </c>
      <c r="L379" s="244">
        <v>0</v>
      </c>
    </row>
    <row r="380" spans="1:12" x14ac:dyDescent="0.25">
      <c r="A380" s="245" t="s">
        <v>372</v>
      </c>
      <c r="B380" s="246" t="s">
        <v>383</v>
      </c>
      <c r="C380" s="246" t="s">
        <v>848</v>
      </c>
      <c r="D380" s="246" t="s">
        <v>180</v>
      </c>
      <c r="E380" s="247">
        <v>0</v>
      </c>
      <c r="F380" s="247">
        <v>0</v>
      </c>
      <c r="G380" s="247">
        <v>0</v>
      </c>
      <c r="H380" s="248">
        <v>0</v>
      </c>
      <c r="I380" s="249">
        <v>54186</v>
      </c>
      <c r="J380" s="247">
        <v>54186</v>
      </c>
      <c r="K380" s="247">
        <v>0</v>
      </c>
      <c r="L380" s="250">
        <v>0</v>
      </c>
    </row>
    <row r="381" spans="1:12" x14ac:dyDescent="0.25">
      <c r="A381" s="239" t="s">
        <v>372</v>
      </c>
      <c r="B381" s="240" t="s">
        <v>383</v>
      </c>
      <c r="C381" s="240" t="s">
        <v>40</v>
      </c>
      <c r="D381" s="240" t="s">
        <v>180</v>
      </c>
      <c r="E381" s="241">
        <v>0</v>
      </c>
      <c r="F381" s="241">
        <v>0</v>
      </c>
      <c r="G381" s="241">
        <v>0</v>
      </c>
      <c r="H381" s="242">
        <v>0</v>
      </c>
      <c r="I381" s="243">
        <v>61768</v>
      </c>
      <c r="J381" s="241">
        <v>61768</v>
      </c>
      <c r="K381" s="241">
        <v>0</v>
      </c>
      <c r="L381" s="244">
        <v>0</v>
      </c>
    </row>
    <row r="382" spans="1:12" x14ac:dyDescent="0.25">
      <c r="A382" s="245" t="s">
        <v>372</v>
      </c>
      <c r="B382" s="246" t="s">
        <v>383</v>
      </c>
      <c r="C382" s="246" t="s">
        <v>41</v>
      </c>
      <c r="D382" s="246" t="s">
        <v>180</v>
      </c>
      <c r="E382" s="247">
        <v>55131</v>
      </c>
      <c r="F382" s="247">
        <v>58867</v>
      </c>
      <c r="G382" s="247">
        <v>0</v>
      </c>
      <c r="H382" s="248">
        <v>0</v>
      </c>
      <c r="I382" s="249">
        <v>0</v>
      </c>
      <c r="J382" s="247">
        <v>0</v>
      </c>
      <c r="K382" s="247">
        <v>0</v>
      </c>
      <c r="L382" s="250">
        <v>0</v>
      </c>
    </row>
    <row r="383" spans="1:12" x14ac:dyDescent="0.25">
      <c r="A383" s="239" t="s">
        <v>372</v>
      </c>
      <c r="B383" s="240" t="s">
        <v>383</v>
      </c>
      <c r="C383" s="240" t="s">
        <v>47</v>
      </c>
      <c r="D383" s="240" t="s">
        <v>180</v>
      </c>
      <c r="E383" s="241">
        <v>55131</v>
      </c>
      <c r="F383" s="241">
        <v>58867</v>
      </c>
      <c r="G383" s="241">
        <v>62471</v>
      </c>
      <c r="H383" s="242">
        <v>66119</v>
      </c>
      <c r="I383" s="243">
        <v>0</v>
      </c>
      <c r="J383" s="241">
        <v>40074</v>
      </c>
      <c r="K383" s="241">
        <v>40074</v>
      </c>
      <c r="L383" s="244">
        <v>0</v>
      </c>
    </row>
    <row r="384" spans="1:12" x14ac:dyDescent="0.25">
      <c r="A384" s="245" t="s">
        <v>372</v>
      </c>
      <c r="B384" s="246" t="s">
        <v>383</v>
      </c>
      <c r="C384" s="246" t="s">
        <v>48</v>
      </c>
      <c r="D384" s="246" t="s">
        <v>180</v>
      </c>
      <c r="E384" s="247">
        <v>0</v>
      </c>
      <c r="F384" s="247">
        <v>0</v>
      </c>
      <c r="G384" s="247">
        <v>0</v>
      </c>
      <c r="H384" s="248">
        <v>0</v>
      </c>
      <c r="I384" s="249">
        <v>57093</v>
      </c>
      <c r="J384" s="247">
        <v>55308</v>
      </c>
      <c r="K384" s="247">
        <v>55308</v>
      </c>
      <c r="L384" s="250">
        <v>0</v>
      </c>
    </row>
    <row r="385" spans="1:12" x14ac:dyDescent="0.25">
      <c r="A385" s="239" t="s">
        <v>372</v>
      </c>
      <c r="B385" s="240" t="s">
        <v>383</v>
      </c>
      <c r="C385" s="240" t="s">
        <v>49</v>
      </c>
      <c r="D385" s="240" t="s">
        <v>180</v>
      </c>
      <c r="E385" s="241">
        <v>55131</v>
      </c>
      <c r="F385" s="241">
        <v>58867</v>
      </c>
      <c r="G385" s="241">
        <v>0</v>
      </c>
      <c r="H385" s="242">
        <v>0</v>
      </c>
      <c r="I385" s="243">
        <v>51117</v>
      </c>
      <c r="J385" s="241">
        <v>51158</v>
      </c>
      <c r="K385" s="241">
        <v>0</v>
      </c>
      <c r="L385" s="244">
        <v>0</v>
      </c>
    </row>
    <row r="386" spans="1:12" x14ac:dyDescent="0.25">
      <c r="A386" s="245" t="s">
        <v>372</v>
      </c>
      <c r="B386" s="246" t="s">
        <v>383</v>
      </c>
      <c r="C386" s="246" t="s">
        <v>50</v>
      </c>
      <c r="D386" s="246" t="s">
        <v>180</v>
      </c>
      <c r="E386" s="247">
        <v>0</v>
      </c>
      <c r="F386" s="247">
        <v>0</v>
      </c>
      <c r="G386" s="247">
        <v>0</v>
      </c>
      <c r="H386" s="248">
        <v>0</v>
      </c>
      <c r="I386" s="249">
        <v>55308</v>
      </c>
      <c r="J386" s="247">
        <v>59308</v>
      </c>
      <c r="K386" s="247">
        <v>55308</v>
      </c>
      <c r="L386" s="250">
        <v>0</v>
      </c>
    </row>
    <row r="387" spans="1:12" x14ac:dyDescent="0.25">
      <c r="A387" s="239" t="s">
        <v>372</v>
      </c>
      <c r="B387" s="240" t="s">
        <v>383</v>
      </c>
      <c r="C387" s="240" t="s">
        <v>51</v>
      </c>
      <c r="D387" s="240" t="s">
        <v>180</v>
      </c>
      <c r="E387" s="241">
        <v>0</v>
      </c>
      <c r="F387" s="241">
        <v>0</v>
      </c>
      <c r="G387" s="241">
        <v>0</v>
      </c>
      <c r="H387" s="242">
        <v>0</v>
      </c>
      <c r="I387" s="243">
        <v>55309</v>
      </c>
      <c r="J387" s="241">
        <v>55309</v>
      </c>
      <c r="K387" s="241">
        <v>55309</v>
      </c>
      <c r="L387" s="244">
        <v>0</v>
      </c>
    </row>
    <row r="388" spans="1:12" x14ac:dyDescent="0.25">
      <c r="A388" s="245" t="s">
        <v>372</v>
      </c>
      <c r="B388" s="246" t="s">
        <v>384</v>
      </c>
      <c r="C388" s="246" t="s">
        <v>41</v>
      </c>
      <c r="D388" s="246" t="s">
        <v>182</v>
      </c>
      <c r="E388" s="247">
        <v>51500</v>
      </c>
      <c r="F388" s="247">
        <v>0</v>
      </c>
      <c r="G388" s="247">
        <v>0</v>
      </c>
      <c r="H388" s="248">
        <v>0</v>
      </c>
      <c r="I388" s="249">
        <v>0</v>
      </c>
      <c r="J388" s="247">
        <v>0</v>
      </c>
      <c r="K388" s="247">
        <v>0</v>
      </c>
      <c r="L388" s="250">
        <v>0</v>
      </c>
    </row>
    <row r="389" spans="1:12" x14ac:dyDescent="0.25">
      <c r="A389" s="239" t="s">
        <v>372</v>
      </c>
      <c r="B389" s="240" t="s">
        <v>384</v>
      </c>
      <c r="C389" s="240" t="s">
        <v>47</v>
      </c>
      <c r="D389" s="240" t="s">
        <v>182</v>
      </c>
      <c r="E389" s="241">
        <v>51500</v>
      </c>
      <c r="F389" s="241">
        <v>54435</v>
      </c>
      <c r="G389" s="241">
        <v>57371</v>
      </c>
      <c r="H389" s="242">
        <v>60306</v>
      </c>
      <c r="I389" s="243">
        <v>0</v>
      </c>
      <c r="J389" s="241">
        <v>0</v>
      </c>
      <c r="K389" s="241">
        <v>0</v>
      </c>
      <c r="L389" s="244">
        <v>0</v>
      </c>
    </row>
    <row r="390" spans="1:12" x14ac:dyDescent="0.25">
      <c r="A390" s="245" t="s">
        <v>372</v>
      </c>
      <c r="B390" s="246" t="s">
        <v>384</v>
      </c>
      <c r="C390" s="246" t="s">
        <v>49</v>
      </c>
      <c r="D390" s="246" t="s">
        <v>182</v>
      </c>
      <c r="E390" s="247">
        <v>0</v>
      </c>
      <c r="F390" s="247">
        <v>0</v>
      </c>
      <c r="G390" s="247">
        <v>0</v>
      </c>
      <c r="H390" s="248">
        <v>0</v>
      </c>
      <c r="I390" s="249">
        <v>0</v>
      </c>
      <c r="J390" s="247">
        <v>0</v>
      </c>
      <c r="K390" s="247">
        <v>0</v>
      </c>
      <c r="L390" s="250">
        <v>0</v>
      </c>
    </row>
    <row r="391" spans="1:12" x14ac:dyDescent="0.25">
      <c r="A391" s="239" t="s">
        <v>372</v>
      </c>
      <c r="B391" s="240" t="s">
        <v>385</v>
      </c>
      <c r="C391" s="240" t="s">
        <v>41</v>
      </c>
      <c r="D391" s="240" t="s">
        <v>182</v>
      </c>
      <c r="E391" s="241">
        <v>55261</v>
      </c>
      <c r="F391" s="241">
        <v>0</v>
      </c>
      <c r="G391" s="241">
        <v>0</v>
      </c>
      <c r="H391" s="242">
        <v>0</v>
      </c>
      <c r="I391" s="243">
        <v>0</v>
      </c>
      <c r="J391" s="241">
        <v>0</v>
      </c>
      <c r="K391" s="241">
        <v>0</v>
      </c>
      <c r="L391" s="244">
        <v>0</v>
      </c>
    </row>
    <row r="392" spans="1:12" x14ac:dyDescent="0.25">
      <c r="A392" s="245" t="s">
        <v>372</v>
      </c>
      <c r="B392" s="246" t="s">
        <v>386</v>
      </c>
      <c r="C392" s="246" t="s">
        <v>41</v>
      </c>
      <c r="D392" s="246" t="s">
        <v>182</v>
      </c>
      <c r="E392" s="247">
        <v>50000</v>
      </c>
      <c r="F392" s="247">
        <v>0</v>
      </c>
      <c r="G392" s="247">
        <v>0</v>
      </c>
      <c r="H392" s="248">
        <v>0</v>
      </c>
      <c r="I392" s="249">
        <v>0</v>
      </c>
      <c r="J392" s="247">
        <v>0</v>
      </c>
      <c r="K392" s="247">
        <v>0</v>
      </c>
      <c r="L392" s="250">
        <v>0</v>
      </c>
    </row>
    <row r="393" spans="1:12" x14ac:dyDescent="0.25">
      <c r="A393" s="239" t="s">
        <v>387</v>
      </c>
      <c r="B393" s="240" t="s">
        <v>388</v>
      </c>
      <c r="C393" s="240" t="s">
        <v>25</v>
      </c>
      <c r="D393" s="240" t="s">
        <v>182</v>
      </c>
      <c r="E393" s="241">
        <v>53000</v>
      </c>
      <c r="F393" s="241">
        <v>0</v>
      </c>
      <c r="G393" s="241">
        <v>0</v>
      </c>
      <c r="H393" s="242">
        <v>0</v>
      </c>
      <c r="I393" s="243">
        <v>0</v>
      </c>
      <c r="J393" s="241">
        <v>0</v>
      </c>
      <c r="K393" s="241">
        <v>0</v>
      </c>
      <c r="L393" s="244">
        <v>0</v>
      </c>
    </row>
    <row r="394" spans="1:12" x14ac:dyDescent="0.25">
      <c r="A394" s="245" t="s">
        <v>389</v>
      </c>
      <c r="B394" s="246" t="s">
        <v>390</v>
      </c>
      <c r="C394" s="246" t="s">
        <v>41</v>
      </c>
      <c r="D394" s="246" t="s">
        <v>182</v>
      </c>
      <c r="E394" s="247">
        <v>62000</v>
      </c>
      <c r="F394" s="247">
        <v>66000</v>
      </c>
      <c r="G394" s="247">
        <v>0</v>
      </c>
      <c r="H394" s="248">
        <v>0</v>
      </c>
      <c r="I394" s="249">
        <v>0</v>
      </c>
      <c r="J394" s="247">
        <v>0</v>
      </c>
      <c r="K394" s="247">
        <v>0</v>
      </c>
      <c r="L394" s="250">
        <v>0</v>
      </c>
    </row>
    <row r="395" spans="1:12" x14ac:dyDescent="0.25">
      <c r="A395" s="239" t="s">
        <v>389</v>
      </c>
      <c r="B395" s="240" t="s">
        <v>391</v>
      </c>
      <c r="C395" s="240" t="s">
        <v>41</v>
      </c>
      <c r="D395" s="240" t="s">
        <v>182</v>
      </c>
      <c r="E395" s="241">
        <v>63746</v>
      </c>
      <c r="F395" s="241">
        <v>67507</v>
      </c>
      <c r="G395" s="241">
        <v>0</v>
      </c>
      <c r="H395" s="242">
        <v>0</v>
      </c>
      <c r="I395" s="243">
        <v>0</v>
      </c>
      <c r="J395" s="241">
        <v>0</v>
      </c>
      <c r="K395" s="241">
        <v>0</v>
      </c>
      <c r="L395" s="244">
        <v>0</v>
      </c>
    </row>
    <row r="396" spans="1:12" x14ac:dyDescent="0.25">
      <c r="A396" s="245" t="s">
        <v>389</v>
      </c>
      <c r="B396" s="246" t="s">
        <v>391</v>
      </c>
      <c r="C396" s="246" t="s">
        <v>48</v>
      </c>
      <c r="D396" s="246" t="s">
        <v>182</v>
      </c>
      <c r="E396" s="247">
        <v>63746</v>
      </c>
      <c r="F396" s="247">
        <v>67507</v>
      </c>
      <c r="G396" s="247">
        <v>73766</v>
      </c>
      <c r="H396" s="248">
        <v>0</v>
      </c>
      <c r="I396" s="249">
        <v>25000</v>
      </c>
      <c r="J396" s="247">
        <v>0</v>
      </c>
      <c r="K396" s="247">
        <v>0</v>
      </c>
      <c r="L396" s="250">
        <v>0</v>
      </c>
    </row>
    <row r="397" spans="1:12" x14ac:dyDescent="0.25">
      <c r="A397" s="239" t="s">
        <v>389</v>
      </c>
      <c r="B397" s="240" t="s">
        <v>391</v>
      </c>
      <c r="C397" s="240" t="s">
        <v>49</v>
      </c>
      <c r="D397" s="240" t="s">
        <v>182</v>
      </c>
      <c r="E397" s="241">
        <v>63746</v>
      </c>
      <c r="F397" s="241">
        <v>67507</v>
      </c>
      <c r="G397" s="241">
        <v>0</v>
      </c>
      <c r="H397" s="242">
        <v>0</v>
      </c>
      <c r="I397" s="243">
        <v>0</v>
      </c>
      <c r="J397" s="241">
        <v>0</v>
      </c>
      <c r="K397" s="241">
        <v>0</v>
      </c>
      <c r="L397" s="244">
        <v>0</v>
      </c>
    </row>
    <row r="398" spans="1:12" x14ac:dyDescent="0.25">
      <c r="A398" s="245" t="s">
        <v>389</v>
      </c>
      <c r="B398" s="246" t="s">
        <v>392</v>
      </c>
      <c r="C398" s="246" t="s">
        <v>41</v>
      </c>
      <c r="D398" s="246" t="s">
        <v>182</v>
      </c>
      <c r="E398" s="247">
        <v>60959</v>
      </c>
      <c r="F398" s="247">
        <v>66192</v>
      </c>
      <c r="G398" s="247">
        <v>0</v>
      </c>
      <c r="H398" s="248">
        <v>0</v>
      </c>
      <c r="I398" s="249">
        <v>0</v>
      </c>
      <c r="J398" s="247">
        <v>0</v>
      </c>
      <c r="K398" s="247">
        <v>0</v>
      </c>
      <c r="L398" s="250">
        <v>0</v>
      </c>
    </row>
    <row r="399" spans="1:12" x14ac:dyDescent="0.25">
      <c r="A399" s="239" t="s">
        <v>389</v>
      </c>
      <c r="B399" s="240" t="s">
        <v>392</v>
      </c>
      <c r="C399" s="240" t="s">
        <v>47</v>
      </c>
      <c r="D399" s="240" t="s">
        <v>182</v>
      </c>
      <c r="E399" s="241">
        <v>60959</v>
      </c>
      <c r="F399" s="241">
        <v>66192</v>
      </c>
      <c r="G399" s="241">
        <v>72729</v>
      </c>
      <c r="H399" s="242">
        <v>75078</v>
      </c>
      <c r="I399" s="243">
        <v>0</v>
      </c>
      <c r="J399" s="241">
        <v>0</v>
      </c>
      <c r="K399" s="241">
        <v>0</v>
      </c>
      <c r="L399" s="244">
        <v>0</v>
      </c>
    </row>
    <row r="400" spans="1:12" x14ac:dyDescent="0.25">
      <c r="A400" s="245" t="s">
        <v>389</v>
      </c>
      <c r="B400" s="246" t="s">
        <v>392</v>
      </c>
      <c r="C400" s="246" t="s">
        <v>49</v>
      </c>
      <c r="D400" s="246" t="s">
        <v>182</v>
      </c>
      <c r="E400" s="247">
        <v>62422</v>
      </c>
      <c r="F400" s="247">
        <v>67781</v>
      </c>
      <c r="G400" s="247">
        <v>0</v>
      </c>
      <c r="H400" s="248">
        <v>0</v>
      </c>
      <c r="I400" s="249">
        <v>0</v>
      </c>
      <c r="J400" s="247">
        <v>0</v>
      </c>
      <c r="K400" s="247">
        <v>0</v>
      </c>
      <c r="L400" s="250">
        <v>0</v>
      </c>
    </row>
    <row r="401" spans="1:12" x14ac:dyDescent="0.25">
      <c r="A401" s="239" t="s">
        <v>389</v>
      </c>
      <c r="B401" s="240" t="s">
        <v>393</v>
      </c>
      <c r="C401" s="240" t="s">
        <v>41</v>
      </c>
      <c r="D401" s="240" t="s">
        <v>182</v>
      </c>
      <c r="E401" s="241">
        <v>52434</v>
      </c>
      <c r="F401" s="241">
        <v>56223</v>
      </c>
      <c r="G401" s="241">
        <v>60634</v>
      </c>
      <c r="H401" s="242">
        <v>63060</v>
      </c>
      <c r="I401" s="243">
        <v>52434</v>
      </c>
      <c r="J401" s="241">
        <v>56223</v>
      </c>
      <c r="K401" s="241">
        <v>60634</v>
      </c>
      <c r="L401" s="244">
        <v>63060</v>
      </c>
    </row>
    <row r="402" spans="1:12" x14ac:dyDescent="0.25">
      <c r="A402" s="245" t="s">
        <v>389</v>
      </c>
      <c r="B402" s="246" t="s">
        <v>393</v>
      </c>
      <c r="C402" s="246" t="s">
        <v>47</v>
      </c>
      <c r="D402" s="246" t="s">
        <v>182</v>
      </c>
      <c r="E402" s="247">
        <v>59333</v>
      </c>
      <c r="F402" s="247">
        <v>63620</v>
      </c>
      <c r="G402" s="247">
        <v>68612</v>
      </c>
      <c r="H402" s="248">
        <v>71357</v>
      </c>
      <c r="I402" s="249">
        <v>0</v>
      </c>
      <c r="J402" s="247">
        <v>0</v>
      </c>
      <c r="K402" s="247">
        <v>0</v>
      </c>
      <c r="L402" s="250">
        <v>0</v>
      </c>
    </row>
    <row r="403" spans="1:12" x14ac:dyDescent="0.25">
      <c r="A403" s="239" t="s">
        <v>389</v>
      </c>
      <c r="B403" s="240" t="s">
        <v>394</v>
      </c>
      <c r="C403" s="240" t="s">
        <v>25</v>
      </c>
      <c r="D403" s="240" t="s">
        <v>180</v>
      </c>
      <c r="E403" s="241">
        <v>0</v>
      </c>
      <c r="F403" s="241">
        <v>0</v>
      </c>
      <c r="G403" s="241">
        <v>0</v>
      </c>
      <c r="H403" s="242">
        <v>0</v>
      </c>
      <c r="I403" s="243">
        <v>0</v>
      </c>
      <c r="J403" s="241">
        <v>0</v>
      </c>
      <c r="K403" s="241">
        <v>0</v>
      </c>
      <c r="L403" s="244">
        <v>0</v>
      </c>
    </row>
    <row r="404" spans="1:12" x14ac:dyDescent="0.25">
      <c r="A404" s="245" t="s">
        <v>389</v>
      </c>
      <c r="B404" s="246" t="s">
        <v>394</v>
      </c>
      <c r="C404" s="246" t="s">
        <v>39</v>
      </c>
      <c r="D404" s="246" t="s">
        <v>180</v>
      </c>
      <c r="E404" s="247">
        <v>0</v>
      </c>
      <c r="F404" s="247">
        <v>0</v>
      </c>
      <c r="G404" s="247">
        <v>0</v>
      </c>
      <c r="H404" s="248">
        <v>0</v>
      </c>
      <c r="I404" s="249">
        <v>60486</v>
      </c>
      <c r="J404" s="247">
        <v>0</v>
      </c>
      <c r="K404" s="247">
        <v>0</v>
      </c>
      <c r="L404" s="250">
        <v>0</v>
      </c>
    </row>
    <row r="405" spans="1:12" x14ac:dyDescent="0.25">
      <c r="A405" s="239" t="s">
        <v>389</v>
      </c>
      <c r="B405" s="240" t="s">
        <v>394</v>
      </c>
      <c r="C405" s="240" t="s">
        <v>40</v>
      </c>
      <c r="D405" s="240" t="s">
        <v>180</v>
      </c>
      <c r="E405" s="241">
        <v>0</v>
      </c>
      <c r="F405" s="241">
        <v>0</v>
      </c>
      <c r="G405" s="241">
        <v>0</v>
      </c>
      <c r="H405" s="242">
        <v>0</v>
      </c>
      <c r="I405" s="243">
        <v>96412</v>
      </c>
      <c r="J405" s="241">
        <v>96307</v>
      </c>
      <c r="K405" s="241">
        <v>0</v>
      </c>
      <c r="L405" s="244">
        <v>0</v>
      </c>
    </row>
    <row r="406" spans="1:12" x14ac:dyDescent="0.25">
      <c r="A406" s="245" t="s">
        <v>389</v>
      </c>
      <c r="B406" s="246" t="s">
        <v>394</v>
      </c>
      <c r="C406" s="246" t="s">
        <v>48</v>
      </c>
      <c r="D406" s="246" t="s">
        <v>180</v>
      </c>
      <c r="E406" s="247">
        <v>0</v>
      </c>
      <c r="F406" s="247">
        <v>0</v>
      </c>
      <c r="G406" s="247">
        <v>0</v>
      </c>
      <c r="H406" s="248">
        <v>0</v>
      </c>
      <c r="I406" s="249">
        <v>80426</v>
      </c>
      <c r="J406" s="247">
        <v>80321</v>
      </c>
      <c r="K406" s="247">
        <v>80321</v>
      </c>
      <c r="L406" s="250">
        <v>0</v>
      </c>
    </row>
    <row r="407" spans="1:12" x14ac:dyDescent="0.25">
      <c r="A407" s="239" t="s">
        <v>389</v>
      </c>
      <c r="B407" s="240" t="s">
        <v>394</v>
      </c>
      <c r="C407" s="240" t="s">
        <v>50</v>
      </c>
      <c r="D407" s="240" t="s">
        <v>180</v>
      </c>
      <c r="E407" s="241">
        <v>0</v>
      </c>
      <c r="F407" s="241">
        <v>0</v>
      </c>
      <c r="G407" s="241">
        <v>0</v>
      </c>
      <c r="H407" s="242">
        <v>0</v>
      </c>
      <c r="I407" s="243">
        <v>78397</v>
      </c>
      <c r="J407" s="241">
        <v>78397</v>
      </c>
      <c r="K407" s="241">
        <v>78397</v>
      </c>
      <c r="L407" s="244">
        <v>0</v>
      </c>
    </row>
    <row r="408" spans="1:12" x14ac:dyDescent="0.25">
      <c r="A408" s="245" t="s">
        <v>389</v>
      </c>
      <c r="B408" s="246" t="s">
        <v>394</v>
      </c>
      <c r="C408" s="246" t="s">
        <v>51</v>
      </c>
      <c r="D408" s="246" t="s">
        <v>180</v>
      </c>
      <c r="E408" s="247">
        <v>0</v>
      </c>
      <c r="F408" s="247">
        <v>0</v>
      </c>
      <c r="G408" s="247">
        <v>0</v>
      </c>
      <c r="H408" s="248">
        <v>0</v>
      </c>
      <c r="I408" s="249">
        <v>80971</v>
      </c>
      <c r="J408" s="247">
        <v>80866</v>
      </c>
      <c r="K408" s="247">
        <v>80866</v>
      </c>
      <c r="L408" s="250">
        <v>0</v>
      </c>
    </row>
    <row r="409" spans="1:12" x14ac:dyDescent="0.25">
      <c r="A409" s="239" t="s">
        <v>389</v>
      </c>
      <c r="B409" s="240" t="s">
        <v>395</v>
      </c>
      <c r="C409" s="240" t="s">
        <v>41</v>
      </c>
      <c r="D409" s="240" t="s">
        <v>182</v>
      </c>
      <c r="E409" s="241">
        <v>62154</v>
      </c>
      <c r="F409" s="241">
        <v>0</v>
      </c>
      <c r="G409" s="241">
        <v>0</v>
      </c>
      <c r="H409" s="242">
        <v>0</v>
      </c>
      <c r="I409" s="243">
        <v>0</v>
      </c>
      <c r="J409" s="241">
        <v>0</v>
      </c>
      <c r="K409" s="241">
        <v>0</v>
      </c>
      <c r="L409" s="244">
        <v>0</v>
      </c>
    </row>
    <row r="410" spans="1:12" x14ac:dyDescent="0.25">
      <c r="A410" s="245" t="s">
        <v>389</v>
      </c>
      <c r="B410" s="246" t="s">
        <v>396</v>
      </c>
      <c r="C410" s="246" t="s">
        <v>41</v>
      </c>
      <c r="D410" s="246" t="s">
        <v>182</v>
      </c>
      <c r="E410" s="247">
        <v>53400</v>
      </c>
      <c r="F410" s="247">
        <v>0</v>
      </c>
      <c r="G410" s="247">
        <v>0</v>
      </c>
      <c r="H410" s="248">
        <v>0</v>
      </c>
      <c r="I410" s="249">
        <v>0</v>
      </c>
      <c r="J410" s="247">
        <v>0</v>
      </c>
      <c r="K410" s="247">
        <v>0</v>
      </c>
      <c r="L410" s="250">
        <v>0</v>
      </c>
    </row>
    <row r="411" spans="1:12" x14ac:dyDescent="0.25">
      <c r="A411" s="239" t="s">
        <v>389</v>
      </c>
      <c r="B411" s="240" t="s">
        <v>397</v>
      </c>
      <c r="C411" s="240" t="s">
        <v>41</v>
      </c>
      <c r="D411" s="240" t="s">
        <v>182</v>
      </c>
      <c r="E411" s="241">
        <v>51131</v>
      </c>
      <c r="F411" s="241">
        <v>51892</v>
      </c>
      <c r="G411" s="241">
        <v>0</v>
      </c>
      <c r="H411" s="242">
        <v>0</v>
      </c>
      <c r="I411" s="243">
        <v>0</v>
      </c>
      <c r="J411" s="241">
        <v>0</v>
      </c>
      <c r="K411" s="241">
        <v>0</v>
      </c>
      <c r="L411" s="244">
        <v>0</v>
      </c>
    </row>
    <row r="412" spans="1:12" x14ac:dyDescent="0.25">
      <c r="A412" s="245" t="s">
        <v>389</v>
      </c>
      <c r="B412" s="246" t="s">
        <v>398</v>
      </c>
      <c r="C412" s="246" t="s">
        <v>41</v>
      </c>
      <c r="D412" s="246" t="s">
        <v>182</v>
      </c>
      <c r="E412" s="247">
        <v>63000</v>
      </c>
      <c r="F412" s="247">
        <v>0</v>
      </c>
      <c r="G412" s="247">
        <v>0</v>
      </c>
      <c r="H412" s="248">
        <v>0</v>
      </c>
      <c r="I412" s="249">
        <v>0</v>
      </c>
      <c r="J412" s="247">
        <v>0</v>
      </c>
      <c r="K412" s="247">
        <v>0</v>
      </c>
      <c r="L412" s="250">
        <v>0</v>
      </c>
    </row>
    <row r="413" spans="1:12" x14ac:dyDescent="0.25">
      <c r="A413" s="239" t="s">
        <v>389</v>
      </c>
      <c r="B413" s="240" t="s">
        <v>399</v>
      </c>
      <c r="C413" s="240" t="s">
        <v>41</v>
      </c>
      <c r="D413" s="240" t="s">
        <v>182</v>
      </c>
      <c r="E413" s="241">
        <v>55000</v>
      </c>
      <c r="F413" s="241">
        <v>0</v>
      </c>
      <c r="G413" s="241">
        <v>0</v>
      </c>
      <c r="H413" s="242">
        <v>0</v>
      </c>
      <c r="I413" s="243">
        <v>0</v>
      </c>
      <c r="J413" s="241">
        <v>0</v>
      </c>
      <c r="K413" s="241">
        <v>0</v>
      </c>
      <c r="L413" s="244">
        <v>0</v>
      </c>
    </row>
    <row r="414" spans="1:12" x14ac:dyDescent="0.25">
      <c r="A414" s="245" t="s">
        <v>389</v>
      </c>
      <c r="B414" s="246" t="s">
        <v>400</v>
      </c>
      <c r="C414" s="246" t="s">
        <v>41</v>
      </c>
      <c r="D414" s="246" t="s">
        <v>182</v>
      </c>
      <c r="E414" s="247">
        <v>61669</v>
      </c>
      <c r="F414" s="247">
        <v>0</v>
      </c>
      <c r="G414" s="247">
        <v>0</v>
      </c>
      <c r="H414" s="248">
        <v>0</v>
      </c>
      <c r="I414" s="249">
        <v>0</v>
      </c>
      <c r="J414" s="247">
        <v>0</v>
      </c>
      <c r="K414" s="247">
        <v>0</v>
      </c>
      <c r="L414" s="250">
        <v>0</v>
      </c>
    </row>
    <row r="415" spans="1:12" x14ac:dyDescent="0.25">
      <c r="A415" s="239" t="s">
        <v>389</v>
      </c>
      <c r="B415" s="240" t="s">
        <v>400</v>
      </c>
      <c r="C415" s="240" t="s">
        <v>47</v>
      </c>
      <c r="D415" s="240" t="s">
        <v>182</v>
      </c>
      <c r="E415" s="241">
        <v>61670</v>
      </c>
      <c r="F415" s="241">
        <v>64220</v>
      </c>
      <c r="G415" s="241">
        <v>69322</v>
      </c>
      <c r="H415" s="242">
        <v>71724</v>
      </c>
      <c r="I415" s="243">
        <v>0</v>
      </c>
      <c r="J415" s="241">
        <v>0</v>
      </c>
      <c r="K415" s="241">
        <v>0</v>
      </c>
      <c r="L415" s="244">
        <v>0</v>
      </c>
    </row>
    <row r="416" spans="1:12" x14ac:dyDescent="0.25">
      <c r="A416" s="245" t="s">
        <v>389</v>
      </c>
      <c r="B416" s="246" t="s">
        <v>400</v>
      </c>
      <c r="C416" s="246" t="s">
        <v>49</v>
      </c>
      <c r="D416" s="246" t="s">
        <v>182</v>
      </c>
      <c r="E416" s="247">
        <v>0</v>
      </c>
      <c r="F416" s="247">
        <v>0</v>
      </c>
      <c r="G416" s="247">
        <v>0</v>
      </c>
      <c r="H416" s="248">
        <v>0</v>
      </c>
      <c r="I416" s="249">
        <v>0</v>
      </c>
      <c r="J416" s="247">
        <v>0</v>
      </c>
      <c r="K416" s="247">
        <v>0</v>
      </c>
      <c r="L416" s="250">
        <v>0</v>
      </c>
    </row>
    <row r="417" spans="1:12" x14ac:dyDescent="0.25">
      <c r="A417" s="239" t="s">
        <v>389</v>
      </c>
      <c r="B417" s="240" t="s">
        <v>401</v>
      </c>
      <c r="C417" s="240" t="s">
        <v>41</v>
      </c>
      <c r="D417" s="240" t="s">
        <v>182</v>
      </c>
      <c r="E417" s="241">
        <v>54000</v>
      </c>
      <c r="F417" s="241">
        <v>0</v>
      </c>
      <c r="G417" s="241">
        <v>0</v>
      </c>
      <c r="H417" s="242">
        <v>0</v>
      </c>
      <c r="I417" s="243">
        <v>0</v>
      </c>
      <c r="J417" s="241">
        <v>0</v>
      </c>
      <c r="K417" s="241">
        <v>0</v>
      </c>
      <c r="L417" s="244">
        <v>0</v>
      </c>
    </row>
    <row r="418" spans="1:12" x14ac:dyDescent="0.25">
      <c r="A418" s="245" t="s">
        <v>389</v>
      </c>
      <c r="B418" s="246" t="s">
        <v>402</v>
      </c>
      <c r="C418" s="246" t="s">
        <v>45</v>
      </c>
      <c r="D418" s="246" t="s">
        <v>182</v>
      </c>
      <c r="E418" s="247">
        <v>71000</v>
      </c>
      <c r="F418" s="247">
        <v>73000</v>
      </c>
      <c r="G418" s="247">
        <v>76500</v>
      </c>
      <c r="H418" s="248">
        <v>0</v>
      </c>
      <c r="I418" s="249">
        <v>0</v>
      </c>
      <c r="J418" s="247">
        <v>0</v>
      </c>
      <c r="K418" s="247">
        <v>0</v>
      </c>
      <c r="L418" s="250">
        <v>0</v>
      </c>
    </row>
    <row r="419" spans="1:12" x14ac:dyDescent="0.25">
      <c r="A419" s="239" t="s">
        <v>389</v>
      </c>
      <c r="B419" s="240" t="s">
        <v>402</v>
      </c>
      <c r="C419" s="240" t="s">
        <v>47</v>
      </c>
      <c r="D419" s="240" t="s">
        <v>182</v>
      </c>
      <c r="E419" s="241">
        <v>71000</v>
      </c>
      <c r="F419" s="241">
        <v>73000</v>
      </c>
      <c r="G419" s="241">
        <v>75000</v>
      </c>
      <c r="H419" s="242">
        <v>76000</v>
      </c>
      <c r="I419" s="243">
        <v>17829</v>
      </c>
      <c r="J419" s="241">
        <v>35659</v>
      </c>
      <c r="K419" s="241">
        <v>35659</v>
      </c>
      <c r="L419" s="244">
        <v>17829</v>
      </c>
    </row>
    <row r="420" spans="1:12" x14ac:dyDescent="0.25">
      <c r="A420" s="245" t="s">
        <v>389</v>
      </c>
      <c r="B420" s="246" t="s">
        <v>402</v>
      </c>
      <c r="C420" s="246" t="s">
        <v>49</v>
      </c>
      <c r="D420" s="246" t="s">
        <v>182</v>
      </c>
      <c r="E420" s="247">
        <v>71000</v>
      </c>
      <c r="F420" s="247">
        <v>73000</v>
      </c>
      <c r="G420" s="247">
        <v>0</v>
      </c>
      <c r="H420" s="248">
        <v>0</v>
      </c>
      <c r="I420" s="249">
        <v>0</v>
      </c>
      <c r="J420" s="247">
        <v>0</v>
      </c>
      <c r="K420" s="247">
        <v>0</v>
      </c>
      <c r="L420" s="250">
        <v>0</v>
      </c>
    </row>
    <row r="421" spans="1:12" x14ac:dyDescent="0.25">
      <c r="A421" s="239" t="s">
        <v>389</v>
      </c>
      <c r="B421" s="240" t="s">
        <v>403</v>
      </c>
      <c r="C421" s="240" t="s">
        <v>25</v>
      </c>
      <c r="D421" s="240" t="s">
        <v>182</v>
      </c>
      <c r="E421" s="241">
        <v>56729</v>
      </c>
      <c r="F421" s="241">
        <v>0</v>
      </c>
      <c r="G421" s="241">
        <v>0</v>
      </c>
      <c r="H421" s="242">
        <v>0</v>
      </c>
      <c r="I421" s="243">
        <v>0</v>
      </c>
      <c r="J421" s="241">
        <v>0</v>
      </c>
      <c r="K421" s="241">
        <v>0</v>
      </c>
      <c r="L421" s="244">
        <v>0</v>
      </c>
    </row>
    <row r="422" spans="1:12" x14ac:dyDescent="0.25">
      <c r="A422" s="245" t="s">
        <v>389</v>
      </c>
      <c r="B422" s="246" t="s">
        <v>404</v>
      </c>
      <c r="C422" s="246" t="s">
        <v>41</v>
      </c>
      <c r="D422" s="246" t="s">
        <v>182</v>
      </c>
      <c r="E422" s="247">
        <v>63611</v>
      </c>
      <c r="F422" s="247">
        <v>69881</v>
      </c>
      <c r="G422" s="247">
        <v>0</v>
      </c>
      <c r="H422" s="248">
        <v>0</v>
      </c>
      <c r="I422" s="249">
        <v>0</v>
      </c>
      <c r="J422" s="247">
        <v>0</v>
      </c>
      <c r="K422" s="247">
        <v>0</v>
      </c>
      <c r="L422" s="250">
        <v>0</v>
      </c>
    </row>
    <row r="423" spans="1:12" x14ac:dyDescent="0.25">
      <c r="A423" s="239" t="s">
        <v>389</v>
      </c>
      <c r="B423" s="240" t="s">
        <v>404</v>
      </c>
      <c r="C423" s="240" t="s">
        <v>49</v>
      </c>
      <c r="D423" s="240" t="s">
        <v>182</v>
      </c>
      <c r="E423" s="241">
        <v>63611</v>
      </c>
      <c r="F423" s="241">
        <v>69881</v>
      </c>
      <c r="G423" s="241">
        <v>0</v>
      </c>
      <c r="H423" s="242">
        <v>0</v>
      </c>
      <c r="I423" s="243">
        <v>0</v>
      </c>
      <c r="J423" s="241">
        <v>0</v>
      </c>
      <c r="K423" s="241">
        <v>0</v>
      </c>
      <c r="L423" s="244">
        <v>0</v>
      </c>
    </row>
    <row r="424" spans="1:12" x14ac:dyDescent="0.25">
      <c r="A424" s="245" t="s">
        <v>389</v>
      </c>
      <c r="B424" s="246" t="s">
        <v>405</v>
      </c>
      <c r="C424" s="246" t="s">
        <v>581</v>
      </c>
      <c r="D424" s="246" t="s">
        <v>182</v>
      </c>
      <c r="E424" s="247">
        <v>64569</v>
      </c>
      <c r="F424" s="247">
        <v>67121</v>
      </c>
      <c r="G424" s="247">
        <v>72223</v>
      </c>
      <c r="H424" s="248">
        <v>74624</v>
      </c>
      <c r="I424" s="249">
        <v>0</v>
      </c>
      <c r="J424" s="247">
        <v>0</v>
      </c>
      <c r="K424" s="247">
        <v>0</v>
      </c>
      <c r="L424" s="250">
        <v>0</v>
      </c>
    </row>
    <row r="425" spans="1:12" x14ac:dyDescent="0.25">
      <c r="A425" s="239" t="s">
        <v>389</v>
      </c>
      <c r="B425" s="240" t="s">
        <v>405</v>
      </c>
      <c r="C425" s="240" t="s">
        <v>41</v>
      </c>
      <c r="D425" s="240" t="s">
        <v>182</v>
      </c>
      <c r="E425" s="241">
        <v>63000</v>
      </c>
      <c r="F425" s="241">
        <v>66000</v>
      </c>
      <c r="G425" s="241">
        <v>0</v>
      </c>
      <c r="H425" s="242">
        <v>0</v>
      </c>
      <c r="I425" s="243">
        <v>0</v>
      </c>
      <c r="J425" s="241">
        <v>0</v>
      </c>
      <c r="K425" s="241">
        <v>0</v>
      </c>
      <c r="L425" s="244">
        <v>0</v>
      </c>
    </row>
    <row r="426" spans="1:12" x14ac:dyDescent="0.25">
      <c r="A426" s="245" t="s">
        <v>389</v>
      </c>
      <c r="B426" s="246" t="s">
        <v>405</v>
      </c>
      <c r="C426" s="246" t="s">
        <v>49</v>
      </c>
      <c r="D426" s="246" t="s">
        <v>182</v>
      </c>
      <c r="E426" s="247">
        <v>61670</v>
      </c>
      <c r="F426" s="247">
        <v>64221</v>
      </c>
      <c r="G426" s="247">
        <v>69322</v>
      </c>
      <c r="H426" s="248">
        <v>71725</v>
      </c>
      <c r="I426" s="249">
        <v>0</v>
      </c>
      <c r="J426" s="247">
        <v>0</v>
      </c>
      <c r="K426" s="247">
        <v>0</v>
      </c>
      <c r="L426" s="250">
        <v>0</v>
      </c>
    </row>
    <row r="427" spans="1:12" x14ac:dyDescent="0.25">
      <c r="A427" s="239" t="s">
        <v>389</v>
      </c>
      <c r="B427" s="240" t="s">
        <v>406</v>
      </c>
      <c r="C427" s="240" t="s">
        <v>41</v>
      </c>
      <c r="D427" s="240" t="s">
        <v>182</v>
      </c>
      <c r="E427" s="241">
        <v>61135</v>
      </c>
      <c r="F427" s="241">
        <v>0</v>
      </c>
      <c r="G427" s="241">
        <v>0</v>
      </c>
      <c r="H427" s="242">
        <v>0</v>
      </c>
      <c r="I427" s="243">
        <v>0</v>
      </c>
      <c r="J427" s="241">
        <v>0</v>
      </c>
      <c r="K427" s="241">
        <v>0</v>
      </c>
      <c r="L427" s="244">
        <v>0</v>
      </c>
    </row>
    <row r="428" spans="1:12" x14ac:dyDescent="0.25">
      <c r="A428" s="245" t="s">
        <v>389</v>
      </c>
      <c r="B428" s="246" t="s">
        <v>406</v>
      </c>
      <c r="C428" s="246" t="s">
        <v>49</v>
      </c>
      <c r="D428" s="246" t="s">
        <v>182</v>
      </c>
      <c r="E428" s="247">
        <v>62000</v>
      </c>
      <c r="F428" s="247">
        <v>65000</v>
      </c>
      <c r="G428" s="247">
        <v>67500</v>
      </c>
      <c r="H428" s="248">
        <v>0</v>
      </c>
      <c r="I428" s="249">
        <v>0</v>
      </c>
      <c r="J428" s="247">
        <v>0</v>
      </c>
      <c r="K428" s="247">
        <v>0</v>
      </c>
      <c r="L428" s="250">
        <v>0</v>
      </c>
    </row>
    <row r="429" spans="1:12" x14ac:dyDescent="0.25">
      <c r="A429" s="239" t="s">
        <v>389</v>
      </c>
      <c r="B429" s="240" t="s">
        <v>407</v>
      </c>
      <c r="C429" s="240" t="s">
        <v>41</v>
      </c>
      <c r="D429" s="240" t="s">
        <v>182</v>
      </c>
      <c r="E429" s="241">
        <v>0</v>
      </c>
      <c r="F429" s="241">
        <v>0</v>
      </c>
      <c r="G429" s="241">
        <v>0</v>
      </c>
      <c r="H429" s="242">
        <v>0</v>
      </c>
      <c r="I429" s="243">
        <v>0</v>
      </c>
      <c r="J429" s="241">
        <v>0</v>
      </c>
      <c r="K429" s="241">
        <v>0</v>
      </c>
      <c r="L429" s="244">
        <v>0</v>
      </c>
    </row>
    <row r="430" spans="1:12" x14ac:dyDescent="0.25">
      <c r="A430" s="245" t="s">
        <v>389</v>
      </c>
      <c r="B430" s="246" t="s">
        <v>407</v>
      </c>
      <c r="C430" s="246" t="s">
        <v>47</v>
      </c>
      <c r="D430" s="246" t="s">
        <v>182</v>
      </c>
      <c r="E430" s="247">
        <v>61670</v>
      </c>
      <c r="F430" s="247">
        <v>0</v>
      </c>
      <c r="G430" s="247">
        <v>0</v>
      </c>
      <c r="H430" s="248">
        <v>64220</v>
      </c>
      <c r="I430" s="249">
        <v>0</v>
      </c>
      <c r="J430" s="247">
        <v>43020</v>
      </c>
      <c r="K430" s="247">
        <v>43020</v>
      </c>
      <c r="L430" s="250">
        <v>0</v>
      </c>
    </row>
    <row r="431" spans="1:12" x14ac:dyDescent="0.25">
      <c r="A431" s="239" t="s">
        <v>389</v>
      </c>
      <c r="B431" s="240" t="s">
        <v>408</v>
      </c>
      <c r="C431" s="240" t="s">
        <v>41</v>
      </c>
      <c r="D431" s="240" t="s">
        <v>182</v>
      </c>
      <c r="E431" s="241">
        <v>66634</v>
      </c>
      <c r="F431" s="241">
        <v>0</v>
      </c>
      <c r="G431" s="241">
        <v>0</v>
      </c>
      <c r="H431" s="242">
        <v>0</v>
      </c>
      <c r="I431" s="243">
        <v>0</v>
      </c>
      <c r="J431" s="241">
        <v>0</v>
      </c>
      <c r="K431" s="241">
        <v>0</v>
      </c>
      <c r="L431" s="244">
        <v>0</v>
      </c>
    </row>
    <row r="432" spans="1:12" x14ac:dyDescent="0.25">
      <c r="A432" s="245" t="s">
        <v>389</v>
      </c>
      <c r="B432" s="246" t="s">
        <v>409</v>
      </c>
      <c r="C432" s="246" t="s">
        <v>41</v>
      </c>
      <c r="D432" s="246" t="s">
        <v>182</v>
      </c>
      <c r="E432" s="247">
        <v>61669</v>
      </c>
      <c r="F432" s="247">
        <v>64221</v>
      </c>
      <c r="G432" s="247">
        <v>0</v>
      </c>
      <c r="H432" s="248">
        <v>0</v>
      </c>
      <c r="I432" s="249">
        <v>0</v>
      </c>
      <c r="J432" s="247">
        <v>0</v>
      </c>
      <c r="K432" s="247">
        <v>0</v>
      </c>
      <c r="L432" s="250">
        <v>0</v>
      </c>
    </row>
    <row r="433" spans="1:12" x14ac:dyDescent="0.25">
      <c r="A433" s="239" t="s">
        <v>389</v>
      </c>
      <c r="B433" s="240" t="s">
        <v>409</v>
      </c>
      <c r="C433" s="240" t="s">
        <v>47</v>
      </c>
      <c r="D433" s="240" t="s">
        <v>182</v>
      </c>
      <c r="E433" s="241">
        <v>61669</v>
      </c>
      <c r="F433" s="241">
        <v>64221</v>
      </c>
      <c r="G433" s="241">
        <v>69323</v>
      </c>
      <c r="H433" s="242">
        <v>71724</v>
      </c>
      <c r="I433" s="243">
        <v>0</v>
      </c>
      <c r="J433" s="241">
        <v>0</v>
      </c>
      <c r="K433" s="241">
        <v>0</v>
      </c>
      <c r="L433" s="244">
        <v>0</v>
      </c>
    </row>
    <row r="434" spans="1:12" x14ac:dyDescent="0.25">
      <c r="A434" s="245" t="s">
        <v>389</v>
      </c>
      <c r="B434" s="246" t="s">
        <v>410</v>
      </c>
      <c r="C434" s="246" t="s">
        <v>41</v>
      </c>
      <c r="D434" s="246" t="s">
        <v>182</v>
      </c>
      <c r="E434" s="247">
        <v>62247</v>
      </c>
      <c r="F434" s="247">
        <v>0</v>
      </c>
      <c r="G434" s="247">
        <v>0</v>
      </c>
      <c r="H434" s="248">
        <v>0</v>
      </c>
      <c r="I434" s="249">
        <v>0</v>
      </c>
      <c r="J434" s="247">
        <v>0</v>
      </c>
      <c r="K434" s="247">
        <v>0</v>
      </c>
      <c r="L434" s="250">
        <v>0</v>
      </c>
    </row>
    <row r="435" spans="1:12" x14ac:dyDescent="0.25">
      <c r="A435" s="239" t="s">
        <v>389</v>
      </c>
      <c r="B435" s="240" t="s">
        <v>410</v>
      </c>
      <c r="C435" s="240" t="s">
        <v>48</v>
      </c>
      <c r="D435" s="240" t="s">
        <v>182</v>
      </c>
      <c r="E435" s="241">
        <v>63117</v>
      </c>
      <c r="F435" s="241">
        <v>66470</v>
      </c>
      <c r="G435" s="241">
        <v>69576</v>
      </c>
      <c r="H435" s="242">
        <v>0</v>
      </c>
      <c r="I435" s="243">
        <v>0</v>
      </c>
      <c r="J435" s="241">
        <v>0</v>
      </c>
      <c r="K435" s="241">
        <v>0</v>
      </c>
      <c r="L435" s="244">
        <v>0</v>
      </c>
    </row>
    <row r="436" spans="1:12" x14ac:dyDescent="0.25">
      <c r="A436" s="245" t="s">
        <v>389</v>
      </c>
      <c r="B436" s="246" t="s">
        <v>410</v>
      </c>
      <c r="C436" s="246" t="s">
        <v>49</v>
      </c>
      <c r="D436" s="246" t="s">
        <v>182</v>
      </c>
      <c r="E436" s="247">
        <v>65345</v>
      </c>
      <c r="F436" s="247">
        <v>68816</v>
      </c>
      <c r="G436" s="247">
        <v>0</v>
      </c>
      <c r="H436" s="248">
        <v>0</v>
      </c>
      <c r="I436" s="249">
        <v>0</v>
      </c>
      <c r="J436" s="247">
        <v>0</v>
      </c>
      <c r="K436" s="247">
        <v>0</v>
      </c>
      <c r="L436" s="250">
        <v>0</v>
      </c>
    </row>
    <row r="437" spans="1:12" x14ac:dyDescent="0.25">
      <c r="A437" s="239" t="s">
        <v>389</v>
      </c>
      <c r="B437" s="240" t="s">
        <v>411</v>
      </c>
      <c r="C437" s="240" t="s">
        <v>42</v>
      </c>
      <c r="D437" s="240" t="s">
        <v>182</v>
      </c>
      <c r="E437" s="241">
        <v>65583</v>
      </c>
      <c r="F437" s="241">
        <v>0</v>
      </c>
      <c r="G437" s="241">
        <v>0</v>
      </c>
      <c r="H437" s="242">
        <v>0</v>
      </c>
      <c r="I437" s="243">
        <v>0</v>
      </c>
      <c r="J437" s="241">
        <v>0</v>
      </c>
      <c r="K437" s="241">
        <v>0</v>
      </c>
      <c r="L437" s="244">
        <v>0</v>
      </c>
    </row>
    <row r="438" spans="1:12" x14ac:dyDescent="0.25">
      <c r="A438" s="245" t="s">
        <v>389</v>
      </c>
      <c r="B438" s="246" t="s">
        <v>412</v>
      </c>
      <c r="C438" s="246" t="s">
        <v>41</v>
      </c>
      <c r="D438" s="246" t="s">
        <v>182</v>
      </c>
      <c r="E438" s="247">
        <v>58900</v>
      </c>
      <c r="F438" s="247">
        <v>60900</v>
      </c>
      <c r="G438" s="247">
        <v>0</v>
      </c>
      <c r="H438" s="248">
        <v>0</v>
      </c>
      <c r="I438" s="249">
        <v>5000</v>
      </c>
      <c r="J438" s="247">
        <v>5000</v>
      </c>
      <c r="K438" s="247">
        <v>0</v>
      </c>
      <c r="L438" s="250">
        <v>0</v>
      </c>
    </row>
    <row r="439" spans="1:12" x14ac:dyDescent="0.25">
      <c r="A439" s="239" t="s">
        <v>389</v>
      </c>
      <c r="B439" s="240" t="s">
        <v>412</v>
      </c>
      <c r="C439" s="240" t="s">
        <v>47</v>
      </c>
      <c r="D439" s="240" t="s">
        <v>182</v>
      </c>
      <c r="E439" s="241">
        <v>58900</v>
      </c>
      <c r="F439" s="241">
        <v>62900</v>
      </c>
      <c r="G439" s="241">
        <v>65900</v>
      </c>
      <c r="H439" s="242">
        <v>72000</v>
      </c>
      <c r="I439" s="243">
        <v>5000</v>
      </c>
      <c r="J439" s="241">
        <v>5000</v>
      </c>
      <c r="K439" s="241">
        <v>5000</v>
      </c>
      <c r="L439" s="244">
        <v>5000</v>
      </c>
    </row>
    <row r="440" spans="1:12" x14ac:dyDescent="0.25">
      <c r="A440" s="245" t="s">
        <v>389</v>
      </c>
      <c r="B440" s="246" t="s">
        <v>412</v>
      </c>
      <c r="C440" s="246" t="s">
        <v>48</v>
      </c>
      <c r="D440" s="246" t="s">
        <v>182</v>
      </c>
      <c r="E440" s="247">
        <v>58900</v>
      </c>
      <c r="F440" s="247">
        <v>60900</v>
      </c>
      <c r="G440" s="247">
        <v>65700</v>
      </c>
      <c r="H440" s="248">
        <v>0</v>
      </c>
      <c r="I440" s="249">
        <v>35000</v>
      </c>
      <c r="J440" s="247">
        <v>35000</v>
      </c>
      <c r="K440" s="247">
        <v>35000</v>
      </c>
      <c r="L440" s="250">
        <v>0</v>
      </c>
    </row>
    <row r="441" spans="1:12" x14ac:dyDescent="0.25">
      <c r="A441" s="239" t="s">
        <v>389</v>
      </c>
      <c r="B441" s="240" t="s">
        <v>412</v>
      </c>
      <c r="C441" s="240" t="s">
        <v>49</v>
      </c>
      <c r="D441" s="240" t="s">
        <v>182</v>
      </c>
      <c r="E441" s="241">
        <v>58900</v>
      </c>
      <c r="F441" s="241">
        <v>60900</v>
      </c>
      <c r="G441" s="241">
        <v>0</v>
      </c>
      <c r="H441" s="242">
        <v>0</v>
      </c>
      <c r="I441" s="243">
        <v>5000</v>
      </c>
      <c r="J441" s="241">
        <v>5000</v>
      </c>
      <c r="K441" s="241">
        <v>0</v>
      </c>
      <c r="L441" s="244">
        <v>0</v>
      </c>
    </row>
    <row r="442" spans="1:12" x14ac:dyDescent="0.25">
      <c r="A442" s="245" t="s">
        <v>389</v>
      </c>
      <c r="B442" s="246" t="s">
        <v>412</v>
      </c>
      <c r="C442" s="246" t="s">
        <v>51</v>
      </c>
      <c r="D442" s="246" t="s">
        <v>182</v>
      </c>
      <c r="E442" s="247">
        <v>58900</v>
      </c>
      <c r="F442" s="247">
        <v>60900</v>
      </c>
      <c r="G442" s="247">
        <v>69700</v>
      </c>
      <c r="H442" s="248">
        <v>0</v>
      </c>
      <c r="I442" s="249">
        <v>13000</v>
      </c>
      <c r="J442" s="247">
        <v>13000</v>
      </c>
      <c r="K442" s="247">
        <v>13000</v>
      </c>
      <c r="L442" s="250">
        <v>0</v>
      </c>
    </row>
    <row r="443" spans="1:12" x14ac:dyDescent="0.25">
      <c r="A443" s="239" t="s">
        <v>389</v>
      </c>
      <c r="B443" s="240" t="s">
        <v>413</v>
      </c>
      <c r="C443" s="240" t="s">
        <v>47</v>
      </c>
      <c r="D443" s="240" t="s">
        <v>182</v>
      </c>
      <c r="E443" s="241">
        <v>0</v>
      </c>
      <c r="F443" s="241">
        <v>0</v>
      </c>
      <c r="G443" s="241">
        <v>63481</v>
      </c>
      <c r="H443" s="242">
        <v>66922</v>
      </c>
      <c r="I443" s="243">
        <v>55360</v>
      </c>
      <c r="J443" s="241">
        <v>53922</v>
      </c>
      <c r="K443" s="241">
        <v>53922</v>
      </c>
      <c r="L443" s="244">
        <v>0</v>
      </c>
    </row>
    <row r="444" spans="1:12" x14ac:dyDescent="0.25">
      <c r="A444" s="245" t="s">
        <v>389</v>
      </c>
      <c r="B444" s="246" t="s">
        <v>414</v>
      </c>
      <c r="C444" s="246" t="s">
        <v>41</v>
      </c>
      <c r="D444" s="246" t="s">
        <v>182</v>
      </c>
      <c r="E444" s="247">
        <v>63481</v>
      </c>
      <c r="F444" s="247">
        <v>66922</v>
      </c>
      <c r="G444" s="247">
        <v>0</v>
      </c>
      <c r="H444" s="248">
        <v>0</v>
      </c>
      <c r="I444" s="249">
        <v>0</v>
      </c>
      <c r="J444" s="247">
        <v>0</v>
      </c>
      <c r="K444" s="247">
        <v>0</v>
      </c>
      <c r="L444" s="250">
        <v>0</v>
      </c>
    </row>
    <row r="445" spans="1:12" x14ac:dyDescent="0.25">
      <c r="A445" s="239" t="s">
        <v>389</v>
      </c>
      <c r="B445" s="240" t="s">
        <v>414</v>
      </c>
      <c r="C445" s="240" t="s">
        <v>45</v>
      </c>
      <c r="D445" s="240" t="s">
        <v>182</v>
      </c>
      <c r="E445" s="241">
        <v>63481</v>
      </c>
      <c r="F445" s="241">
        <v>66922</v>
      </c>
      <c r="G445" s="241">
        <v>70518</v>
      </c>
      <c r="H445" s="242">
        <v>0</v>
      </c>
      <c r="I445" s="243">
        <v>0</v>
      </c>
      <c r="J445" s="241">
        <v>0</v>
      </c>
      <c r="K445" s="241">
        <v>0</v>
      </c>
      <c r="L445" s="244">
        <v>0</v>
      </c>
    </row>
    <row r="446" spans="1:12" x14ac:dyDescent="0.25">
      <c r="A446" s="245" t="s">
        <v>389</v>
      </c>
      <c r="B446" s="246" t="s">
        <v>414</v>
      </c>
      <c r="C446" s="246" t="s">
        <v>47</v>
      </c>
      <c r="D446" s="246" t="s">
        <v>182</v>
      </c>
      <c r="E446" s="247">
        <v>1500</v>
      </c>
      <c r="F446" s="247">
        <v>1500</v>
      </c>
      <c r="G446" s="247">
        <v>1500</v>
      </c>
      <c r="H446" s="248">
        <v>1500</v>
      </c>
      <c r="I446" s="249">
        <v>0</v>
      </c>
      <c r="J446" s="247">
        <v>0</v>
      </c>
      <c r="K446" s="247">
        <v>0</v>
      </c>
      <c r="L446" s="250">
        <v>0</v>
      </c>
    </row>
    <row r="447" spans="1:12" x14ac:dyDescent="0.25">
      <c r="A447" s="239" t="s">
        <v>389</v>
      </c>
      <c r="B447" s="240" t="s">
        <v>414</v>
      </c>
      <c r="C447" s="240" t="s">
        <v>49</v>
      </c>
      <c r="D447" s="240" t="s">
        <v>182</v>
      </c>
      <c r="E447" s="241">
        <v>68018</v>
      </c>
      <c r="F447" s="241">
        <v>70518</v>
      </c>
      <c r="G447" s="241">
        <v>0</v>
      </c>
      <c r="H447" s="242">
        <v>0</v>
      </c>
      <c r="I447" s="243">
        <v>0</v>
      </c>
      <c r="J447" s="241">
        <v>0</v>
      </c>
      <c r="K447" s="241">
        <v>0</v>
      </c>
      <c r="L447" s="244">
        <v>0</v>
      </c>
    </row>
    <row r="448" spans="1:12" x14ac:dyDescent="0.25">
      <c r="A448" s="245" t="s">
        <v>389</v>
      </c>
      <c r="B448" s="246" t="s">
        <v>415</v>
      </c>
      <c r="C448" s="246" t="s">
        <v>41</v>
      </c>
      <c r="D448" s="246" t="s">
        <v>182</v>
      </c>
      <c r="E448" s="247">
        <v>52000</v>
      </c>
      <c r="F448" s="247">
        <v>0</v>
      </c>
      <c r="G448" s="247">
        <v>0</v>
      </c>
      <c r="H448" s="248">
        <v>0</v>
      </c>
      <c r="I448" s="249">
        <v>0</v>
      </c>
      <c r="J448" s="247">
        <v>0</v>
      </c>
      <c r="K448" s="247">
        <v>0</v>
      </c>
      <c r="L448" s="250">
        <v>0</v>
      </c>
    </row>
    <row r="449" spans="1:12" x14ac:dyDescent="0.25">
      <c r="A449" s="239" t="s">
        <v>389</v>
      </c>
      <c r="B449" s="240" t="s">
        <v>415</v>
      </c>
      <c r="C449" s="240" t="s">
        <v>47</v>
      </c>
      <c r="D449" s="240" t="s">
        <v>182</v>
      </c>
      <c r="E449" s="241">
        <v>62000</v>
      </c>
      <c r="F449" s="241">
        <v>64000</v>
      </c>
      <c r="G449" s="241">
        <v>66000</v>
      </c>
      <c r="H449" s="242">
        <v>68000</v>
      </c>
      <c r="I449" s="243">
        <v>0</v>
      </c>
      <c r="J449" s="241">
        <v>0</v>
      </c>
      <c r="K449" s="241">
        <v>0</v>
      </c>
      <c r="L449" s="244">
        <v>0</v>
      </c>
    </row>
    <row r="450" spans="1:12" x14ac:dyDescent="0.25">
      <c r="A450" s="245" t="s">
        <v>389</v>
      </c>
      <c r="B450" s="246" t="s">
        <v>416</v>
      </c>
      <c r="C450" s="246" t="s">
        <v>41</v>
      </c>
      <c r="D450" s="246" t="s">
        <v>182</v>
      </c>
      <c r="E450" s="247">
        <v>61000</v>
      </c>
      <c r="F450" s="247">
        <v>64000</v>
      </c>
      <c r="G450" s="247">
        <v>0</v>
      </c>
      <c r="H450" s="248">
        <v>0</v>
      </c>
      <c r="I450" s="249">
        <v>0</v>
      </c>
      <c r="J450" s="247">
        <v>0</v>
      </c>
      <c r="K450" s="247">
        <v>0</v>
      </c>
      <c r="L450" s="250">
        <v>0</v>
      </c>
    </row>
    <row r="451" spans="1:12" x14ac:dyDescent="0.25">
      <c r="A451" s="239" t="s">
        <v>389</v>
      </c>
      <c r="B451" s="240" t="s">
        <v>416</v>
      </c>
      <c r="C451" s="240" t="s">
        <v>47</v>
      </c>
      <c r="D451" s="240" t="s">
        <v>182</v>
      </c>
      <c r="E451" s="241">
        <v>61670</v>
      </c>
      <c r="F451" s="241">
        <v>64220</v>
      </c>
      <c r="G451" s="241">
        <v>69360</v>
      </c>
      <c r="H451" s="242">
        <v>71400</v>
      </c>
      <c r="I451" s="243">
        <v>0</v>
      </c>
      <c r="J451" s="241">
        <v>0</v>
      </c>
      <c r="K451" s="241">
        <v>0</v>
      </c>
      <c r="L451" s="244">
        <v>0</v>
      </c>
    </row>
    <row r="452" spans="1:12" x14ac:dyDescent="0.25">
      <c r="A452" s="245" t="s">
        <v>389</v>
      </c>
      <c r="B452" s="246" t="s">
        <v>417</v>
      </c>
      <c r="C452" s="246" t="s">
        <v>41</v>
      </c>
      <c r="D452" s="246" t="s">
        <v>182</v>
      </c>
      <c r="E452" s="247">
        <v>0</v>
      </c>
      <c r="F452" s="247">
        <v>69271</v>
      </c>
      <c r="G452" s="247">
        <v>72625</v>
      </c>
      <c r="H452" s="248">
        <v>0</v>
      </c>
      <c r="I452" s="249">
        <v>0</v>
      </c>
      <c r="J452" s="247">
        <v>0</v>
      </c>
      <c r="K452" s="247">
        <v>0</v>
      </c>
      <c r="L452" s="250">
        <v>0</v>
      </c>
    </row>
    <row r="453" spans="1:12" x14ac:dyDescent="0.25">
      <c r="A453" s="239" t="s">
        <v>389</v>
      </c>
      <c r="B453" s="240" t="s">
        <v>417</v>
      </c>
      <c r="C453" s="240" t="s">
        <v>45</v>
      </c>
      <c r="D453" s="240" t="s">
        <v>182</v>
      </c>
      <c r="E453" s="241">
        <v>64271</v>
      </c>
      <c r="F453" s="241">
        <v>67625</v>
      </c>
      <c r="G453" s="241">
        <v>73578</v>
      </c>
      <c r="H453" s="242">
        <v>0</v>
      </c>
      <c r="I453" s="243">
        <v>0</v>
      </c>
      <c r="J453" s="241">
        <v>0</v>
      </c>
      <c r="K453" s="241">
        <v>0</v>
      </c>
      <c r="L453" s="244">
        <v>0</v>
      </c>
    </row>
    <row r="454" spans="1:12" x14ac:dyDescent="0.25">
      <c r="A454" s="245" t="s">
        <v>389</v>
      </c>
      <c r="B454" s="246" t="s">
        <v>417</v>
      </c>
      <c r="C454" s="246" t="s">
        <v>47</v>
      </c>
      <c r="D454" s="246" t="s">
        <v>182</v>
      </c>
      <c r="E454" s="247">
        <v>35674</v>
      </c>
      <c r="F454" s="247">
        <v>0</v>
      </c>
      <c r="G454" s="247">
        <v>29728</v>
      </c>
      <c r="H454" s="248">
        <v>71349</v>
      </c>
      <c r="I454" s="249">
        <v>36991</v>
      </c>
      <c r="J454" s="247">
        <v>67509</v>
      </c>
      <c r="K454" s="247">
        <v>33754</v>
      </c>
      <c r="L454" s="250">
        <v>0</v>
      </c>
    </row>
    <row r="455" spans="1:12" x14ac:dyDescent="0.25">
      <c r="A455" s="239" t="s">
        <v>389</v>
      </c>
      <c r="B455" s="240" t="s">
        <v>417</v>
      </c>
      <c r="C455" s="240" t="s">
        <v>49</v>
      </c>
      <c r="D455" s="240" t="s">
        <v>182</v>
      </c>
      <c r="E455" s="241">
        <v>71349</v>
      </c>
      <c r="F455" s="241">
        <v>74804</v>
      </c>
      <c r="G455" s="241">
        <v>0</v>
      </c>
      <c r="H455" s="242">
        <v>0</v>
      </c>
      <c r="I455" s="243">
        <v>0</v>
      </c>
      <c r="J455" s="241">
        <v>0</v>
      </c>
      <c r="K455" s="241">
        <v>0</v>
      </c>
      <c r="L455" s="244">
        <v>0</v>
      </c>
    </row>
    <row r="456" spans="1:12" x14ac:dyDescent="0.25">
      <c r="A456" s="245" t="s">
        <v>389</v>
      </c>
      <c r="B456" s="246" t="s">
        <v>418</v>
      </c>
      <c r="C456" s="246" t="s">
        <v>41</v>
      </c>
      <c r="D456" s="246" t="s">
        <v>182</v>
      </c>
      <c r="E456" s="247">
        <v>71349</v>
      </c>
      <c r="F456" s="247">
        <v>74804</v>
      </c>
      <c r="G456" s="247">
        <v>0</v>
      </c>
      <c r="H456" s="248">
        <v>0</v>
      </c>
      <c r="I456" s="249">
        <v>0</v>
      </c>
      <c r="J456" s="247">
        <v>0</v>
      </c>
      <c r="K456" s="247">
        <v>0</v>
      </c>
      <c r="L456" s="250">
        <v>0</v>
      </c>
    </row>
    <row r="457" spans="1:12" x14ac:dyDescent="0.25">
      <c r="A457" s="239" t="s">
        <v>389</v>
      </c>
      <c r="B457" s="240" t="s">
        <v>418</v>
      </c>
      <c r="C457" s="240" t="s">
        <v>47</v>
      </c>
      <c r="D457" s="240" t="s">
        <v>182</v>
      </c>
      <c r="E457" s="241">
        <v>71349</v>
      </c>
      <c r="F457" s="241">
        <v>74804</v>
      </c>
      <c r="G457" s="241">
        <v>80935</v>
      </c>
      <c r="H457" s="242">
        <v>83210</v>
      </c>
      <c r="I457" s="243">
        <v>0</v>
      </c>
      <c r="J457" s="241">
        <v>55000</v>
      </c>
      <c r="K457" s="241">
        <v>55000</v>
      </c>
      <c r="L457" s="244">
        <v>0</v>
      </c>
    </row>
    <row r="458" spans="1:12" x14ac:dyDescent="0.25">
      <c r="A458" s="245" t="s">
        <v>389</v>
      </c>
      <c r="B458" s="246" t="s">
        <v>419</v>
      </c>
      <c r="C458" s="246" t="s">
        <v>39</v>
      </c>
      <c r="D458" s="246" t="s">
        <v>182</v>
      </c>
      <c r="E458" s="247">
        <v>45000</v>
      </c>
      <c r="F458" s="247">
        <v>0</v>
      </c>
      <c r="G458" s="247">
        <v>0</v>
      </c>
      <c r="H458" s="248">
        <v>0</v>
      </c>
      <c r="I458" s="249">
        <v>0</v>
      </c>
      <c r="J458" s="247">
        <v>0</v>
      </c>
      <c r="K458" s="247">
        <v>0</v>
      </c>
      <c r="L458" s="250">
        <v>0</v>
      </c>
    </row>
    <row r="459" spans="1:12" x14ac:dyDescent="0.25">
      <c r="A459" s="239" t="s">
        <v>389</v>
      </c>
      <c r="B459" s="240" t="s">
        <v>420</v>
      </c>
      <c r="C459" s="240" t="s">
        <v>40</v>
      </c>
      <c r="D459" s="240" t="s">
        <v>180</v>
      </c>
      <c r="E459" s="241">
        <v>0</v>
      </c>
      <c r="F459" s="241">
        <v>0</v>
      </c>
      <c r="G459" s="241">
        <v>0</v>
      </c>
      <c r="H459" s="242">
        <v>0</v>
      </c>
      <c r="I459" s="243">
        <v>85575</v>
      </c>
      <c r="J459" s="241">
        <v>85575</v>
      </c>
      <c r="K459" s="241">
        <v>0</v>
      </c>
      <c r="L459" s="244">
        <v>0</v>
      </c>
    </row>
    <row r="460" spans="1:12" x14ac:dyDescent="0.25">
      <c r="A460" s="245" t="s">
        <v>389</v>
      </c>
      <c r="B460" s="246" t="s">
        <v>420</v>
      </c>
      <c r="C460" s="246" t="s">
        <v>47</v>
      </c>
      <c r="D460" s="246" t="s">
        <v>180</v>
      </c>
      <c r="E460" s="247">
        <v>64569</v>
      </c>
      <c r="F460" s="247">
        <v>65676</v>
      </c>
      <c r="G460" s="247">
        <v>72233</v>
      </c>
      <c r="H460" s="248">
        <v>74972</v>
      </c>
      <c r="I460" s="249">
        <v>22455</v>
      </c>
      <c r="J460" s="247">
        <v>44910</v>
      </c>
      <c r="K460" s="247">
        <v>44910</v>
      </c>
      <c r="L460" s="250">
        <v>22455</v>
      </c>
    </row>
    <row r="461" spans="1:12" x14ac:dyDescent="0.25">
      <c r="A461" s="239" t="s">
        <v>389</v>
      </c>
      <c r="B461" s="240" t="s">
        <v>420</v>
      </c>
      <c r="C461" s="240" t="s">
        <v>48</v>
      </c>
      <c r="D461" s="240" t="s">
        <v>180</v>
      </c>
      <c r="E461" s="241">
        <v>0</v>
      </c>
      <c r="F461" s="241">
        <v>0</v>
      </c>
      <c r="G461" s="241">
        <v>0</v>
      </c>
      <c r="H461" s="242">
        <v>0</v>
      </c>
      <c r="I461" s="243">
        <v>89245</v>
      </c>
      <c r="J461" s="241">
        <v>89245</v>
      </c>
      <c r="K461" s="241">
        <v>89245</v>
      </c>
      <c r="L461" s="244">
        <v>0</v>
      </c>
    </row>
    <row r="462" spans="1:12" x14ac:dyDescent="0.25">
      <c r="A462" s="245" t="s">
        <v>389</v>
      </c>
      <c r="B462" s="246" t="s">
        <v>420</v>
      </c>
      <c r="C462" s="246" t="s">
        <v>49</v>
      </c>
      <c r="D462" s="246" t="s">
        <v>180</v>
      </c>
      <c r="E462" s="247">
        <v>0</v>
      </c>
      <c r="F462" s="247">
        <v>0</v>
      </c>
      <c r="G462" s="247">
        <v>0</v>
      </c>
      <c r="H462" s="248">
        <v>0</v>
      </c>
      <c r="I462" s="249">
        <v>78854</v>
      </c>
      <c r="J462" s="247">
        <v>78854</v>
      </c>
      <c r="K462" s="247">
        <v>0</v>
      </c>
      <c r="L462" s="250">
        <v>0</v>
      </c>
    </row>
    <row r="463" spans="1:12" x14ac:dyDescent="0.25">
      <c r="A463" s="239" t="s">
        <v>389</v>
      </c>
      <c r="B463" s="240" t="s">
        <v>420</v>
      </c>
      <c r="C463" s="240" t="s">
        <v>50</v>
      </c>
      <c r="D463" s="240" t="s">
        <v>180</v>
      </c>
      <c r="E463" s="241">
        <v>0</v>
      </c>
      <c r="F463" s="241">
        <v>0</v>
      </c>
      <c r="G463" s="241">
        <v>0</v>
      </c>
      <c r="H463" s="242">
        <v>0</v>
      </c>
      <c r="I463" s="243">
        <v>57425</v>
      </c>
      <c r="J463" s="241">
        <v>57425</v>
      </c>
      <c r="K463" s="241">
        <v>57425</v>
      </c>
      <c r="L463" s="244">
        <v>0</v>
      </c>
    </row>
    <row r="464" spans="1:12" x14ac:dyDescent="0.25">
      <c r="A464" s="245" t="s">
        <v>389</v>
      </c>
      <c r="B464" s="246" t="s">
        <v>420</v>
      </c>
      <c r="C464" s="246" t="s">
        <v>51</v>
      </c>
      <c r="D464" s="246" t="s">
        <v>180</v>
      </c>
      <c r="E464" s="247">
        <v>0</v>
      </c>
      <c r="F464" s="247">
        <v>0</v>
      </c>
      <c r="G464" s="247">
        <v>0</v>
      </c>
      <c r="H464" s="248">
        <v>0</v>
      </c>
      <c r="I464" s="249">
        <v>50548</v>
      </c>
      <c r="J464" s="247">
        <v>50548</v>
      </c>
      <c r="K464" s="247">
        <v>50548</v>
      </c>
      <c r="L464" s="250">
        <v>0</v>
      </c>
    </row>
    <row r="465" spans="1:12" x14ac:dyDescent="0.25">
      <c r="A465" s="239" t="s">
        <v>389</v>
      </c>
      <c r="B465" s="240" t="s">
        <v>421</v>
      </c>
      <c r="C465" s="240" t="s">
        <v>41</v>
      </c>
      <c r="D465" s="240" t="s">
        <v>182</v>
      </c>
      <c r="E465" s="241">
        <v>62000</v>
      </c>
      <c r="F465" s="241">
        <v>64000</v>
      </c>
      <c r="G465" s="241">
        <v>0</v>
      </c>
      <c r="H465" s="242">
        <v>0</v>
      </c>
      <c r="I465" s="243">
        <v>0</v>
      </c>
      <c r="J465" s="241">
        <v>0</v>
      </c>
      <c r="K465" s="241">
        <v>0</v>
      </c>
      <c r="L465" s="244">
        <v>0</v>
      </c>
    </row>
    <row r="466" spans="1:12" x14ac:dyDescent="0.25">
      <c r="A466" s="245" t="s">
        <v>389</v>
      </c>
      <c r="B466" s="246" t="s">
        <v>421</v>
      </c>
      <c r="C466" s="246" t="s">
        <v>45</v>
      </c>
      <c r="D466" s="246" t="s">
        <v>182</v>
      </c>
      <c r="E466" s="247">
        <v>62992</v>
      </c>
      <c r="F466" s="247">
        <v>65221</v>
      </c>
      <c r="G466" s="247">
        <v>67452</v>
      </c>
      <c r="H466" s="248">
        <v>0</v>
      </c>
      <c r="I466" s="249">
        <v>0</v>
      </c>
      <c r="J466" s="247">
        <v>0</v>
      </c>
      <c r="K466" s="247">
        <v>0</v>
      </c>
      <c r="L466" s="250">
        <v>0</v>
      </c>
    </row>
    <row r="467" spans="1:12" x14ac:dyDescent="0.25">
      <c r="A467" s="239" t="s">
        <v>389</v>
      </c>
      <c r="B467" s="240" t="s">
        <v>422</v>
      </c>
      <c r="C467" s="240" t="s">
        <v>41</v>
      </c>
      <c r="D467" s="240" t="s">
        <v>182</v>
      </c>
      <c r="E467" s="241">
        <v>64790</v>
      </c>
      <c r="F467" s="241">
        <v>70464</v>
      </c>
      <c r="G467" s="241">
        <v>0</v>
      </c>
      <c r="H467" s="242">
        <v>0</v>
      </c>
      <c r="I467" s="243">
        <v>0</v>
      </c>
      <c r="J467" s="241">
        <v>0</v>
      </c>
      <c r="K467" s="241">
        <v>0</v>
      </c>
      <c r="L467" s="244">
        <v>0</v>
      </c>
    </row>
    <row r="468" spans="1:12" x14ac:dyDescent="0.25">
      <c r="A468" s="245" t="s">
        <v>389</v>
      </c>
      <c r="B468" s="246" t="s">
        <v>423</v>
      </c>
      <c r="C468" s="246" t="s">
        <v>41</v>
      </c>
      <c r="D468" s="246" t="s">
        <v>182</v>
      </c>
      <c r="E468" s="247">
        <v>71000</v>
      </c>
      <c r="F468" s="247">
        <v>74500</v>
      </c>
      <c r="G468" s="247">
        <v>0</v>
      </c>
      <c r="H468" s="248">
        <v>0</v>
      </c>
      <c r="I468" s="249">
        <v>0</v>
      </c>
      <c r="J468" s="247">
        <v>0</v>
      </c>
      <c r="K468" s="247">
        <v>0</v>
      </c>
      <c r="L468" s="250">
        <v>0</v>
      </c>
    </row>
    <row r="469" spans="1:12" x14ac:dyDescent="0.25">
      <c r="A469" s="239" t="s">
        <v>389</v>
      </c>
      <c r="B469" s="240" t="s">
        <v>424</v>
      </c>
      <c r="C469" s="240" t="s">
        <v>25</v>
      </c>
      <c r="D469" s="240" t="s">
        <v>182</v>
      </c>
      <c r="E469" s="241">
        <v>40000</v>
      </c>
      <c r="F469" s="241">
        <v>45000</v>
      </c>
      <c r="G469" s="241">
        <v>0</v>
      </c>
      <c r="H469" s="242">
        <v>0</v>
      </c>
      <c r="I469" s="243">
        <v>0</v>
      </c>
      <c r="J469" s="241">
        <v>0</v>
      </c>
      <c r="K469" s="241">
        <v>0</v>
      </c>
      <c r="L469" s="244">
        <v>0</v>
      </c>
    </row>
    <row r="470" spans="1:12" x14ac:dyDescent="0.25">
      <c r="A470" s="245" t="s">
        <v>389</v>
      </c>
      <c r="B470" s="246" t="s">
        <v>424</v>
      </c>
      <c r="C470" s="246" t="s">
        <v>581</v>
      </c>
      <c r="D470" s="246" t="s">
        <v>182</v>
      </c>
      <c r="E470" s="247">
        <v>63592</v>
      </c>
      <c r="F470" s="247">
        <v>68082</v>
      </c>
      <c r="G470" s="247">
        <v>71754</v>
      </c>
      <c r="H470" s="248">
        <v>0</v>
      </c>
      <c r="I470" s="249">
        <v>0</v>
      </c>
      <c r="J470" s="247">
        <v>0</v>
      </c>
      <c r="K470" s="247">
        <v>0</v>
      </c>
      <c r="L470" s="250">
        <v>0</v>
      </c>
    </row>
    <row r="471" spans="1:12" x14ac:dyDescent="0.25">
      <c r="A471" s="239" t="s">
        <v>389</v>
      </c>
      <c r="B471" s="240" t="s">
        <v>424</v>
      </c>
      <c r="C471" s="240" t="s">
        <v>39</v>
      </c>
      <c r="D471" s="240" t="s">
        <v>182</v>
      </c>
      <c r="E471" s="241">
        <v>36000</v>
      </c>
      <c r="F471" s="241">
        <v>0</v>
      </c>
      <c r="G471" s="241">
        <v>0</v>
      </c>
      <c r="H471" s="242">
        <v>0</v>
      </c>
      <c r="I471" s="243">
        <v>0</v>
      </c>
      <c r="J471" s="241">
        <v>0</v>
      </c>
      <c r="K471" s="241">
        <v>0</v>
      </c>
      <c r="L471" s="244">
        <v>0</v>
      </c>
    </row>
    <row r="472" spans="1:12" x14ac:dyDescent="0.25">
      <c r="A472" s="245" t="s">
        <v>389</v>
      </c>
      <c r="B472" s="246" t="s">
        <v>424</v>
      </c>
      <c r="C472" s="246" t="s">
        <v>40</v>
      </c>
      <c r="D472" s="246" t="s">
        <v>182</v>
      </c>
      <c r="E472" s="247">
        <v>37000</v>
      </c>
      <c r="F472" s="247">
        <v>40000</v>
      </c>
      <c r="G472" s="247">
        <v>0</v>
      </c>
      <c r="H472" s="248">
        <v>0</v>
      </c>
      <c r="I472" s="249">
        <v>0</v>
      </c>
      <c r="J472" s="247">
        <v>0</v>
      </c>
      <c r="K472" s="247">
        <v>0</v>
      </c>
      <c r="L472" s="250">
        <v>0</v>
      </c>
    </row>
    <row r="473" spans="1:12" x14ac:dyDescent="0.25">
      <c r="A473" s="239" t="s">
        <v>389</v>
      </c>
      <c r="B473" s="240" t="s">
        <v>424</v>
      </c>
      <c r="C473" s="240" t="s">
        <v>41</v>
      </c>
      <c r="D473" s="240" t="s">
        <v>182</v>
      </c>
      <c r="E473" s="241">
        <v>63592</v>
      </c>
      <c r="F473" s="241">
        <v>68082</v>
      </c>
      <c r="G473" s="241">
        <v>0</v>
      </c>
      <c r="H473" s="242">
        <v>0</v>
      </c>
      <c r="I473" s="243">
        <v>0</v>
      </c>
      <c r="J473" s="241">
        <v>0</v>
      </c>
      <c r="K473" s="241">
        <v>0</v>
      </c>
      <c r="L473" s="244">
        <v>0</v>
      </c>
    </row>
    <row r="474" spans="1:12" x14ac:dyDescent="0.25">
      <c r="A474" s="245" t="s">
        <v>389</v>
      </c>
      <c r="B474" s="246" t="s">
        <v>424</v>
      </c>
      <c r="C474" s="246" t="s">
        <v>48</v>
      </c>
      <c r="D474" s="246" t="s">
        <v>182</v>
      </c>
      <c r="E474" s="247">
        <v>25000</v>
      </c>
      <c r="F474" s="247">
        <v>25000</v>
      </c>
      <c r="G474" s="247">
        <v>0</v>
      </c>
      <c r="H474" s="248">
        <v>0</v>
      </c>
      <c r="I474" s="249">
        <v>0</v>
      </c>
      <c r="J474" s="247">
        <v>0</v>
      </c>
      <c r="K474" s="247">
        <v>0</v>
      </c>
      <c r="L474" s="250">
        <v>0</v>
      </c>
    </row>
    <row r="475" spans="1:12" x14ac:dyDescent="0.25">
      <c r="A475" s="239" t="s">
        <v>389</v>
      </c>
      <c r="B475" s="240" t="s">
        <v>424</v>
      </c>
      <c r="C475" s="240" t="s">
        <v>49</v>
      </c>
      <c r="D475" s="240" t="s">
        <v>182</v>
      </c>
      <c r="E475" s="241">
        <v>63592</v>
      </c>
      <c r="F475" s="241">
        <v>68082</v>
      </c>
      <c r="G475" s="241">
        <v>0</v>
      </c>
      <c r="H475" s="242">
        <v>0</v>
      </c>
      <c r="I475" s="243">
        <v>0</v>
      </c>
      <c r="J475" s="241">
        <v>0</v>
      </c>
      <c r="K475" s="241">
        <v>0</v>
      </c>
      <c r="L475" s="244">
        <v>0</v>
      </c>
    </row>
    <row r="476" spans="1:12" x14ac:dyDescent="0.25">
      <c r="A476" s="245" t="s">
        <v>389</v>
      </c>
      <c r="B476" s="246" t="s">
        <v>424</v>
      </c>
      <c r="C476" s="246" t="s">
        <v>50</v>
      </c>
      <c r="D476" s="246" t="s">
        <v>182</v>
      </c>
      <c r="E476" s="247">
        <v>25000</v>
      </c>
      <c r="F476" s="247">
        <v>25000</v>
      </c>
      <c r="G476" s="247">
        <v>25000</v>
      </c>
      <c r="H476" s="248">
        <v>0</v>
      </c>
      <c r="I476" s="249">
        <v>0</v>
      </c>
      <c r="J476" s="247">
        <v>0</v>
      </c>
      <c r="K476" s="247">
        <v>0</v>
      </c>
      <c r="L476" s="250">
        <v>0</v>
      </c>
    </row>
    <row r="477" spans="1:12" x14ac:dyDescent="0.25">
      <c r="A477" s="239" t="s">
        <v>389</v>
      </c>
      <c r="B477" s="240" t="s">
        <v>425</v>
      </c>
      <c r="C477" s="240" t="s">
        <v>197</v>
      </c>
      <c r="D477" s="240" t="s">
        <v>182</v>
      </c>
      <c r="E477" s="241">
        <v>75000</v>
      </c>
      <c r="F477" s="241">
        <v>0</v>
      </c>
      <c r="G477" s="241">
        <v>0</v>
      </c>
      <c r="H477" s="242">
        <v>0</v>
      </c>
      <c r="I477" s="243">
        <v>0</v>
      </c>
      <c r="J477" s="241">
        <v>0</v>
      </c>
      <c r="K477" s="241">
        <v>0</v>
      </c>
      <c r="L477" s="244">
        <v>0</v>
      </c>
    </row>
    <row r="478" spans="1:12" x14ac:dyDescent="0.25">
      <c r="A478" s="245" t="s">
        <v>389</v>
      </c>
      <c r="B478" s="246" t="s">
        <v>426</v>
      </c>
      <c r="C478" s="246" t="s">
        <v>41</v>
      </c>
      <c r="D478" s="246" t="s">
        <v>182</v>
      </c>
      <c r="E478" s="247">
        <v>63481</v>
      </c>
      <c r="F478" s="247">
        <v>0</v>
      </c>
      <c r="G478" s="247">
        <v>0</v>
      </c>
      <c r="H478" s="248">
        <v>0</v>
      </c>
      <c r="I478" s="249">
        <v>0</v>
      </c>
      <c r="J478" s="247">
        <v>0</v>
      </c>
      <c r="K478" s="247">
        <v>0</v>
      </c>
      <c r="L478" s="250">
        <v>0</v>
      </c>
    </row>
    <row r="479" spans="1:12" x14ac:dyDescent="0.25">
      <c r="A479" s="239" t="s">
        <v>389</v>
      </c>
      <c r="B479" s="240" t="s">
        <v>427</v>
      </c>
      <c r="C479" s="240" t="s">
        <v>41</v>
      </c>
      <c r="D479" s="240" t="s">
        <v>182</v>
      </c>
      <c r="E479" s="241">
        <v>58000</v>
      </c>
      <c r="F479" s="241">
        <v>0</v>
      </c>
      <c r="G479" s="241">
        <v>0</v>
      </c>
      <c r="H479" s="242">
        <v>0</v>
      </c>
      <c r="I479" s="243">
        <v>0</v>
      </c>
      <c r="J479" s="241">
        <v>0</v>
      </c>
      <c r="K479" s="241">
        <v>0</v>
      </c>
      <c r="L479" s="244">
        <v>0</v>
      </c>
    </row>
    <row r="480" spans="1:12" x14ac:dyDescent="0.25">
      <c r="A480" s="245" t="s">
        <v>389</v>
      </c>
      <c r="B480" s="246" t="s">
        <v>428</v>
      </c>
      <c r="C480" s="246" t="s">
        <v>41</v>
      </c>
      <c r="D480" s="246" t="s">
        <v>182</v>
      </c>
      <c r="E480" s="247">
        <v>54131</v>
      </c>
      <c r="F480" s="247">
        <v>0</v>
      </c>
      <c r="G480" s="247">
        <v>0</v>
      </c>
      <c r="H480" s="248">
        <v>0</v>
      </c>
      <c r="I480" s="249">
        <v>0</v>
      </c>
      <c r="J480" s="247">
        <v>0</v>
      </c>
      <c r="K480" s="247">
        <v>0</v>
      </c>
      <c r="L480" s="250">
        <v>0</v>
      </c>
    </row>
    <row r="481" spans="1:12" x14ac:dyDescent="0.25">
      <c r="A481" s="239" t="s">
        <v>389</v>
      </c>
      <c r="B481" s="240" t="s">
        <v>429</v>
      </c>
      <c r="C481" s="240" t="s">
        <v>581</v>
      </c>
      <c r="D481" s="240" t="s">
        <v>182</v>
      </c>
      <c r="E481" s="241">
        <v>58067</v>
      </c>
      <c r="F481" s="241">
        <v>61425</v>
      </c>
      <c r="G481" s="241">
        <v>65454</v>
      </c>
      <c r="H481" s="242">
        <v>0</v>
      </c>
      <c r="I481" s="243">
        <v>0</v>
      </c>
      <c r="J481" s="241">
        <v>0</v>
      </c>
      <c r="K481" s="241">
        <v>0</v>
      </c>
      <c r="L481" s="244">
        <v>0</v>
      </c>
    </row>
    <row r="482" spans="1:12" x14ac:dyDescent="0.25">
      <c r="A482" s="245" t="s">
        <v>389</v>
      </c>
      <c r="B482" s="246" t="s">
        <v>429</v>
      </c>
      <c r="C482" s="246" t="s">
        <v>41</v>
      </c>
      <c r="D482" s="246" t="s">
        <v>182</v>
      </c>
      <c r="E482" s="247">
        <v>56928</v>
      </c>
      <c r="F482" s="247">
        <v>60220</v>
      </c>
      <c r="G482" s="247">
        <v>0</v>
      </c>
      <c r="H482" s="248">
        <v>0</v>
      </c>
      <c r="I482" s="249">
        <v>0</v>
      </c>
      <c r="J482" s="247">
        <v>0</v>
      </c>
      <c r="K482" s="247">
        <v>0</v>
      </c>
      <c r="L482" s="250">
        <v>0</v>
      </c>
    </row>
    <row r="483" spans="1:12" x14ac:dyDescent="0.25">
      <c r="A483" s="239" t="s">
        <v>389</v>
      </c>
      <c r="B483" s="240" t="s">
        <v>429</v>
      </c>
      <c r="C483" s="240" t="s">
        <v>48</v>
      </c>
      <c r="D483" s="240" t="s">
        <v>182</v>
      </c>
      <c r="E483" s="241">
        <v>61425</v>
      </c>
      <c r="F483" s="241">
        <v>65454</v>
      </c>
      <c r="G483" s="241">
        <v>68813</v>
      </c>
      <c r="H483" s="242">
        <v>0</v>
      </c>
      <c r="I483" s="243">
        <v>0</v>
      </c>
      <c r="J483" s="241">
        <v>0</v>
      </c>
      <c r="K483" s="241">
        <v>0</v>
      </c>
      <c r="L483" s="244">
        <v>0</v>
      </c>
    </row>
    <row r="484" spans="1:12" x14ac:dyDescent="0.25">
      <c r="A484" s="245" t="s">
        <v>389</v>
      </c>
      <c r="B484" s="246" t="s">
        <v>429</v>
      </c>
      <c r="C484" s="246" t="s">
        <v>49</v>
      </c>
      <c r="D484" s="246" t="s">
        <v>182</v>
      </c>
      <c r="E484" s="247">
        <v>58067</v>
      </c>
      <c r="F484" s="247">
        <v>61425</v>
      </c>
      <c r="G484" s="247">
        <v>65454</v>
      </c>
      <c r="H484" s="248">
        <v>0</v>
      </c>
      <c r="I484" s="249">
        <v>0</v>
      </c>
      <c r="J484" s="247">
        <v>0</v>
      </c>
      <c r="K484" s="247">
        <v>0</v>
      </c>
      <c r="L484" s="250">
        <v>0</v>
      </c>
    </row>
    <row r="485" spans="1:12" x14ac:dyDescent="0.25">
      <c r="A485" s="239" t="s">
        <v>389</v>
      </c>
      <c r="B485" s="240" t="s">
        <v>430</v>
      </c>
      <c r="C485" s="240" t="s">
        <v>41</v>
      </c>
      <c r="D485" s="240" t="s">
        <v>182</v>
      </c>
      <c r="E485" s="241">
        <v>57000</v>
      </c>
      <c r="F485" s="241">
        <v>0</v>
      </c>
      <c r="G485" s="241">
        <v>0</v>
      </c>
      <c r="H485" s="242">
        <v>0</v>
      </c>
      <c r="I485" s="243">
        <v>0</v>
      </c>
      <c r="J485" s="241">
        <v>0</v>
      </c>
      <c r="K485" s="241">
        <v>0</v>
      </c>
      <c r="L485" s="244">
        <v>0</v>
      </c>
    </row>
    <row r="486" spans="1:12" x14ac:dyDescent="0.25">
      <c r="A486" s="245" t="s">
        <v>389</v>
      </c>
      <c r="B486" s="246" t="s">
        <v>431</v>
      </c>
      <c r="C486" s="246" t="s">
        <v>41</v>
      </c>
      <c r="D486" s="246" t="s">
        <v>182</v>
      </c>
      <c r="E486" s="247">
        <v>50066</v>
      </c>
      <c r="F486" s="247">
        <v>0</v>
      </c>
      <c r="G486" s="247">
        <v>0</v>
      </c>
      <c r="H486" s="248">
        <v>0</v>
      </c>
      <c r="I486" s="249">
        <v>0</v>
      </c>
      <c r="J486" s="247">
        <v>0</v>
      </c>
      <c r="K486" s="247">
        <v>0</v>
      </c>
      <c r="L486" s="250">
        <v>0</v>
      </c>
    </row>
    <row r="487" spans="1:12" x14ac:dyDescent="0.25">
      <c r="A487" s="239" t="s">
        <v>389</v>
      </c>
      <c r="B487" s="240" t="s">
        <v>432</v>
      </c>
      <c r="C487" s="240" t="s">
        <v>41</v>
      </c>
      <c r="D487" s="240" t="s">
        <v>182</v>
      </c>
      <c r="E487" s="241">
        <v>53500</v>
      </c>
      <c r="F487" s="241">
        <v>0</v>
      </c>
      <c r="G487" s="241">
        <v>0</v>
      </c>
      <c r="H487" s="242">
        <v>0</v>
      </c>
      <c r="I487" s="243">
        <v>0</v>
      </c>
      <c r="J487" s="241">
        <v>0</v>
      </c>
      <c r="K487" s="241">
        <v>0</v>
      </c>
      <c r="L487" s="244">
        <v>0</v>
      </c>
    </row>
    <row r="488" spans="1:12" x14ac:dyDescent="0.25">
      <c r="A488" s="245" t="s">
        <v>389</v>
      </c>
      <c r="B488" s="246" t="s">
        <v>433</v>
      </c>
      <c r="C488" s="246" t="s">
        <v>41</v>
      </c>
      <c r="D488" s="246" t="s">
        <v>182</v>
      </c>
      <c r="E488" s="247">
        <v>71000</v>
      </c>
      <c r="F488" s="247">
        <v>73000</v>
      </c>
      <c r="G488" s="247">
        <v>0</v>
      </c>
      <c r="H488" s="248">
        <v>0</v>
      </c>
      <c r="I488" s="249">
        <v>0</v>
      </c>
      <c r="J488" s="247">
        <v>0</v>
      </c>
      <c r="K488" s="247">
        <v>0</v>
      </c>
      <c r="L488" s="250">
        <v>0</v>
      </c>
    </row>
    <row r="489" spans="1:12" x14ac:dyDescent="0.25">
      <c r="A489" s="239" t="s">
        <v>389</v>
      </c>
      <c r="B489" s="240" t="s">
        <v>433</v>
      </c>
      <c r="C489" s="240" t="s">
        <v>49</v>
      </c>
      <c r="D489" s="240" t="s">
        <v>182</v>
      </c>
      <c r="E489" s="241">
        <v>73000</v>
      </c>
      <c r="F489" s="241">
        <v>75000</v>
      </c>
      <c r="G489" s="241">
        <v>0</v>
      </c>
      <c r="H489" s="242">
        <v>0</v>
      </c>
      <c r="I489" s="243">
        <v>0</v>
      </c>
      <c r="J489" s="241">
        <v>0</v>
      </c>
      <c r="K489" s="241">
        <v>0</v>
      </c>
      <c r="L489" s="244">
        <v>0</v>
      </c>
    </row>
    <row r="490" spans="1:12" x14ac:dyDescent="0.25">
      <c r="A490" s="245" t="s">
        <v>389</v>
      </c>
      <c r="B490" s="246" t="s">
        <v>434</v>
      </c>
      <c r="C490" s="246" t="s">
        <v>40</v>
      </c>
      <c r="D490" s="246" t="s">
        <v>180</v>
      </c>
      <c r="E490" s="247">
        <v>0</v>
      </c>
      <c r="F490" s="247">
        <v>0</v>
      </c>
      <c r="G490" s="247">
        <v>0</v>
      </c>
      <c r="H490" s="248">
        <v>0</v>
      </c>
      <c r="I490" s="249">
        <v>48068</v>
      </c>
      <c r="J490" s="247">
        <v>51007</v>
      </c>
      <c r="K490" s="247">
        <v>0</v>
      </c>
      <c r="L490" s="250">
        <v>0</v>
      </c>
    </row>
    <row r="491" spans="1:12" x14ac:dyDescent="0.25">
      <c r="A491" s="239" t="s">
        <v>389</v>
      </c>
      <c r="B491" s="240" t="s">
        <v>434</v>
      </c>
      <c r="C491" s="240" t="s">
        <v>46</v>
      </c>
      <c r="D491" s="240" t="s">
        <v>180</v>
      </c>
      <c r="E491" s="241">
        <v>60852</v>
      </c>
      <c r="F491" s="241">
        <v>64735</v>
      </c>
      <c r="G491" s="241">
        <v>0</v>
      </c>
      <c r="H491" s="242">
        <v>0</v>
      </c>
      <c r="I491" s="243">
        <v>0</v>
      </c>
      <c r="J491" s="241">
        <v>0</v>
      </c>
      <c r="K491" s="241">
        <v>0</v>
      </c>
      <c r="L491" s="244">
        <v>0</v>
      </c>
    </row>
    <row r="492" spans="1:12" x14ac:dyDescent="0.25">
      <c r="A492" s="245" t="s">
        <v>389</v>
      </c>
      <c r="B492" s="246" t="s">
        <v>434</v>
      </c>
      <c r="C492" s="246" t="s">
        <v>48</v>
      </c>
      <c r="D492" s="246" t="s">
        <v>180</v>
      </c>
      <c r="E492" s="247">
        <v>0</v>
      </c>
      <c r="F492" s="247">
        <v>0</v>
      </c>
      <c r="G492" s="247">
        <v>0</v>
      </c>
      <c r="H492" s="248">
        <v>0</v>
      </c>
      <c r="I492" s="249">
        <v>48068</v>
      </c>
      <c r="J492" s="247">
        <v>51007</v>
      </c>
      <c r="K492" s="247">
        <v>51007</v>
      </c>
      <c r="L492" s="250">
        <v>0</v>
      </c>
    </row>
    <row r="493" spans="1:12" x14ac:dyDescent="0.25">
      <c r="A493" s="239" t="s">
        <v>389</v>
      </c>
      <c r="B493" s="240" t="s">
        <v>434</v>
      </c>
      <c r="C493" s="240" t="s">
        <v>49</v>
      </c>
      <c r="D493" s="240" t="s">
        <v>180</v>
      </c>
      <c r="E493" s="241">
        <v>60852</v>
      </c>
      <c r="F493" s="241">
        <v>64735</v>
      </c>
      <c r="G493" s="241">
        <v>0</v>
      </c>
      <c r="H493" s="242">
        <v>0</v>
      </c>
      <c r="I493" s="243">
        <v>0</v>
      </c>
      <c r="J493" s="241">
        <v>0</v>
      </c>
      <c r="K493" s="241">
        <v>0</v>
      </c>
      <c r="L493" s="244">
        <v>0</v>
      </c>
    </row>
    <row r="494" spans="1:12" x14ac:dyDescent="0.25">
      <c r="A494" s="245" t="s">
        <v>389</v>
      </c>
      <c r="B494" s="246" t="s">
        <v>434</v>
      </c>
      <c r="C494" s="252" t="s">
        <v>50</v>
      </c>
      <c r="D494" s="246" t="s">
        <v>180</v>
      </c>
      <c r="E494" s="247">
        <v>0</v>
      </c>
      <c r="F494" s="247">
        <v>0</v>
      </c>
      <c r="G494" s="247">
        <v>0</v>
      </c>
      <c r="H494" s="248">
        <v>0</v>
      </c>
      <c r="I494" s="249">
        <v>48068</v>
      </c>
      <c r="J494" s="247">
        <v>51007</v>
      </c>
      <c r="K494" s="247">
        <v>51007</v>
      </c>
      <c r="L494" s="250">
        <v>0</v>
      </c>
    </row>
    <row r="495" spans="1:12" x14ac:dyDescent="0.25">
      <c r="A495" s="239" t="s">
        <v>389</v>
      </c>
      <c r="B495" s="240" t="s">
        <v>434</v>
      </c>
      <c r="C495" s="240" t="s">
        <v>51</v>
      </c>
      <c r="D495" s="240" t="s">
        <v>180</v>
      </c>
      <c r="E495" s="241">
        <v>60852</v>
      </c>
      <c r="F495" s="241">
        <v>64735</v>
      </c>
      <c r="G495" s="241">
        <v>68285</v>
      </c>
      <c r="H495" s="242">
        <v>0</v>
      </c>
      <c r="I495" s="243">
        <v>0</v>
      </c>
      <c r="J495" s="241">
        <v>0</v>
      </c>
      <c r="K495" s="241">
        <v>0</v>
      </c>
      <c r="L495" s="244">
        <v>0</v>
      </c>
    </row>
    <row r="496" spans="1:12" x14ac:dyDescent="0.25">
      <c r="A496" s="245" t="s">
        <v>389</v>
      </c>
      <c r="B496" s="246" t="s">
        <v>435</v>
      </c>
      <c r="C496" s="246" t="s">
        <v>581</v>
      </c>
      <c r="D496" s="246" t="s">
        <v>182</v>
      </c>
      <c r="E496" s="247">
        <v>57826</v>
      </c>
      <c r="F496" s="247">
        <v>61709</v>
      </c>
      <c r="G496" s="247">
        <v>65259</v>
      </c>
      <c r="H496" s="248">
        <v>0</v>
      </c>
      <c r="I496" s="249">
        <v>0</v>
      </c>
      <c r="J496" s="247">
        <v>0</v>
      </c>
      <c r="K496" s="247">
        <v>0</v>
      </c>
      <c r="L496" s="250">
        <v>0</v>
      </c>
    </row>
    <row r="497" spans="1:12" x14ac:dyDescent="0.25">
      <c r="A497" s="239" t="s">
        <v>389</v>
      </c>
      <c r="B497" s="240" t="s">
        <v>435</v>
      </c>
      <c r="C497" s="240" t="s">
        <v>41</v>
      </c>
      <c r="D497" s="240" t="s">
        <v>182</v>
      </c>
      <c r="E497" s="241">
        <v>60852</v>
      </c>
      <c r="F497" s="241">
        <v>64735</v>
      </c>
      <c r="G497" s="241">
        <v>0</v>
      </c>
      <c r="H497" s="242">
        <v>0</v>
      </c>
      <c r="I497" s="243">
        <v>0</v>
      </c>
      <c r="J497" s="241">
        <v>0</v>
      </c>
      <c r="K497" s="241">
        <v>0</v>
      </c>
      <c r="L497" s="244">
        <v>0</v>
      </c>
    </row>
    <row r="498" spans="1:12" x14ac:dyDescent="0.25">
      <c r="A498" s="245" t="s">
        <v>389</v>
      </c>
      <c r="B498" s="246" t="s">
        <v>436</v>
      </c>
      <c r="C498" s="246" t="s">
        <v>41</v>
      </c>
      <c r="D498" s="246" t="s">
        <v>182</v>
      </c>
      <c r="E498" s="247">
        <v>50061</v>
      </c>
      <c r="F498" s="247">
        <v>0</v>
      </c>
      <c r="G498" s="247">
        <v>0</v>
      </c>
      <c r="H498" s="248">
        <v>0</v>
      </c>
      <c r="I498" s="249">
        <v>0</v>
      </c>
      <c r="J498" s="247">
        <v>0</v>
      </c>
      <c r="K498" s="247">
        <v>0</v>
      </c>
      <c r="L498" s="250">
        <v>0</v>
      </c>
    </row>
    <row r="499" spans="1:12" x14ac:dyDescent="0.25">
      <c r="A499" s="239" t="s">
        <v>389</v>
      </c>
      <c r="B499" s="240" t="s">
        <v>437</v>
      </c>
      <c r="C499" s="240" t="s">
        <v>25</v>
      </c>
      <c r="D499" s="240" t="s">
        <v>180</v>
      </c>
      <c r="E499" s="241">
        <v>51892</v>
      </c>
      <c r="F499" s="241">
        <v>0</v>
      </c>
      <c r="G499" s="241">
        <v>0</v>
      </c>
      <c r="H499" s="242">
        <v>0</v>
      </c>
      <c r="I499" s="243">
        <v>0</v>
      </c>
      <c r="J499" s="241">
        <v>0</v>
      </c>
      <c r="K499" s="241">
        <v>0</v>
      </c>
      <c r="L499" s="244">
        <v>0</v>
      </c>
    </row>
    <row r="500" spans="1:12" x14ac:dyDescent="0.25">
      <c r="A500" s="245" t="s">
        <v>389</v>
      </c>
      <c r="B500" s="246" t="s">
        <v>437</v>
      </c>
      <c r="C500" s="246" t="s">
        <v>848</v>
      </c>
      <c r="D500" s="246" t="s">
        <v>180</v>
      </c>
      <c r="E500" s="247">
        <v>0</v>
      </c>
      <c r="F500" s="247">
        <v>0</v>
      </c>
      <c r="G500" s="247">
        <v>0</v>
      </c>
      <c r="H500" s="248">
        <v>0</v>
      </c>
      <c r="I500" s="249">
        <v>33346</v>
      </c>
      <c r="J500" s="247">
        <v>33346</v>
      </c>
      <c r="K500" s="247">
        <v>0</v>
      </c>
      <c r="L500" s="250">
        <v>0</v>
      </c>
    </row>
    <row r="501" spans="1:12" x14ac:dyDescent="0.25">
      <c r="A501" s="239" t="s">
        <v>389</v>
      </c>
      <c r="B501" s="240" t="s">
        <v>437</v>
      </c>
      <c r="C501" s="240" t="s">
        <v>40</v>
      </c>
      <c r="D501" s="240" t="s">
        <v>180</v>
      </c>
      <c r="E501" s="241">
        <v>0</v>
      </c>
      <c r="F501" s="241">
        <v>0</v>
      </c>
      <c r="G501" s="241">
        <v>0</v>
      </c>
      <c r="H501" s="242">
        <v>0</v>
      </c>
      <c r="I501" s="243">
        <v>33346</v>
      </c>
      <c r="J501" s="241">
        <v>33346</v>
      </c>
      <c r="K501" s="241">
        <v>0</v>
      </c>
      <c r="L501" s="244">
        <v>0</v>
      </c>
    </row>
    <row r="502" spans="1:12" x14ac:dyDescent="0.25">
      <c r="A502" s="245" t="s">
        <v>389</v>
      </c>
      <c r="B502" s="246" t="s">
        <v>437</v>
      </c>
      <c r="C502" s="246" t="s">
        <v>45</v>
      </c>
      <c r="D502" s="246" t="s">
        <v>180</v>
      </c>
      <c r="E502" s="247">
        <v>0</v>
      </c>
      <c r="F502" s="247">
        <v>0</v>
      </c>
      <c r="G502" s="247">
        <v>0</v>
      </c>
      <c r="H502" s="248">
        <v>0</v>
      </c>
      <c r="I502" s="249">
        <v>33346</v>
      </c>
      <c r="J502" s="247">
        <v>33346</v>
      </c>
      <c r="K502" s="247">
        <v>33346</v>
      </c>
      <c r="L502" s="250">
        <v>0</v>
      </c>
    </row>
    <row r="503" spans="1:12" x14ac:dyDescent="0.25">
      <c r="A503" s="239" t="s">
        <v>389</v>
      </c>
      <c r="B503" s="240" t="s">
        <v>437</v>
      </c>
      <c r="C503" s="240" t="s">
        <v>47</v>
      </c>
      <c r="D503" s="240" t="s">
        <v>180</v>
      </c>
      <c r="E503" s="241">
        <v>51131</v>
      </c>
      <c r="F503" s="241">
        <v>0</v>
      </c>
      <c r="G503" s="241">
        <v>0</v>
      </c>
      <c r="H503" s="242">
        <v>51131</v>
      </c>
      <c r="I503" s="243">
        <v>15144</v>
      </c>
      <c r="J503" s="241">
        <v>45010</v>
      </c>
      <c r="K503" s="241">
        <v>37945</v>
      </c>
      <c r="L503" s="244">
        <v>0</v>
      </c>
    </row>
    <row r="504" spans="1:12" x14ac:dyDescent="0.25">
      <c r="A504" s="245" t="s">
        <v>389</v>
      </c>
      <c r="B504" s="246" t="s">
        <v>437</v>
      </c>
      <c r="C504" s="246" t="s">
        <v>48</v>
      </c>
      <c r="D504" s="246" t="s">
        <v>180</v>
      </c>
      <c r="E504" s="247">
        <v>0</v>
      </c>
      <c r="F504" s="247">
        <v>0</v>
      </c>
      <c r="G504" s="247">
        <v>0</v>
      </c>
      <c r="H504" s="248">
        <v>0</v>
      </c>
      <c r="I504" s="249">
        <v>33346</v>
      </c>
      <c r="J504" s="247">
        <v>33346</v>
      </c>
      <c r="K504" s="247">
        <v>33346</v>
      </c>
      <c r="L504" s="250">
        <v>0</v>
      </c>
    </row>
    <row r="505" spans="1:12" x14ac:dyDescent="0.25">
      <c r="A505" s="239" t="s">
        <v>389</v>
      </c>
      <c r="B505" s="240" t="s">
        <v>437</v>
      </c>
      <c r="C505" s="240" t="s">
        <v>49</v>
      </c>
      <c r="D505" s="240" t="s">
        <v>180</v>
      </c>
      <c r="E505" s="241">
        <v>51131</v>
      </c>
      <c r="F505" s="241">
        <v>51892</v>
      </c>
      <c r="G505" s="241">
        <v>0</v>
      </c>
      <c r="H505" s="242">
        <v>0</v>
      </c>
      <c r="I505" s="243">
        <v>0</v>
      </c>
      <c r="J505" s="241">
        <v>0</v>
      </c>
      <c r="K505" s="241">
        <v>0</v>
      </c>
      <c r="L505" s="244">
        <v>0</v>
      </c>
    </row>
    <row r="506" spans="1:12" x14ac:dyDescent="0.25">
      <c r="A506" s="245" t="s">
        <v>389</v>
      </c>
      <c r="B506" s="246" t="s">
        <v>437</v>
      </c>
      <c r="C506" s="246" t="s">
        <v>50</v>
      </c>
      <c r="D506" s="246" t="s">
        <v>180</v>
      </c>
      <c r="E506" s="247">
        <v>0</v>
      </c>
      <c r="F506" s="247">
        <v>0</v>
      </c>
      <c r="G506" s="247">
        <v>0</v>
      </c>
      <c r="H506" s="248">
        <v>0</v>
      </c>
      <c r="I506" s="249">
        <v>30813</v>
      </c>
      <c r="J506" s="247">
        <v>30813</v>
      </c>
      <c r="K506" s="247">
        <v>30813</v>
      </c>
      <c r="L506" s="250">
        <v>0</v>
      </c>
    </row>
    <row r="507" spans="1:12" x14ac:dyDescent="0.25">
      <c r="A507" s="239" t="s">
        <v>389</v>
      </c>
      <c r="B507" s="240" t="s">
        <v>437</v>
      </c>
      <c r="C507" s="240" t="s">
        <v>51</v>
      </c>
      <c r="D507" s="240" t="s">
        <v>180</v>
      </c>
      <c r="E507" s="241">
        <v>0</v>
      </c>
      <c r="F507" s="241">
        <v>0</v>
      </c>
      <c r="G507" s="241">
        <v>0</v>
      </c>
      <c r="H507" s="242">
        <v>0</v>
      </c>
      <c r="I507" s="243">
        <v>33346</v>
      </c>
      <c r="J507" s="241">
        <v>33346</v>
      </c>
      <c r="K507" s="241">
        <v>33346</v>
      </c>
      <c r="L507" s="244">
        <v>0</v>
      </c>
    </row>
    <row r="508" spans="1:12" x14ac:dyDescent="0.25">
      <c r="A508" s="245" t="s">
        <v>389</v>
      </c>
      <c r="B508" s="246" t="s">
        <v>438</v>
      </c>
      <c r="C508" s="246" t="s">
        <v>25</v>
      </c>
      <c r="D508" s="246" t="s">
        <v>182</v>
      </c>
      <c r="E508" s="247">
        <v>56731</v>
      </c>
      <c r="F508" s="247">
        <v>58853</v>
      </c>
      <c r="G508" s="247">
        <v>0</v>
      </c>
      <c r="H508" s="248">
        <v>0</v>
      </c>
      <c r="I508" s="249">
        <v>1500</v>
      </c>
      <c r="J508" s="247">
        <v>1500</v>
      </c>
      <c r="K508" s="247">
        <v>0</v>
      </c>
      <c r="L508" s="250">
        <v>0</v>
      </c>
    </row>
    <row r="509" spans="1:12" x14ac:dyDescent="0.25">
      <c r="A509" s="239" t="s">
        <v>389</v>
      </c>
      <c r="B509" s="240" t="s">
        <v>438</v>
      </c>
      <c r="C509" s="240" t="s">
        <v>257</v>
      </c>
      <c r="D509" s="240" t="s">
        <v>182</v>
      </c>
      <c r="E509" s="241">
        <v>0</v>
      </c>
      <c r="F509" s="241">
        <v>0</v>
      </c>
      <c r="G509" s="241">
        <v>0</v>
      </c>
      <c r="H509" s="242">
        <v>0</v>
      </c>
      <c r="I509" s="243">
        <v>18629</v>
      </c>
      <c r="J509" s="241">
        <v>18629</v>
      </c>
      <c r="K509" s="241">
        <v>0</v>
      </c>
      <c r="L509" s="244">
        <v>0</v>
      </c>
    </row>
    <row r="510" spans="1:12" x14ac:dyDescent="0.25">
      <c r="A510" s="245" t="s">
        <v>389</v>
      </c>
      <c r="B510" s="246" t="s">
        <v>438</v>
      </c>
      <c r="C510" s="246" t="s">
        <v>848</v>
      </c>
      <c r="D510" s="246" t="s">
        <v>182</v>
      </c>
      <c r="E510" s="247">
        <v>0</v>
      </c>
      <c r="F510" s="247">
        <v>0</v>
      </c>
      <c r="G510" s="247">
        <v>0</v>
      </c>
      <c r="H510" s="248">
        <v>0</v>
      </c>
      <c r="I510" s="249">
        <v>25000</v>
      </c>
      <c r="J510" s="247">
        <v>25000</v>
      </c>
      <c r="K510" s="247">
        <v>0</v>
      </c>
      <c r="L510" s="250">
        <v>0</v>
      </c>
    </row>
    <row r="511" spans="1:12" x14ac:dyDescent="0.25">
      <c r="A511" s="239" t="s">
        <v>389</v>
      </c>
      <c r="B511" s="240" t="s">
        <v>438</v>
      </c>
      <c r="C511" s="240" t="s">
        <v>41</v>
      </c>
      <c r="D511" s="240" t="s">
        <v>182</v>
      </c>
      <c r="E511" s="241">
        <v>56731</v>
      </c>
      <c r="F511" s="241">
        <v>58853</v>
      </c>
      <c r="G511" s="241">
        <v>0</v>
      </c>
      <c r="H511" s="242">
        <v>0</v>
      </c>
      <c r="I511" s="243">
        <v>1500</v>
      </c>
      <c r="J511" s="241">
        <v>1500</v>
      </c>
      <c r="K511" s="241">
        <v>0</v>
      </c>
      <c r="L511" s="244">
        <v>0</v>
      </c>
    </row>
    <row r="512" spans="1:12" x14ac:dyDescent="0.25">
      <c r="A512" s="245" t="s">
        <v>389</v>
      </c>
      <c r="B512" s="246" t="s">
        <v>438</v>
      </c>
      <c r="C512" s="246" t="s">
        <v>47</v>
      </c>
      <c r="D512" s="246" t="s">
        <v>182</v>
      </c>
      <c r="E512" s="247">
        <v>57866</v>
      </c>
      <c r="F512" s="247">
        <v>60030</v>
      </c>
      <c r="G512" s="247">
        <v>63364</v>
      </c>
      <c r="H512" s="248">
        <v>65594</v>
      </c>
      <c r="I512" s="249">
        <v>0</v>
      </c>
      <c r="J512" s="247">
        <v>0</v>
      </c>
      <c r="K512" s="247">
        <v>0</v>
      </c>
      <c r="L512" s="250">
        <v>0</v>
      </c>
    </row>
    <row r="513" spans="1:12" x14ac:dyDescent="0.25">
      <c r="A513" s="239" t="s">
        <v>389</v>
      </c>
      <c r="B513" s="240" t="s">
        <v>438</v>
      </c>
      <c r="C513" s="240" t="s">
        <v>48</v>
      </c>
      <c r="D513" s="240" t="s">
        <v>182</v>
      </c>
      <c r="E513" s="241">
        <v>28365</v>
      </c>
      <c r="F513" s="241">
        <v>29426</v>
      </c>
      <c r="G513" s="241">
        <v>0</v>
      </c>
      <c r="H513" s="242">
        <v>0</v>
      </c>
      <c r="I513" s="243">
        <v>45350</v>
      </c>
      <c r="J513" s="241">
        <v>45350</v>
      </c>
      <c r="K513" s="241">
        <v>0</v>
      </c>
      <c r="L513" s="244">
        <v>0</v>
      </c>
    </row>
    <row r="514" spans="1:12" x14ac:dyDescent="0.25">
      <c r="A514" s="245" t="s">
        <v>389</v>
      </c>
      <c r="B514" s="246" t="s">
        <v>438</v>
      </c>
      <c r="C514" s="246" t="s">
        <v>49</v>
      </c>
      <c r="D514" s="246" t="s">
        <v>182</v>
      </c>
      <c r="E514" s="247">
        <v>56731</v>
      </c>
      <c r="F514" s="247">
        <v>58853</v>
      </c>
      <c r="G514" s="247">
        <v>0</v>
      </c>
      <c r="H514" s="248">
        <v>0</v>
      </c>
      <c r="I514" s="249">
        <v>1500</v>
      </c>
      <c r="J514" s="247">
        <v>1500</v>
      </c>
      <c r="K514" s="247">
        <v>0</v>
      </c>
      <c r="L514" s="250">
        <v>0</v>
      </c>
    </row>
    <row r="515" spans="1:12" x14ac:dyDescent="0.25">
      <c r="A515" s="239" t="s">
        <v>389</v>
      </c>
      <c r="B515" s="240" t="s">
        <v>438</v>
      </c>
      <c r="C515" s="240" t="s">
        <v>50</v>
      </c>
      <c r="D515" s="240" t="s">
        <v>182</v>
      </c>
      <c r="E515" s="241">
        <v>28933</v>
      </c>
      <c r="F515" s="241">
        <v>30015</v>
      </c>
      <c r="G515" s="241">
        <v>31682</v>
      </c>
      <c r="H515" s="242">
        <v>0</v>
      </c>
      <c r="I515" s="243">
        <v>46100</v>
      </c>
      <c r="J515" s="241">
        <v>46100</v>
      </c>
      <c r="K515" s="241">
        <v>46100</v>
      </c>
      <c r="L515" s="244">
        <v>0</v>
      </c>
    </row>
    <row r="516" spans="1:12" x14ac:dyDescent="0.25">
      <c r="A516" s="245" t="s">
        <v>389</v>
      </c>
      <c r="B516" s="246" t="s">
        <v>438</v>
      </c>
      <c r="C516" s="246" t="s">
        <v>51</v>
      </c>
      <c r="D516" s="246" t="s">
        <v>182</v>
      </c>
      <c r="E516" s="247">
        <v>28365</v>
      </c>
      <c r="F516" s="247">
        <v>29426</v>
      </c>
      <c r="G516" s="247">
        <v>31061</v>
      </c>
      <c r="H516" s="248">
        <v>0</v>
      </c>
      <c r="I516" s="249">
        <v>0</v>
      </c>
      <c r="J516" s="247">
        <v>0</v>
      </c>
      <c r="K516" s="247">
        <v>0</v>
      </c>
      <c r="L516" s="250">
        <v>0</v>
      </c>
    </row>
    <row r="517" spans="1:12" x14ac:dyDescent="0.25">
      <c r="A517" s="239" t="s">
        <v>389</v>
      </c>
      <c r="B517" s="240" t="s">
        <v>439</v>
      </c>
      <c r="C517" s="240" t="s">
        <v>25</v>
      </c>
      <c r="D517" s="240" t="s">
        <v>182</v>
      </c>
      <c r="E517" s="241">
        <v>51000</v>
      </c>
      <c r="F517" s="241">
        <v>0</v>
      </c>
      <c r="G517" s="241">
        <v>0</v>
      </c>
      <c r="H517" s="242">
        <v>0</v>
      </c>
      <c r="I517" s="243">
        <v>0</v>
      </c>
      <c r="J517" s="241">
        <v>0</v>
      </c>
      <c r="K517" s="241">
        <v>0</v>
      </c>
      <c r="L517" s="244">
        <v>0</v>
      </c>
    </row>
    <row r="518" spans="1:12" x14ac:dyDescent="0.25">
      <c r="A518" s="245" t="s">
        <v>389</v>
      </c>
      <c r="B518" s="246" t="s">
        <v>440</v>
      </c>
      <c r="C518" s="246" t="s">
        <v>41</v>
      </c>
      <c r="D518" s="246" t="s">
        <v>182</v>
      </c>
      <c r="E518" s="247">
        <v>65000</v>
      </c>
      <c r="F518" s="247">
        <v>0</v>
      </c>
      <c r="G518" s="247">
        <v>0</v>
      </c>
      <c r="H518" s="248">
        <v>0</v>
      </c>
      <c r="I518" s="249">
        <v>0</v>
      </c>
      <c r="J518" s="247">
        <v>0</v>
      </c>
      <c r="K518" s="247">
        <v>0</v>
      </c>
      <c r="L518" s="250">
        <v>0</v>
      </c>
    </row>
    <row r="519" spans="1:12" x14ac:dyDescent="0.25">
      <c r="A519" s="239" t="s">
        <v>389</v>
      </c>
      <c r="B519" s="240" t="s">
        <v>441</v>
      </c>
      <c r="C519" s="240" t="s">
        <v>40</v>
      </c>
      <c r="D519" s="240" t="s">
        <v>182</v>
      </c>
      <c r="E519" s="241">
        <v>64067</v>
      </c>
      <c r="F519" s="241">
        <v>68733</v>
      </c>
      <c r="G519" s="241">
        <v>0</v>
      </c>
      <c r="H519" s="242">
        <v>0</v>
      </c>
      <c r="I519" s="243">
        <v>0</v>
      </c>
      <c r="J519" s="241">
        <v>0</v>
      </c>
      <c r="K519" s="241">
        <v>0</v>
      </c>
      <c r="L519" s="244">
        <v>0</v>
      </c>
    </row>
    <row r="520" spans="1:12" x14ac:dyDescent="0.25">
      <c r="A520" s="245" t="s">
        <v>389</v>
      </c>
      <c r="B520" s="246" t="s">
        <v>441</v>
      </c>
      <c r="C520" s="246" t="s">
        <v>41</v>
      </c>
      <c r="D520" s="246" t="s">
        <v>182</v>
      </c>
      <c r="E520" s="247">
        <v>65677</v>
      </c>
      <c r="F520" s="247">
        <v>0</v>
      </c>
      <c r="G520" s="247">
        <v>0</v>
      </c>
      <c r="H520" s="248">
        <v>0</v>
      </c>
      <c r="I520" s="249">
        <v>0</v>
      </c>
      <c r="J520" s="247">
        <v>0</v>
      </c>
      <c r="K520" s="247">
        <v>0</v>
      </c>
      <c r="L520" s="250">
        <v>0</v>
      </c>
    </row>
    <row r="521" spans="1:12" x14ac:dyDescent="0.25">
      <c r="A521" s="239" t="s">
        <v>389</v>
      </c>
      <c r="B521" s="240" t="s">
        <v>441</v>
      </c>
      <c r="C521" s="240" t="s">
        <v>50</v>
      </c>
      <c r="D521" s="240" t="s">
        <v>182</v>
      </c>
      <c r="E521" s="241">
        <v>60000</v>
      </c>
      <c r="F521" s="241">
        <v>62000</v>
      </c>
      <c r="G521" s="241">
        <v>64000</v>
      </c>
      <c r="H521" s="242">
        <v>0</v>
      </c>
      <c r="I521" s="243">
        <v>15000</v>
      </c>
      <c r="J521" s="241">
        <v>15000</v>
      </c>
      <c r="K521" s="241">
        <v>15000</v>
      </c>
      <c r="L521" s="244">
        <v>0</v>
      </c>
    </row>
    <row r="522" spans="1:12" x14ac:dyDescent="0.25">
      <c r="A522" s="245" t="s">
        <v>389</v>
      </c>
      <c r="B522" s="246" t="s">
        <v>441</v>
      </c>
      <c r="C522" s="246" t="s">
        <v>51</v>
      </c>
      <c r="D522" s="246" t="s">
        <v>182</v>
      </c>
      <c r="E522" s="247">
        <v>66000</v>
      </c>
      <c r="F522" s="247">
        <v>68000</v>
      </c>
      <c r="G522" s="247">
        <v>70000</v>
      </c>
      <c r="H522" s="248">
        <v>0</v>
      </c>
      <c r="I522" s="249">
        <v>15000</v>
      </c>
      <c r="J522" s="247">
        <v>15000</v>
      </c>
      <c r="K522" s="247">
        <v>15000</v>
      </c>
      <c r="L522" s="250">
        <v>0</v>
      </c>
    </row>
    <row r="523" spans="1:12" x14ac:dyDescent="0.25">
      <c r="A523" s="239" t="s">
        <v>389</v>
      </c>
      <c r="B523" s="240" t="s">
        <v>442</v>
      </c>
      <c r="C523" s="240" t="s">
        <v>41</v>
      </c>
      <c r="D523" s="240" t="s">
        <v>182</v>
      </c>
      <c r="E523" s="241">
        <v>59767</v>
      </c>
      <c r="F523" s="241">
        <v>0</v>
      </c>
      <c r="G523" s="241">
        <v>0</v>
      </c>
      <c r="H523" s="242">
        <v>0</v>
      </c>
      <c r="I523" s="243">
        <v>0</v>
      </c>
      <c r="J523" s="241">
        <v>0</v>
      </c>
      <c r="K523" s="241">
        <v>0</v>
      </c>
      <c r="L523" s="244">
        <v>0</v>
      </c>
    </row>
    <row r="524" spans="1:12" x14ac:dyDescent="0.25">
      <c r="A524" s="245" t="s">
        <v>389</v>
      </c>
      <c r="B524" s="246" t="s">
        <v>443</v>
      </c>
      <c r="C524" s="246" t="s">
        <v>25</v>
      </c>
      <c r="D524" s="246" t="s">
        <v>182</v>
      </c>
      <c r="E524" s="247">
        <v>63059</v>
      </c>
      <c r="F524" s="247">
        <v>0</v>
      </c>
      <c r="G524" s="247">
        <v>0</v>
      </c>
      <c r="H524" s="248">
        <v>0</v>
      </c>
      <c r="I524" s="249">
        <v>105</v>
      </c>
      <c r="J524" s="247">
        <v>0</v>
      </c>
      <c r="K524" s="247">
        <v>0</v>
      </c>
      <c r="L524" s="250">
        <v>0</v>
      </c>
    </row>
    <row r="525" spans="1:12" x14ac:dyDescent="0.25">
      <c r="A525" s="239" t="s">
        <v>389</v>
      </c>
      <c r="B525" s="240" t="s">
        <v>444</v>
      </c>
      <c r="C525" s="240" t="s">
        <v>41</v>
      </c>
      <c r="D525" s="240" t="s">
        <v>182</v>
      </c>
      <c r="E525" s="241">
        <v>66259</v>
      </c>
      <c r="F525" s="241">
        <v>69123</v>
      </c>
      <c r="G525" s="241">
        <v>0</v>
      </c>
      <c r="H525" s="242">
        <v>0</v>
      </c>
      <c r="I525" s="243">
        <v>0</v>
      </c>
      <c r="J525" s="241">
        <v>0</v>
      </c>
      <c r="K525" s="241">
        <v>0</v>
      </c>
      <c r="L525" s="244">
        <v>0</v>
      </c>
    </row>
    <row r="526" spans="1:12" x14ac:dyDescent="0.25">
      <c r="A526" s="245" t="s">
        <v>389</v>
      </c>
      <c r="B526" s="246" t="s">
        <v>445</v>
      </c>
      <c r="C526" s="246" t="s">
        <v>41</v>
      </c>
      <c r="D526" s="246" t="s">
        <v>182</v>
      </c>
      <c r="E526" s="247">
        <v>64569</v>
      </c>
      <c r="F526" s="247">
        <v>67121</v>
      </c>
      <c r="G526" s="247">
        <v>0</v>
      </c>
      <c r="H526" s="248">
        <v>0</v>
      </c>
      <c r="I526" s="249">
        <v>0</v>
      </c>
      <c r="J526" s="247">
        <v>0</v>
      </c>
      <c r="K526" s="247">
        <v>0</v>
      </c>
      <c r="L526" s="250">
        <v>0</v>
      </c>
    </row>
    <row r="527" spans="1:12" x14ac:dyDescent="0.25">
      <c r="A527" s="239" t="s">
        <v>389</v>
      </c>
      <c r="B527" s="240" t="s">
        <v>445</v>
      </c>
      <c r="C527" s="240" t="s">
        <v>47</v>
      </c>
      <c r="D527" s="240" t="s">
        <v>182</v>
      </c>
      <c r="E527" s="241">
        <v>61669</v>
      </c>
      <c r="F527" s="241">
        <v>64221</v>
      </c>
      <c r="G527" s="241">
        <v>69323</v>
      </c>
      <c r="H527" s="242">
        <v>71724</v>
      </c>
      <c r="I527" s="243">
        <v>0</v>
      </c>
      <c r="J527" s="241">
        <v>0</v>
      </c>
      <c r="K527" s="241">
        <v>0</v>
      </c>
      <c r="L527" s="244">
        <v>0</v>
      </c>
    </row>
    <row r="528" spans="1:12" x14ac:dyDescent="0.25">
      <c r="A528" s="245" t="s">
        <v>389</v>
      </c>
      <c r="B528" s="246" t="s">
        <v>445</v>
      </c>
      <c r="C528" s="246" t="s">
        <v>49</v>
      </c>
      <c r="D528" s="246" t="s">
        <v>182</v>
      </c>
      <c r="E528" s="247">
        <v>61669</v>
      </c>
      <c r="F528" s="247">
        <v>64221</v>
      </c>
      <c r="G528" s="247">
        <v>69323</v>
      </c>
      <c r="H528" s="248">
        <v>71724</v>
      </c>
      <c r="I528" s="249">
        <v>0</v>
      </c>
      <c r="J528" s="247">
        <v>0</v>
      </c>
      <c r="K528" s="247">
        <v>0</v>
      </c>
      <c r="L528" s="250">
        <v>0</v>
      </c>
    </row>
    <row r="529" spans="1:12" x14ac:dyDescent="0.25">
      <c r="A529" s="239" t="s">
        <v>389</v>
      </c>
      <c r="B529" s="240" t="s">
        <v>446</v>
      </c>
      <c r="C529" s="240" t="s">
        <v>581</v>
      </c>
      <c r="D529" s="240" t="s">
        <v>182</v>
      </c>
      <c r="E529" s="241">
        <v>64649</v>
      </c>
      <c r="F529" s="241">
        <v>70976</v>
      </c>
      <c r="G529" s="241">
        <v>77301</v>
      </c>
      <c r="H529" s="242">
        <v>79682</v>
      </c>
      <c r="I529" s="243">
        <v>0</v>
      </c>
      <c r="J529" s="241">
        <v>0</v>
      </c>
      <c r="K529" s="241">
        <v>0</v>
      </c>
      <c r="L529" s="244">
        <v>0</v>
      </c>
    </row>
    <row r="530" spans="1:12" x14ac:dyDescent="0.25">
      <c r="A530" s="245" t="s">
        <v>389</v>
      </c>
      <c r="B530" s="246" t="s">
        <v>446</v>
      </c>
      <c r="C530" s="246" t="s">
        <v>41</v>
      </c>
      <c r="D530" s="246" t="s">
        <v>182</v>
      </c>
      <c r="E530" s="247">
        <v>64649</v>
      </c>
      <c r="F530" s="247">
        <v>70976</v>
      </c>
      <c r="G530" s="247">
        <v>0</v>
      </c>
      <c r="H530" s="248">
        <v>0</v>
      </c>
      <c r="I530" s="249">
        <v>0</v>
      </c>
      <c r="J530" s="247">
        <v>0</v>
      </c>
      <c r="K530" s="247">
        <v>0</v>
      </c>
      <c r="L530" s="250">
        <v>0</v>
      </c>
    </row>
    <row r="531" spans="1:12" x14ac:dyDescent="0.25">
      <c r="A531" s="239" t="s">
        <v>389</v>
      </c>
      <c r="B531" s="240" t="s">
        <v>446</v>
      </c>
      <c r="C531" s="240" t="s">
        <v>49</v>
      </c>
      <c r="D531" s="240" t="s">
        <v>182</v>
      </c>
      <c r="E531" s="241">
        <v>64649</v>
      </c>
      <c r="F531" s="241">
        <v>70976</v>
      </c>
      <c r="G531" s="241">
        <v>0</v>
      </c>
      <c r="H531" s="242">
        <v>0</v>
      </c>
      <c r="I531" s="243">
        <v>0</v>
      </c>
      <c r="J531" s="241">
        <v>0</v>
      </c>
      <c r="K531" s="241">
        <v>0</v>
      </c>
      <c r="L531" s="244">
        <v>0</v>
      </c>
    </row>
    <row r="532" spans="1:12" x14ac:dyDescent="0.25">
      <c r="A532" s="245" t="s">
        <v>447</v>
      </c>
      <c r="B532" s="246" t="s">
        <v>448</v>
      </c>
      <c r="C532" s="246" t="s">
        <v>25</v>
      </c>
      <c r="D532" s="246" t="s">
        <v>182</v>
      </c>
      <c r="E532" s="247">
        <v>0</v>
      </c>
      <c r="F532" s="247">
        <v>0</v>
      </c>
      <c r="G532" s="247">
        <v>0</v>
      </c>
      <c r="H532" s="248">
        <v>0</v>
      </c>
      <c r="I532" s="249">
        <v>0</v>
      </c>
      <c r="J532" s="247">
        <v>0</v>
      </c>
      <c r="K532" s="247">
        <v>0</v>
      </c>
      <c r="L532" s="250">
        <v>0</v>
      </c>
    </row>
    <row r="533" spans="1:12" x14ac:dyDescent="0.25">
      <c r="A533" s="239" t="s">
        <v>447</v>
      </c>
      <c r="B533" s="240" t="s">
        <v>449</v>
      </c>
      <c r="C533" s="240" t="s">
        <v>847</v>
      </c>
      <c r="D533" s="240" t="s">
        <v>182</v>
      </c>
      <c r="E533" s="241">
        <v>54443</v>
      </c>
      <c r="F533" s="241">
        <v>56215</v>
      </c>
      <c r="G533" s="241">
        <v>0</v>
      </c>
      <c r="H533" s="242">
        <v>0</v>
      </c>
      <c r="I533" s="243">
        <v>0</v>
      </c>
      <c r="J533" s="241">
        <v>0</v>
      </c>
      <c r="K533" s="241">
        <v>0</v>
      </c>
      <c r="L533" s="244">
        <v>0</v>
      </c>
    </row>
    <row r="534" spans="1:12" x14ac:dyDescent="0.25">
      <c r="A534" s="245" t="s">
        <v>447</v>
      </c>
      <c r="B534" s="246" t="s">
        <v>449</v>
      </c>
      <c r="C534" s="246" t="s">
        <v>41</v>
      </c>
      <c r="D534" s="246" t="s">
        <v>182</v>
      </c>
      <c r="E534" s="247">
        <v>53503</v>
      </c>
      <c r="F534" s="247">
        <v>55205</v>
      </c>
      <c r="G534" s="247">
        <v>57002</v>
      </c>
      <c r="H534" s="248">
        <v>59793</v>
      </c>
      <c r="I534" s="249">
        <v>0</v>
      </c>
      <c r="J534" s="247">
        <v>0</v>
      </c>
      <c r="K534" s="247">
        <v>0</v>
      </c>
      <c r="L534" s="250">
        <v>0</v>
      </c>
    </row>
    <row r="535" spans="1:12" x14ac:dyDescent="0.25">
      <c r="A535" s="239" t="s">
        <v>447</v>
      </c>
      <c r="B535" s="240" t="s">
        <v>450</v>
      </c>
      <c r="C535" s="240" t="s">
        <v>25</v>
      </c>
      <c r="D535" s="240" t="s">
        <v>180</v>
      </c>
      <c r="E535" s="241">
        <v>54375</v>
      </c>
      <c r="F535" s="241">
        <v>0</v>
      </c>
      <c r="G535" s="241">
        <v>0</v>
      </c>
      <c r="H535" s="242">
        <v>0</v>
      </c>
      <c r="I535" s="243">
        <v>0</v>
      </c>
      <c r="J535" s="241">
        <v>0</v>
      </c>
      <c r="K535" s="241">
        <v>0</v>
      </c>
      <c r="L535" s="244">
        <v>0</v>
      </c>
    </row>
    <row r="536" spans="1:12" x14ac:dyDescent="0.25">
      <c r="A536" s="245" t="s">
        <v>447</v>
      </c>
      <c r="B536" s="246" t="s">
        <v>450</v>
      </c>
      <c r="C536" s="246" t="s">
        <v>41</v>
      </c>
      <c r="D536" s="246" t="s">
        <v>180</v>
      </c>
      <c r="E536" s="247">
        <v>54375</v>
      </c>
      <c r="F536" s="247">
        <v>0</v>
      </c>
      <c r="G536" s="247">
        <v>0</v>
      </c>
      <c r="H536" s="248">
        <v>0</v>
      </c>
      <c r="I536" s="249">
        <v>0</v>
      </c>
      <c r="J536" s="247">
        <v>0</v>
      </c>
      <c r="K536" s="247">
        <v>0</v>
      </c>
      <c r="L536" s="250">
        <v>0</v>
      </c>
    </row>
    <row r="537" spans="1:12" x14ac:dyDescent="0.25">
      <c r="A537" s="239" t="s">
        <v>447</v>
      </c>
      <c r="B537" s="240" t="s">
        <v>450</v>
      </c>
      <c r="C537" s="240" t="s">
        <v>49</v>
      </c>
      <c r="D537" s="240" t="s">
        <v>180</v>
      </c>
      <c r="E537" s="241">
        <v>54375</v>
      </c>
      <c r="F537" s="241">
        <v>55708</v>
      </c>
      <c r="G537" s="241">
        <v>0</v>
      </c>
      <c r="H537" s="242">
        <v>0</v>
      </c>
      <c r="I537" s="243">
        <v>0</v>
      </c>
      <c r="J537" s="241">
        <v>0</v>
      </c>
      <c r="K537" s="241">
        <v>0</v>
      </c>
      <c r="L537" s="244">
        <v>0</v>
      </c>
    </row>
    <row r="538" spans="1:12" x14ac:dyDescent="0.25">
      <c r="A538" s="245" t="s">
        <v>447</v>
      </c>
      <c r="B538" s="246" t="s">
        <v>451</v>
      </c>
      <c r="C538" s="246" t="s">
        <v>41</v>
      </c>
      <c r="D538" s="246" t="s">
        <v>182</v>
      </c>
      <c r="E538" s="247">
        <v>51000</v>
      </c>
      <c r="F538" s="247">
        <v>0</v>
      </c>
      <c r="G538" s="247">
        <v>0</v>
      </c>
      <c r="H538" s="248">
        <v>0</v>
      </c>
      <c r="I538" s="249">
        <v>0</v>
      </c>
      <c r="J538" s="247">
        <v>0</v>
      </c>
      <c r="K538" s="247">
        <v>0</v>
      </c>
      <c r="L538" s="250">
        <v>0</v>
      </c>
    </row>
    <row r="539" spans="1:12" x14ac:dyDescent="0.25">
      <c r="A539" s="239" t="s">
        <v>447</v>
      </c>
      <c r="B539" s="240" t="s">
        <v>452</v>
      </c>
      <c r="C539" s="240" t="s">
        <v>39</v>
      </c>
      <c r="D539" s="240" t="s">
        <v>182</v>
      </c>
      <c r="E539" s="241">
        <v>0</v>
      </c>
      <c r="F539" s="241">
        <v>0</v>
      </c>
      <c r="G539" s="241">
        <v>0</v>
      </c>
      <c r="H539" s="242">
        <v>0</v>
      </c>
      <c r="I539" s="243">
        <v>0</v>
      </c>
      <c r="J539" s="241">
        <v>0</v>
      </c>
      <c r="K539" s="241">
        <v>0</v>
      </c>
      <c r="L539" s="244">
        <v>0</v>
      </c>
    </row>
    <row r="540" spans="1:12" x14ac:dyDescent="0.25">
      <c r="A540" s="245" t="s">
        <v>447</v>
      </c>
      <c r="B540" s="246" t="s">
        <v>453</v>
      </c>
      <c r="C540" s="246" t="s">
        <v>25</v>
      </c>
      <c r="D540" s="246" t="s">
        <v>180</v>
      </c>
      <c r="E540" s="247">
        <v>34000</v>
      </c>
      <c r="F540" s="247">
        <v>0</v>
      </c>
      <c r="G540" s="247">
        <v>0</v>
      </c>
      <c r="H540" s="248">
        <v>0</v>
      </c>
      <c r="I540" s="249">
        <v>0</v>
      </c>
      <c r="J540" s="247">
        <v>0</v>
      </c>
      <c r="K540" s="247">
        <v>0</v>
      </c>
      <c r="L540" s="250">
        <v>0</v>
      </c>
    </row>
    <row r="541" spans="1:12" x14ac:dyDescent="0.25">
      <c r="A541" s="239" t="s">
        <v>447</v>
      </c>
      <c r="B541" s="240" t="s">
        <v>453</v>
      </c>
      <c r="C541" s="240" t="s">
        <v>848</v>
      </c>
      <c r="D541" s="240" t="s">
        <v>180</v>
      </c>
      <c r="E541" s="241">
        <v>0</v>
      </c>
      <c r="F541" s="241">
        <v>0</v>
      </c>
      <c r="G541" s="241">
        <v>0</v>
      </c>
      <c r="H541" s="242">
        <v>0</v>
      </c>
      <c r="I541" s="243">
        <v>0</v>
      </c>
      <c r="J541" s="241">
        <v>0</v>
      </c>
      <c r="K541" s="241">
        <v>0</v>
      </c>
      <c r="L541" s="244">
        <v>0</v>
      </c>
    </row>
    <row r="542" spans="1:12" x14ac:dyDescent="0.25">
      <c r="A542" s="245" t="s">
        <v>447</v>
      </c>
      <c r="B542" s="246" t="s">
        <v>453</v>
      </c>
      <c r="C542" s="246" t="s">
        <v>40</v>
      </c>
      <c r="D542" s="246" t="s">
        <v>180</v>
      </c>
      <c r="E542" s="247">
        <v>7540</v>
      </c>
      <c r="F542" s="247">
        <v>8140</v>
      </c>
      <c r="G542" s="247">
        <v>11290</v>
      </c>
      <c r="H542" s="248">
        <v>0</v>
      </c>
      <c r="I542" s="249">
        <v>21392</v>
      </c>
      <c r="J542" s="247">
        <v>19768</v>
      </c>
      <c r="K542" s="247">
        <v>12118</v>
      </c>
      <c r="L542" s="250">
        <v>0</v>
      </c>
    </row>
    <row r="543" spans="1:12" x14ac:dyDescent="0.25">
      <c r="A543" s="239" t="s">
        <v>447</v>
      </c>
      <c r="B543" s="240" t="s">
        <v>453</v>
      </c>
      <c r="C543" s="240" t="s">
        <v>45</v>
      </c>
      <c r="D543" s="240" t="s">
        <v>180</v>
      </c>
      <c r="E543" s="241">
        <v>7200</v>
      </c>
      <c r="F543" s="241">
        <v>7200</v>
      </c>
      <c r="G543" s="241">
        <v>7200</v>
      </c>
      <c r="H543" s="242">
        <v>0</v>
      </c>
      <c r="I543" s="243">
        <v>21392</v>
      </c>
      <c r="J543" s="241">
        <v>21392</v>
      </c>
      <c r="K543" s="241">
        <v>12118</v>
      </c>
      <c r="L543" s="244">
        <v>0</v>
      </c>
    </row>
    <row r="544" spans="1:12" x14ac:dyDescent="0.25">
      <c r="A544" s="245" t="s">
        <v>447</v>
      </c>
      <c r="B544" s="246" t="s">
        <v>453</v>
      </c>
      <c r="C544" s="246" t="s">
        <v>46</v>
      </c>
      <c r="D544" s="246" t="s">
        <v>180</v>
      </c>
      <c r="E544" s="247">
        <v>7200</v>
      </c>
      <c r="F544" s="247">
        <v>7200</v>
      </c>
      <c r="G544" s="247">
        <v>7200</v>
      </c>
      <c r="H544" s="248">
        <v>0</v>
      </c>
      <c r="I544" s="249">
        <v>21392</v>
      </c>
      <c r="J544" s="247">
        <v>19768</v>
      </c>
      <c r="K544" s="247">
        <v>12118</v>
      </c>
      <c r="L544" s="250">
        <v>0</v>
      </c>
    </row>
    <row r="545" spans="1:12" x14ac:dyDescent="0.25">
      <c r="A545" s="239" t="s">
        <v>447</v>
      </c>
      <c r="B545" s="240" t="s">
        <v>453</v>
      </c>
      <c r="C545" s="240" t="s">
        <v>47</v>
      </c>
      <c r="D545" s="240" t="s">
        <v>180</v>
      </c>
      <c r="E545" s="241">
        <v>51814</v>
      </c>
      <c r="F545" s="241">
        <v>53662</v>
      </c>
      <c r="G545" s="241">
        <v>55367</v>
      </c>
      <c r="H545" s="242">
        <v>57702</v>
      </c>
      <c r="I545" s="243">
        <v>0</v>
      </c>
      <c r="J545" s="241">
        <v>0</v>
      </c>
      <c r="K545" s="241">
        <v>30437</v>
      </c>
      <c r="L545" s="244">
        <v>30437</v>
      </c>
    </row>
    <row r="546" spans="1:12" x14ac:dyDescent="0.25">
      <c r="A546" s="245" t="s">
        <v>447</v>
      </c>
      <c r="B546" s="246" t="s">
        <v>453</v>
      </c>
      <c r="C546" s="246" t="s">
        <v>48</v>
      </c>
      <c r="D546" s="246" t="s">
        <v>180</v>
      </c>
      <c r="E546" s="247">
        <v>14000</v>
      </c>
      <c r="F546" s="247">
        <v>17632</v>
      </c>
      <c r="G546" s="247">
        <v>21000</v>
      </c>
      <c r="H546" s="248">
        <v>0</v>
      </c>
      <c r="I546" s="249">
        <v>21392</v>
      </c>
      <c r="J546" s="247">
        <v>19768</v>
      </c>
      <c r="K546" s="247">
        <v>12118</v>
      </c>
      <c r="L546" s="250">
        <v>0</v>
      </c>
    </row>
    <row r="547" spans="1:12" x14ac:dyDescent="0.25">
      <c r="A547" s="239" t="s">
        <v>447</v>
      </c>
      <c r="B547" s="240" t="s">
        <v>453</v>
      </c>
      <c r="C547" s="240" t="s">
        <v>49</v>
      </c>
      <c r="D547" s="240" t="s">
        <v>180</v>
      </c>
      <c r="E547" s="241">
        <v>30000</v>
      </c>
      <c r="F547" s="241">
        <v>30000</v>
      </c>
      <c r="G547" s="241">
        <v>30000</v>
      </c>
      <c r="H547" s="242">
        <v>0</v>
      </c>
      <c r="I547" s="243">
        <v>19768</v>
      </c>
      <c r="J547" s="241">
        <v>19768</v>
      </c>
      <c r="K547" s="241">
        <v>12118</v>
      </c>
      <c r="L547" s="244">
        <v>0</v>
      </c>
    </row>
    <row r="548" spans="1:12" x14ac:dyDescent="0.25">
      <c r="A548" s="245" t="s">
        <v>447</v>
      </c>
      <c r="B548" s="246" t="s">
        <v>453</v>
      </c>
      <c r="C548" s="246" t="s">
        <v>50</v>
      </c>
      <c r="D548" s="246" t="s">
        <v>180</v>
      </c>
      <c r="E548" s="247">
        <v>7500</v>
      </c>
      <c r="F548" s="247">
        <v>7500</v>
      </c>
      <c r="G548" s="247">
        <v>7500</v>
      </c>
      <c r="H548" s="248">
        <v>0</v>
      </c>
      <c r="I548" s="249">
        <v>21400</v>
      </c>
      <c r="J548" s="247">
        <v>19800</v>
      </c>
      <c r="K548" s="247">
        <v>12200</v>
      </c>
      <c r="L548" s="250">
        <v>0</v>
      </c>
    </row>
    <row r="549" spans="1:12" x14ac:dyDescent="0.25">
      <c r="A549" s="239" t="s">
        <v>447</v>
      </c>
      <c r="B549" s="240" t="s">
        <v>453</v>
      </c>
      <c r="C549" s="240" t="s">
        <v>51</v>
      </c>
      <c r="D549" s="240" t="s">
        <v>180</v>
      </c>
      <c r="E549" s="241">
        <v>7200</v>
      </c>
      <c r="F549" s="241">
        <v>7200</v>
      </c>
      <c r="G549" s="241">
        <v>7200</v>
      </c>
      <c r="H549" s="242">
        <v>0</v>
      </c>
      <c r="I549" s="243">
        <v>21392</v>
      </c>
      <c r="J549" s="241">
        <v>19768</v>
      </c>
      <c r="K549" s="241">
        <v>12118</v>
      </c>
      <c r="L549" s="244">
        <v>0</v>
      </c>
    </row>
    <row r="550" spans="1:12" x14ac:dyDescent="0.25">
      <c r="A550" s="245" t="s">
        <v>447</v>
      </c>
      <c r="B550" s="246" t="s">
        <v>454</v>
      </c>
      <c r="C550" s="246" t="s">
        <v>41</v>
      </c>
      <c r="D550" s="246" t="s">
        <v>182</v>
      </c>
      <c r="E550" s="247">
        <v>53369</v>
      </c>
      <c r="F550" s="247">
        <v>55272</v>
      </c>
      <c r="G550" s="247">
        <v>0</v>
      </c>
      <c r="H550" s="248">
        <v>0</v>
      </c>
      <c r="I550" s="249">
        <v>0</v>
      </c>
      <c r="J550" s="247">
        <v>0</v>
      </c>
      <c r="K550" s="247">
        <v>0</v>
      </c>
      <c r="L550" s="250">
        <v>0</v>
      </c>
    </row>
    <row r="551" spans="1:12" x14ac:dyDescent="0.25">
      <c r="A551" s="239" t="s">
        <v>447</v>
      </c>
      <c r="B551" s="240" t="s">
        <v>455</v>
      </c>
      <c r="C551" s="240" t="s">
        <v>47</v>
      </c>
      <c r="D551" s="240" t="s">
        <v>182</v>
      </c>
      <c r="E551" s="241">
        <v>0</v>
      </c>
      <c r="F551" s="241">
        <v>0</v>
      </c>
      <c r="G551" s="241">
        <v>0</v>
      </c>
      <c r="H551" s="242">
        <v>0</v>
      </c>
      <c r="I551" s="243">
        <v>0</v>
      </c>
      <c r="J551" s="241">
        <v>0</v>
      </c>
      <c r="K551" s="241">
        <v>0</v>
      </c>
      <c r="L551" s="244">
        <v>0</v>
      </c>
    </row>
    <row r="552" spans="1:12" x14ac:dyDescent="0.25">
      <c r="A552" s="245" t="s">
        <v>447</v>
      </c>
      <c r="B552" s="246" t="s">
        <v>456</v>
      </c>
      <c r="C552" s="252" t="s">
        <v>257</v>
      </c>
      <c r="D552" s="246" t="s">
        <v>182</v>
      </c>
      <c r="E552" s="247">
        <v>0</v>
      </c>
      <c r="F552" s="247">
        <v>0</v>
      </c>
      <c r="G552" s="247">
        <v>0</v>
      </c>
      <c r="H552" s="248">
        <v>0</v>
      </c>
      <c r="I552" s="249">
        <v>0</v>
      </c>
      <c r="J552" s="247">
        <v>0</v>
      </c>
      <c r="K552" s="247">
        <v>0</v>
      </c>
      <c r="L552" s="250">
        <v>0</v>
      </c>
    </row>
    <row r="553" spans="1:12" x14ac:dyDescent="0.25">
      <c r="A553" s="239" t="s">
        <v>447</v>
      </c>
      <c r="B553" s="240" t="s">
        <v>456</v>
      </c>
      <c r="C553" s="240" t="s">
        <v>40</v>
      </c>
      <c r="D553" s="240" t="s">
        <v>182</v>
      </c>
      <c r="E553" s="241">
        <v>0</v>
      </c>
      <c r="F553" s="241">
        <v>0</v>
      </c>
      <c r="G553" s="241">
        <v>0</v>
      </c>
      <c r="H553" s="242">
        <v>0</v>
      </c>
      <c r="I553" s="243">
        <v>0</v>
      </c>
      <c r="J553" s="241">
        <v>0</v>
      </c>
      <c r="K553" s="241">
        <v>0</v>
      </c>
      <c r="L553" s="244">
        <v>0</v>
      </c>
    </row>
    <row r="554" spans="1:12" x14ac:dyDescent="0.25">
      <c r="A554" s="245" t="s">
        <v>447</v>
      </c>
      <c r="B554" s="246" t="s">
        <v>457</v>
      </c>
      <c r="C554" s="246" t="s">
        <v>25</v>
      </c>
      <c r="D554" s="246" t="s">
        <v>182</v>
      </c>
      <c r="E554" s="247">
        <v>51814</v>
      </c>
      <c r="F554" s="247">
        <v>0</v>
      </c>
      <c r="G554" s="247">
        <v>0</v>
      </c>
      <c r="H554" s="248">
        <v>0</v>
      </c>
      <c r="I554" s="249">
        <v>0</v>
      </c>
      <c r="J554" s="247">
        <v>0</v>
      </c>
      <c r="K554" s="247">
        <v>0</v>
      </c>
      <c r="L554" s="250">
        <v>0</v>
      </c>
    </row>
    <row r="555" spans="1:12" x14ac:dyDescent="0.25">
      <c r="A555" s="239" t="s">
        <v>447</v>
      </c>
      <c r="B555" s="240" t="s">
        <v>458</v>
      </c>
      <c r="C555" s="240" t="s">
        <v>185</v>
      </c>
      <c r="D555" s="240" t="s">
        <v>182</v>
      </c>
      <c r="E555" s="241">
        <v>52336</v>
      </c>
      <c r="F555" s="241">
        <v>54203</v>
      </c>
      <c r="G555" s="241">
        <v>55947</v>
      </c>
      <c r="H555" s="242">
        <v>58341</v>
      </c>
      <c r="I555" s="243">
        <v>0</v>
      </c>
      <c r="J555" s="241">
        <v>0</v>
      </c>
      <c r="K555" s="241">
        <v>0</v>
      </c>
      <c r="L555" s="244">
        <v>0</v>
      </c>
    </row>
    <row r="556" spans="1:12" x14ac:dyDescent="0.25">
      <c r="A556" s="245" t="s">
        <v>459</v>
      </c>
      <c r="B556" s="246" t="s">
        <v>460</v>
      </c>
      <c r="C556" s="246" t="s">
        <v>25</v>
      </c>
      <c r="D556" s="246" t="s">
        <v>182</v>
      </c>
      <c r="E556" s="247">
        <v>0</v>
      </c>
      <c r="F556" s="247">
        <v>0</v>
      </c>
      <c r="G556" s="247">
        <v>0</v>
      </c>
      <c r="H556" s="248">
        <v>0</v>
      </c>
      <c r="I556" s="249">
        <v>0</v>
      </c>
      <c r="J556" s="247">
        <v>0</v>
      </c>
      <c r="K556" s="247">
        <v>0</v>
      </c>
      <c r="L556" s="250">
        <v>0</v>
      </c>
    </row>
    <row r="557" spans="1:12" x14ac:dyDescent="0.25">
      <c r="A557" s="239" t="s">
        <v>459</v>
      </c>
      <c r="B557" s="240" t="s">
        <v>461</v>
      </c>
      <c r="C557" s="240" t="s">
        <v>25</v>
      </c>
      <c r="D557" s="240" t="s">
        <v>180</v>
      </c>
      <c r="E557" s="241">
        <v>57400</v>
      </c>
      <c r="F557" s="241">
        <v>0</v>
      </c>
      <c r="G557" s="241">
        <v>0</v>
      </c>
      <c r="H557" s="242">
        <v>0</v>
      </c>
      <c r="I557" s="243">
        <v>0</v>
      </c>
      <c r="J557" s="241">
        <v>0</v>
      </c>
      <c r="K557" s="241">
        <v>0</v>
      </c>
      <c r="L557" s="244">
        <v>0</v>
      </c>
    </row>
    <row r="558" spans="1:12" x14ac:dyDescent="0.25">
      <c r="A558" s="245" t="s">
        <v>459</v>
      </c>
      <c r="B558" s="246" t="s">
        <v>461</v>
      </c>
      <c r="C558" s="246" t="s">
        <v>39</v>
      </c>
      <c r="D558" s="246" t="s">
        <v>180</v>
      </c>
      <c r="E558" s="247">
        <v>0</v>
      </c>
      <c r="F558" s="247">
        <v>0</v>
      </c>
      <c r="G558" s="247">
        <v>0</v>
      </c>
      <c r="H558" s="248">
        <v>0</v>
      </c>
      <c r="I558" s="249">
        <v>45168</v>
      </c>
      <c r="J558" s="247">
        <v>43168</v>
      </c>
      <c r="K558" s="247">
        <v>4796</v>
      </c>
      <c r="L558" s="250">
        <v>4796</v>
      </c>
    </row>
    <row r="559" spans="1:12" x14ac:dyDescent="0.25">
      <c r="A559" s="239" t="s">
        <v>459</v>
      </c>
      <c r="B559" s="240" t="s">
        <v>461</v>
      </c>
      <c r="C559" s="240" t="s">
        <v>40</v>
      </c>
      <c r="D559" s="240" t="s">
        <v>180</v>
      </c>
      <c r="E559" s="241">
        <v>0</v>
      </c>
      <c r="F559" s="241">
        <v>0</v>
      </c>
      <c r="G559" s="241">
        <v>0</v>
      </c>
      <c r="H559" s="242">
        <v>0</v>
      </c>
      <c r="I559" s="243">
        <v>74000</v>
      </c>
      <c r="J559" s="241">
        <v>64000</v>
      </c>
      <c r="K559" s="241">
        <v>0</v>
      </c>
      <c r="L559" s="244">
        <v>0</v>
      </c>
    </row>
    <row r="560" spans="1:12" x14ac:dyDescent="0.25">
      <c r="A560" s="245" t="s">
        <v>459</v>
      </c>
      <c r="B560" s="246" t="s">
        <v>461</v>
      </c>
      <c r="C560" s="246" t="s">
        <v>47</v>
      </c>
      <c r="D560" s="246" t="s">
        <v>180</v>
      </c>
      <c r="E560" s="247">
        <v>54000</v>
      </c>
      <c r="F560" s="247">
        <v>0</v>
      </c>
      <c r="G560" s="247">
        <v>58000</v>
      </c>
      <c r="H560" s="248">
        <v>60000</v>
      </c>
      <c r="I560" s="249">
        <v>3000</v>
      </c>
      <c r="J560" s="247">
        <v>56000</v>
      </c>
      <c r="K560" s="247">
        <v>56000</v>
      </c>
      <c r="L560" s="250">
        <v>3000</v>
      </c>
    </row>
    <row r="561" spans="1:12" x14ac:dyDescent="0.25">
      <c r="A561" s="239" t="s">
        <v>459</v>
      </c>
      <c r="B561" s="240" t="s">
        <v>461</v>
      </c>
      <c r="C561" s="240" t="s">
        <v>48</v>
      </c>
      <c r="D561" s="240" t="s">
        <v>180</v>
      </c>
      <c r="E561" s="241">
        <v>0</v>
      </c>
      <c r="F561" s="241">
        <v>0</v>
      </c>
      <c r="G561" s="241">
        <v>0</v>
      </c>
      <c r="H561" s="242">
        <v>0</v>
      </c>
      <c r="I561" s="243">
        <v>56580</v>
      </c>
      <c r="J561" s="241">
        <v>56580</v>
      </c>
      <c r="K561" s="241">
        <v>2360</v>
      </c>
      <c r="L561" s="244">
        <v>0</v>
      </c>
    </row>
    <row r="562" spans="1:12" x14ac:dyDescent="0.25">
      <c r="A562" s="245" t="s">
        <v>459</v>
      </c>
      <c r="B562" s="246" t="s">
        <v>461</v>
      </c>
      <c r="C562" s="246" t="s">
        <v>197</v>
      </c>
      <c r="D562" s="246" t="s">
        <v>180</v>
      </c>
      <c r="E562" s="247">
        <v>68000</v>
      </c>
      <c r="F562" s="247">
        <v>0</v>
      </c>
      <c r="G562" s="247">
        <v>0</v>
      </c>
      <c r="H562" s="248">
        <v>0</v>
      </c>
      <c r="I562" s="249">
        <v>2260</v>
      </c>
      <c r="J562" s="247">
        <v>0</v>
      </c>
      <c r="K562" s="247">
        <v>0</v>
      </c>
      <c r="L562" s="250">
        <v>0</v>
      </c>
    </row>
    <row r="563" spans="1:12" x14ac:dyDescent="0.25">
      <c r="A563" s="239" t="s">
        <v>459</v>
      </c>
      <c r="B563" s="240" t="s">
        <v>461</v>
      </c>
      <c r="C563" s="240" t="s">
        <v>49</v>
      </c>
      <c r="D563" s="240" t="s">
        <v>180</v>
      </c>
      <c r="E563" s="241">
        <v>57475</v>
      </c>
      <c r="F563" s="241">
        <v>59400</v>
      </c>
      <c r="G563" s="241">
        <v>0</v>
      </c>
      <c r="H563" s="242">
        <v>0</v>
      </c>
      <c r="I563" s="243">
        <v>4720</v>
      </c>
      <c r="J563" s="241">
        <v>4720</v>
      </c>
      <c r="K563" s="241">
        <v>0</v>
      </c>
      <c r="L563" s="244">
        <v>0</v>
      </c>
    </row>
    <row r="564" spans="1:12" x14ac:dyDescent="0.25">
      <c r="A564" s="245" t="s">
        <v>459</v>
      </c>
      <c r="B564" s="246" t="s">
        <v>461</v>
      </c>
      <c r="C564" s="246" t="s">
        <v>50</v>
      </c>
      <c r="D564" s="246" t="s">
        <v>180</v>
      </c>
      <c r="E564" s="247">
        <v>0</v>
      </c>
      <c r="F564" s="247">
        <v>0</v>
      </c>
      <c r="G564" s="247">
        <v>0</v>
      </c>
      <c r="H564" s="248">
        <v>0</v>
      </c>
      <c r="I564" s="249">
        <v>56800</v>
      </c>
      <c r="J564" s="247">
        <v>56800</v>
      </c>
      <c r="K564" s="247">
        <v>4925</v>
      </c>
      <c r="L564" s="250">
        <v>0</v>
      </c>
    </row>
    <row r="565" spans="1:12" x14ac:dyDescent="0.25">
      <c r="A565" s="239" t="s">
        <v>459</v>
      </c>
      <c r="B565" s="240" t="s">
        <v>462</v>
      </c>
      <c r="C565" s="240" t="s">
        <v>49</v>
      </c>
      <c r="D565" s="240" t="s">
        <v>182</v>
      </c>
      <c r="E565" s="241">
        <v>56000</v>
      </c>
      <c r="F565" s="241">
        <v>57000</v>
      </c>
      <c r="G565" s="241">
        <v>0</v>
      </c>
      <c r="H565" s="242">
        <v>0</v>
      </c>
      <c r="I565" s="243">
        <v>0</v>
      </c>
      <c r="J565" s="241">
        <v>0</v>
      </c>
      <c r="K565" s="241">
        <v>0</v>
      </c>
      <c r="L565" s="244">
        <v>0</v>
      </c>
    </row>
    <row r="566" spans="1:12" x14ac:dyDescent="0.25">
      <c r="A566" s="245" t="s">
        <v>459</v>
      </c>
      <c r="B566" s="246" t="s">
        <v>463</v>
      </c>
      <c r="C566" s="246" t="s">
        <v>41</v>
      </c>
      <c r="D566" s="246" t="s">
        <v>182</v>
      </c>
      <c r="E566" s="247">
        <v>55818</v>
      </c>
      <c r="F566" s="247">
        <v>0</v>
      </c>
      <c r="G566" s="247">
        <v>0</v>
      </c>
      <c r="H566" s="248">
        <v>0</v>
      </c>
      <c r="I566" s="249">
        <v>0</v>
      </c>
      <c r="J566" s="247">
        <v>0</v>
      </c>
      <c r="K566" s="247">
        <v>0</v>
      </c>
      <c r="L566" s="250">
        <v>0</v>
      </c>
    </row>
    <row r="567" spans="1:12" x14ac:dyDescent="0.25">
      <c r="A567" s="239" t="s">
        <v>459</v>
      </c>
      <c r="B567" s="240" t="s">
        <v>464</v>
      </c>
      <c r="C567" s="240" t="s">
        <v>41</v>
      </c>
      <c r="D567" s="240" t="s">
        <v>182</v>
      </c>
      <c r="E567" s="241">
        <v>50500</v>
      </c>
      <c r="F567" s="241">
        <v>51500</v>
      </c>
      <c r="G567" s="241">
        <v>0</v>
      </c>
      <c r="H567" s="242">
        <v>0</v>
      </c>
      <c r="I567" s="243">
        <v>0</v>
      </c>
      <c r="J567" s="241">
        <v>0</v>
      </c>
      <c r="K567" s="241">
        <v>0</v>
      </c>
      <c r="L567" s="244">
        <v>0</v>
      </c>
    </row>
    <row r="568" spans="1:12" x14ac:dyDescent="0.25">
      <c r="A568" s="245" t="s">
        <v>459</v>
      </c>
      <c r="B568" s="246" t="s">
        <v>465</v>
      </c>
      <c r="C568" s="246" t="s">
        <v>41</v>
      </c>
      <c r="D568" s="246" t="s">
        <v>182</v>
      </c>
      <c r="E568" s="247">
        <v>44075</v>
      </c>
      <c r="F568" s="247">
        <v>45100</v>
      </c>
      <c r="G568" s="247">
        <v>0</v>
      </c>
      <c r="H568" s="248">
        <v>0</v>
      </c>
      <c r="I568" s="249">
        <v>0</v>
      </c>
      <c r="J568" s="247">
        <v>0</v>
      </c>
      <c r="K568" s="247">
        <v>0</v>
      </c>
      <c r="L568" s="250">
        <v>0</v>
      </c>
    </row>
    <row r="569" spans="1:12" x14ac:dyDescent="0.25">
      <c r="A569" s="239" t="s">
        <v>459</v>
      </c>
      <c r="B569" s="240" t="s">
        <v>466</v>
      </c>
      <c r="C569" s="240" t="s">
        <v>41</v>
      </c>
      <c r="D569" s="240" t="s">
        <v>182</v>
      </c>
      <c r="E569" s="241">
        <v>54468</v>
      </c>
      <c r="F569" s="241">
        <v>56373</v>
      </c>
      <c r="G569" s="241">
        <v>0</v>
      </c>
      <c r="H569" s="242">
        <v>0</v>
      </c>
      <c r="I569" s="243">
        <v>0</v>
      </c>
      <c r="J569" s="241">
        <v>0</v>
      </c>
      <c r="K569" s="241">
        <v>0</v>
      </c>
      <c r="L569" s="244">
        <v>0</v>
      </c>
    </row>
    <row r="570" spans="1:12" x14ac:dyDescent="0.25">
      <c r="A570" s="245" t="s">
        <v>459</v>
      </c>
      <c r="B570" s="246" t="s">
        <v>467</v>
      </c>
      <c r="C570" s="246" t="s">
        <v>41</v>
      </c>
      <c r="D570" s="246" t="s">
        <v>182</v>
      </c>
      <c r="E570" s="247">
        <v>56098</v>
      </c>
      <c r="F570" s="247">
        <v>0</v>
      </c>
      <c r="G570" s="247">
        <v>0</v>
      </c>
      <c r="H570" s="248">
        <v>0</v>
      </c>
      <c r="I570" s="249">
        <v>0</v>
      </c>
      <c r="J570" s="247">
        <v>0</v>
      </c>
      <c r="K570" s="247">
        <v>0</v>
      </c>
      <c r="L570" s="250">
        <v>0</v>
      </c>
    </row>
    <row r="571" spans="1:12" x14ac:dyDescent="0.25">
      <c r="A571" s="239" t="s">
        <v>459</v>
      </c>
      <c r="B571" s="240" t="s">
        <v>468</v>
      </c>
      <c r="C571" s="240" t="s">
        <v>40</v>
      </c>
      <c r="D571" s="240" t="s">
        <v>180</v>
      </c>
      <c r="E571" s="241">
        <v>11000</v>
      </c>
      <c r="F571" s="241">
        <v>11000</v>
      </c>
      <c r="G571" s="241">
        <v>3000</v>
      </c>
      <c r="H571" s="242">
        <v>0</v>
      </c>
      <c r="I571" s="243">
        <v>18559</v>
      </c>
      <c r="J571" s="241">
        <v>18559</v>
      </c>
      <c r="K571" s="241">
        <v>6186</v>
      </c>
      <c r="L571" s="244">
        <v>0</v>
      </c>
    </row>
    <row r="572" spans="1:12" x14ac:dyDescent="0.25">
      <c r="A572" s="245" t="s">
        <v>459</v>
      </c>
      <c r="B572" s="246" t="s">
        <v>468</v>
      </c>
      <c r="C572" s="246" t="s">
        <v>41</v>
      </c>
      <c r="D572" s="246" t="s">
        <v>180</v>
      </c>
      <c r="E572" s="247">
        <v>52000</v>
      </c>
      <c r="F572" s="247">
        <v>54000</v>
      </c>
      <c r="G572" s="247">
        <v>0</v>
      </c>
      <c r="H572" s="248">
        <v>0</v>
      </c>
      <c r="I572" s="249">
        <v>0</v>
      </c>
      <c r="J572" s="247">
        <v>0</v>
      </c>
      <c r="K572" s="247">
        <v>0</v>
      </c>
      <c r="L572" s="250">
        <v>0</v>
      </c>
    </row>
    <row r="573" spans="1:12" x14ac:dyDescent="0.25">
      <c r="A573" s="239" t="s">
        <v>459</v>
      </c>
      <c r="B573" s="240" t="s">
        <v>468</v>
      </c>
      <c r="C573" s="240" t="s">
        <v>45</v>
      </c>
      <c r="D573" s="240" t="s">
        <v>180</v>
      </c>
      <c r="E573" s="241">
        <v>22020</v>
      </c>
      <c r="F573" s="241">
        <v>22020</v>
      </c>
      <c r="G573" s="241">
        <v>22020</v>
      </c>
      <c r="H573" s="242">
        <v>0</v>
      </c>
      <c r="I573" s="243">
        <v>667</v>
      </c>
      <c r="J573" s="241">
        <v>667</v>
      </c>
      <c r="K573" s="241">
        <v>667</v>
      </c>
      <c r="L573" s="244">
        <v>0</v>
      </c>
    </row>
    <row r="574" spans="1:12" x14ac:dyDescent="0.25">
      <c r="A574" s="245" t="s">
        <v>459</v>
      </c>
      <c r="B574" s="246" t="s">
        <v>468</v>
      </c>
      <c r="C574" s="246" t="s">
        <v>47</v>
      </c>
      <c r="D574" s="246" t="s">
        <v>180</v>
      </c>
      <c r="E574" s="247">
        <v>52025</v>
      </c>
      <c r="F574" s="247">
        <v>53592</v>
      </c>
      <c r="G574" s="247">
        <v>55306</v>
      </c>
      <c r="H574" s="248">
        <v>57202</v>
      </c>
      <c r="I574" s="249">
        <v>0</v>
      </c>
      <c r="J574" s="247">
        <v>0</v>
      </c>
      <c r="K574" s="247">
        <v>0</v>
      </c>
      <c r="L574" s="250">
        <v>0</v>
      </c>
    </row>
    <row r="575" spans="1:12" x14ac:dyDescent="0.25">
      <c r="A575" s="239" t="s">
        <v>459</v>
      </c>
      <c r="B575" s="240" t="s">
        <v>468</v>
      </c>
      <c r="C575" s="240" t="s">
        <v>48</v>
      </c>
      <c r="D575" s="240" t="s">
        <v>180</v>
      </c>
      <c r="E575" s="241">
        <v>11010</v>
      </c>
      <c r="F575" s="241">
        <v>11010</v>
      </c>
      <c r="G575" s="241">
        <v>8258</v>
      </c>
      <c r="H575" s="242">
        <v>0</v>
      </c>
      <c r="I575" s="243">
        <v>11183</v>
      </c>
      <c r="J575" s="241">
        <v>9609</v>
      </c>
      <c r="K575" s="241">
        <v>8035</v>
      </c>
      <c r="L575" s="244">
        <v>0</v>
      </c>
    </row>
    <row r="576" spans="1:12" x14ac:dyDescent="0.25">
      <c r="A576" s="245" t="s">
        <v>459</v>
      </c>
      <c r="B576" s="246" t="s">
        <v>468</v>
      </c>
      <c r="C576" s="246" t="s">
        <v>49</v>
      </c>
      <c r="D576" s="246" t="s">
        <v>180</v>
      </c>
      <c r="E576" s="247">
        <v>55827</v>
      </c>
      <c r="F576" s="247">
        <v>57550</v>
      </c>
      <c r="G576" s="247">
        <v>0</v>
      </c>
      <c r="H576" s="248">
        <v>0</v>
      </c>
      <c r="I576" s="249">
        <v>0</v>
      </c>
      <c r="J576" s="247">
        <v>0</v>
      </c>
      <c r="K576" s="247">
        <v>0</v>
      </c>
      <c r="L576" s="250">
        <v>0</v>
      </c>
    </row>
    <row r="577" spans="1:12" x14ac:dyDescent="0.25">
      <c r="A577" s="239" t="s">
        <v>459</v>
      </c>
      <c r="B577" s="240" t="s">
        <v>468</v>
      </c>
      <c r="C577" s="240" t="s">
        <v>50</v>
      </c>
      <c r="D577" s="240" t="s">
        <v>180</v>
      </c>
      <c r="E577" s="241">
        <v>11010</v>
      </c>
      <c r="F577" s="241">
        <v>11010</v>
      </c>
      <c r="G577" s="241">
        <v>11010</v>
      </c>
      <c r="H577" s="242">
        <v>0</v>
      </c>
      <c r="I577" s="243">
        <v>11190</v>
      </c>
      <c r="J577" s="241">
        <v>9613</v>
      </c>
      <c r="K577" s="241">
        <v>9215</v>
      </c>
      <c r="L577" s="244">
        <v>0</v>
      </c>
    </row>
    <row r="578" spans="1:12" x14ac:dyDescent="0.25">
      <c r="A578" s="245" t="s">
        <v>459</v>
      </c>
      <c r="B578" s="246" t="s">
        <v>468</v>
      </c>
      <c r="C578" s="246" t="s">
        <v>51</v>
      </c>
      <c r="D578" s="246" t="s">
        <v>180</v>
      </c>
      <c r="E578" s="247">
        <v>11010</v>
      </c>
      <c r="F578" s="247">
        <v>11010</v>
      </c>
      <c r="G578" s="247">
        <v>11010</v>
      </c>
      <c r="H578" s="248">
        <v>0</v>
      </c>
      <c r="I578" s="249">
        <v>11182</v>
      </c>
      <c r="J578" s="247">
        <v>11182</v>
      </c>
      <c r="K578" s="247">
        <v>11182</v>
      </c>
      <c r="L578" s="250">
        <v>0</v>
      </c>
    </row>
    <row r="579" spans="1:12" x14ac:dyDescent="0.25">
      <c r="A579" s="239" t="s">
        <v>459</v>
      </c>
      <c r="B579" s="240" t="s">
        <v>469</v>
      </c>
      <c r="C579" s="240" t="s">
        <v>257</v>
      </c>
      <c r="D579" s="240" t="s">
        <v>182</v>
      </c>
      <c r="E579" s="241">
        <v>0</v>
      </c>
      <c r="F579" s="241">
        <v>0</v>
      </c>
      <c r="G579" s="241">
        <v>0</v>
      </c>
      <c r="H579" s="242">
        <v>0</v>
      </c>
      <c r="I579" s="243">
        <v>55000</v>
      </c>
      <c r="J579" s="241">
        <v>55000</v>
      </c>
      <c r="K579" s="241">
        <v>0</v>
      </c>
      <c r="L579" s="244">
        <v>0</v>
      </c>
    </row>
    <row r="580" spans="1:12" x14ac:dyDescent="0.25">
      <c r="A580" s="245" t="s">
        <v>459</v>
      </c>
      <c r="B580" s="246" t="s">
        <v>469</v>
      </c>
      <c r="C580" s="246" t="s">
        <v>41</v>
      </c>
      <c r="D580" s="246" t="s">
        <v>182</v>
      </c>
      <c r="E580" s="247">
        <v>54548</v>
      </c>
      <c r="F580" s="247">
        <v>54548</v>
      </c>
      <c r="G580" s="247">
        <v>0</v>
      </c>
      <c r="H580" s="248">
        <v>0</v>
      </c>
      <c r="I580" s="249">
        <v>0</v>
      </c>
      <c r="J580" s="247">
        <v>0</v>
      </c>
      <c r="K580" s="247">
        <v>0</v>
      </c>
      <c r="L580" s="250">
        <v>0</v>
      </c>
    </row>
    <row r="581" spans="1:12" x14ac:dyDescent="0.25">
      <c r="A581" s="239" t="s">
        <v>459</v>
      </c>
      <c r="B581" s="240" t="s">
        <v>470</v>
      </c>
      <c r="C581" s="240" t="s">
        <v>41</v>
      </c>
      <c r="D581" s="240" t="s">
        <v>182</v>
      </c>
      <c r="E581" s="241">
        <v>55161</v>
      </c>
      <c r="F581" s="241">
        <v>0</v>
      </c>
      <c r="G581" s="241">
        <v>0</v>
      </c>
      <c r="H581" s="242">
        <v>0</v>
      </c>
      <c r="I581" s="243">
        <v>0</v>
      </c>
      <c r="J581" s="241">
        <v>0</v>
      </c>
      <c r="K581" s="241">
        <v>0</v>
      </c>
      <c r="L581" s="244">
        <v>0</v>
      </c>
    </row>
    <row r="582" spans="1:12" x14ac:dyDescent="0.25">
      <c r="A582" s="245" t="s">
        <v>459</v>
      </c>
      <c r="B582" s="246" t="s">
        <v>471</v>
      </c>
      <c r="C582" s="246" t="s">
        <v>581</v>
      </c>
      <c r="D582" s="246" t="s">
        <v>182</v>
      </c>
      <c r="E582" s="247">
        <v>51510</v>
      </c>
      <c r="F582" s="247">
        <v>53061</v>
      </c>
      <c r="G582" s="247">
        <v>54758</v>
      </c>
      <c r="H582" s="248">
        <v>0</v>
      </c>
      <c r="I582" s="249">
        <v>7492</v>
      </c>
      <c r="J582" s="247">
        <v>9079</v>
      </c>
      <c r="K582" s="247">
        <v>10865</v>
      </c>
      <c r="L582" s="250">
        <v>0</v>
      </c>
    </row>
    <row r="583" spans="1:12" x14ac:dyDescent="0.25">
      <c r="A583" s="239" t="s">
        <v>459</v>
      </c>
      <c r="B583" s="240" t="s">
        <v>472</v>
      </c>
      <c r="C583" s="240" t="s">
        <v>41</v>
      </c>
      <c r="D583" s="240" t="s">
        <v>182</v>
      </c>
      <c r="E583" s="241">
        <v>53459</v>
      </c>
      <c r="F583" s="241">
        <v>0</v>
      </c>
      <c r="G583" s="241">
        <v>0</v>
      </c>
      <c r="H583" s="242">
        <v>0</v>
      </c>
      <c r="I583" s="243">
        <v>0</v>
      </c>
      <c r="J583" s="241">
        <v>0</v>
      </c>
      <c r="K583" s="241">
        <v>0</v>
      </c>
      <c r="L583" s="244">
        <v>0</v>
      </c>
    </row>
    <row r="584" spans="1:12" x14ac:dyDescent="0.25">
      <c r="A584" s="245" t="s">
        <v>459</v>
      </c>
      <c r="B584" s="246" t="s">
        <v>472</v>
      </c>
      <c r="C584" s="246" t="s">
        <v>49</v>
      </c>
      <c r="D584" s="246" t="s">
        <v>182</v>
      </c>
      <c r="E584" s="247">
        <v>53459</v>
      </c>
      <c r="F584" s="247">
        <v>55330</v>
      </c>
      <c r="G584" s="247">
        <v>0</v>
      </c>
      <c r="H584" s="248">
        <v>0</v>
      </c>
      <c r="I584" s="249">
        <v>0</v>
      </c>
      <c r="J584" s="247">
        <v>0</v>
      </c>
      <c r="K584" s="247">
        <v>0</v>
      </c>
      <c r="L584" s="250">
        <v>0</v>
      </c>
    </row>
    <row r="585" spans="1:12" x14ac:dyDescent="0.25">
      <c r="A585" s="239" t="s">
        <v>459</v>
      </c>
      <c r="B585" s="240" t="s">
        <v>473</v>
      </c>
      <c r="C585" s="240" t="s">
        <v>47</v>
      </c>
      <c r="D585" s="240" t="s">
        <v>182</v>
      </c>
      <c r="E585" s="241">
        <v>56732</v>
      </c>
      <c r="F585" s="241">
        <v>58103</v>
      </c>
      <c r="G585" s="241">
        <v>59531</v>
      </c>
      <c r="H585" s="242">
        <v>61758</v>
      </c>
      <c r="I585" s="243">
        <v>0</v>
      </c>
      <c r="J585" s="241">
        <v>0</v>
      </c>
      <c r="K585" s="241">
        <v>0</v>
      </c>
      <c r="L585" s="244">
        <v>0</v>
      </c>
    </row>
    <row r="586" spans="1:12" x14ac:dyDescent="0.25">
      <c r="A586" s="245" t="s">
        <v>459</v>
      </c>
      <c r="B586" s="246" t="s">
        <v>474</v>
      </c>
      <c r="C586" s="246" t="s">
        <v>25</v>
      </c>
      <c r="D586" s="246" t="s">
        <v>182</v>
      </c>
      <c r="E586" s="247">
        <v>55348</v>
      </c>
      <c r="F586" s="247">
        <v>0</v>
      </c>
      <c r="G586" s="247">
        <v>0</v>
      </c>
      <c r="H586" s="248">
        <v>0</v>
      </c>
      <c r="I586" s="249">
        <v>0</v>
      </c>
      <c r="J586" s="247">
        <v>0</v>
      </c>
      <c r="K586" s="247">
        <v>0</v>
      </c>
      <c r="L586" s="250">
        <v>0</v>
      </c>
    </row>
    <row r="587" spans="1:12" x14ac:dyDescent="0.25">
      <c r="A587" s="239" t="s">
        <v>459</v>
      </c>
      <c r="B587" s="240" t="s">
        <v>475</v>
      </c>
      <c r="C587" s="240" t="s">
        <v>41</v>
      </c>
      <c r="D587" s="240" t="s">
        <v>182</v>
      </c>
      <c r="E587" s="241">
        <v>52400</v>
      </c>
      <c r="F587" s="241">
        <v>0</v>
      </c>
      <c r="G587" s="241">
        <v>0</v>
      </c>
      <c r="H587" s="242">
        <v>0</v>
      </c>
      <c r="I587" s="243">
        <v>0</v>
      </c>
      <c r="J587" s="241">
        <v>0</v>
      </c>
      <c r="K587" s="241">
        <v>0</v>
      </c>
      <c r="L587" s="244">
        <v>0</v>
      </c>
    </row>
    <row r="588" spans="1:12" x14ac:dyDescent="0.25">
      <c r="A588" s="245" t="s">
        <v>459</v>
      </c>
      <c r="B588" s="246" t="s">
        <v>476</v>
      </c>
      <c r="C588" s="246" t="s">
        <v>25</v>
      </c>
      <c r="D588" s="246" t="s">
        <v>182</v>
      </c>
      <c r="E588" s="247">
        <v>56000</v>
      </c>
      <c r="F588" s="247">
        <v>0</v>
      </c>
      <c r="G588" s="247">
        <v>0</v>
      </c>
      <c r="H588" s="248">
        <v>0</v>
      </c>
      <c r="I588" s="249">
        <v>0</v>
      </c>
      <c r="J588" s="247">
        <v>0</v>
      </c>
      <c r="K588" s="247">
        <v>0</v>
      </c>
      <c r="L588" s="250">
        <v>0</v>
      </c>
    </row>
    <row r="589" spans="1:12" x14ac:dyDescent="0.25">
      <c r="A589" s="239" t="s">
        <v>459</v>
      </c>
      <c r="B589" s="240" t="s">
        <v>477</v>
      </c>
      <c r="C589" s="240" t="s">
        <v>41</v>
      </c>
      <c r="D589" s="240" t="s">
        <v>182</v>
      </c>
      <c r="E589" s="241">
        <v>47500</v>
      </c>
      <c r="F589" s="241">
        <v>52750</v>
      </c>
      <c r="G589" s="241">
        <v>0</v>
      </c>
      <c r="H589" s="242">
        <v>0</v>
      </c>
      <c r="I589" s="243">
        <v>0</v>
      </c>
      <c r="J589" s="241">
        <v>0</v>
      </c>
      <c r="K589" s="241">
        <v>0</v>
      </c>
      <c r="L589" s="244">
        <v>0</v>
      </c>
    </row>
    <row r="590" spans="1:12" x14ac:dyDescent="0.25">
      <c r="A590" s="245" t="s">
        <v>478</v>
      </c>
      <c r="B590" s="246" t="s">
        <v>479</v>
      </c>
      <c r="C590" s="246" t="s">
        <v>25</v>
      </c>
      <c r="D590" s="246" t="s">
        <v>180</v>
      </c>
      <c r="E590" s="247">
        <v>30000</v>
      </c>
      <c r="F590" s="247">
        <v>40000</v>
      </c>
      <c r="G590" s="247">
        <v>0</v>
      </c>
      <c r="H590" s="248">
        <v>0</v>
      </c>
      <c r="I590" s="249">
        <v>0</v>
      </c>
      <c r="J590" s="247">
        <v>0</v>
      </c>
      <c r="K590" s="247">
        <v>0</v>
      </c>
      <c r="L590" s="250">
        <v>0</v>
      </c>
    </row>
    <row r="591" spans="1:12" x14ac:dyDescent="0.25">
      <c r="A591" s="239" t="s">
        <v>478</v>
      </c>
      <c r="B591" s="240" t="s">
        <v>479</v>
      </c>
      <c r="C591" s="240" t="s">
        <v>41</v>
      </c>
      <c r="D591" s="240" t="s">
        <v>180</v>
      </c>
      <c r="E591" s="241">
        <v>44338</v>
      </c>
      <c r="F591" s="241">
        <v>0</v>
      </c>
      <c r="G591" s="241">
        <v>0</v>
      </c>
      <c r="H591" s="242">
        <v>0</v>
      </c>
      <c r="I591" s="243">
        <v>0</v>
      </c>
      <c r="J591" s="241">
        <v>0</v>
      </c>
      <c r="K591" s="241">
        <v>0</v>
      </c>
      <c r="L591" s="244">
        <v>0</v>
      </c>
    </row>
    <row r="592" spans="1:12" x14ac:dyDescent="0.25">
      <c r="A592" s="245" t="s">
        <v>478</v>
      </c>
      <c r="B592" s="246" t="s">
        <v>479</v>
      </c>
      <c r="C592" s="246" t="s">
        <v>47</v>
      </c>
      <c r="D592" s="246" t="s">
        <v>180</v>
      </c>
      <c r="E592" s="247">
        <v>52347</v>
      </c>
      <c r="F592" s="247">
        <v>54287</v>
      </c>
      <c r="G592" s="247">
        <v>55124</v>
      </c>
      <c r="H592" s="248">
        <v>57448</v>
      </c>
      <c r="I592" s="249">
        <v>0</v>
      </c>
      <c r="J592" s="247">
        <v>0</v>
      </c>
      <c r="K592" s="247">
        <v>0</v>
      </c>
      <c r="L592" s="250">
        <v>0</v>
      </c>
    </row>
    <row r="593" spans="1:12" x14ac:dyDescent="0.25">
      <c r="A593" s="239" t="s">
        <v>478</v>
      </c>
      <c r="B593" s="240" t="s">
        <v>479</v>
      </c>
      <c r="C593" s="240" t="s">
        <v>48</v>
      </c>
      <c r="D593" s="240" t="s">
        <v>180</v>
      </c>
      <c r="E593" s="241">
        <v>6000</v>
      </c>
      <c r="F593" s="241">
        <v>6000</v>
      </c>
      <c r="G593" s="241">
        <v>6000</v>
      </c>
      <c r="H593" s="242">
        <v>0</v>
      </c>
      <c r="I593" s="243">
        <v>12045</v>
      </c>
      <c r="J593" s="241">
        <v>12045</v>
      </c>
      <c r="K593" s="241">
        <v>7167</v>
      </c>
      <c r="L593" s="244">
        <v>0</v>
      </c>
    </row>
    <row r="594" spans="1:12" x14ac:dyDescent="0.25">
      <c r="A594" s="245" t="s">
        <v>478</v>
      </c>
      <c r="B594" s="246" t="s">
        <v>479</v>
      </c>
      <c r="C594" s="246" t="s">
        <v>50</v>
      </c>
      <c r="D594" s="246" t="s">
        <v>180</v>
      </c>
      <c r="E594" s="247">
        <v>0</v>
      </c>
      <c r="F594" s="247">
        <v>0</v>
      </c>
      <c r="G594" s="247">
        <v>0</v>
      </c>
      <c r="H594" s="248">
        <v>0</v>
      </c>
      <c r="I594" s="249">
        <v>7081</v>
      </c>
      <c r="J594" s="247">
        <v>7081</v>
      </c>
      <c r="K594" s="247">
        <v>7081</v>
      </c>
      <c r="L594" s="250">
        <v>0</v>
      </c>
    </row>
    <row r="595" spans="1:12" x14ac:dyDescent="0.25">
      <c r="A595" s="239" t="s">
        <v>478</v>
      </c>
      <c r="B595" s="240" t="s">
        <v>480</v>
      </c>
      <c r="C595" s="240" t="s">
        <v>25</v>
      </c>
      <c r="D595" s="240" t="s">
        <v>182</v>
      </c>
      <c r="E595" s="241">
        <v>0</v>
      </c>
      <c r="F595" s="241">
        <v>0</v>
      </c>
      <c r="G595" s="241">
        <v>0</v>
      </c>
      <c r="H595" s="242">
        <v>0</v>
      </c>
      <c r="I595" s="243">
        <v>0</v>
      </c>
      <c r="J595" s="241">
        <v>0</v>
      </c>
      <c r="K595" s="241">
        <v>0</v>
      </c>
      <c r="L595" s="244">
        <v>0</v>
      </c>
    </row>
    <row r="596" spans="1:12" x14ac:dyDescent="0.25">
      <c r="A596" s="245" t="s">
        <v>478</v>
      </c>
      <c r="B596" s="246" t="s">
        <v>481</v>
      </c>
      <c r="C596" s="246" t="s">
        <v>41</v>
      </c>
      <c r="D596" s="246" t="s">
        <v>182</v>
      </c>
      <c r="E596" s="247">
        <v>56273</v>
      </c>
      <c r="F596" s="247">
        <v>0</v>
      </c>
      <c r="G596" s="247">
        <v>0</v>
      </c>
      <c r="H596" s="248">
        <v>0</v>
      </c>
      <c r="I596" s="249">
        <v>0</v>
      </c>
      <c r="J596" s="247">
        <v>0</v>
      </c>
      <c r="K596" s="247">
        <v>0</v>
      </c>
      <c r="L596" s="250">
        <v>0</v>
      </c>
    </row>
    <row r="597" spans="1:12" x14ac:dyDescent="0.25">
      <c r="A597" s="239" t="s">
        <v>482</v>
      </c>
      <c r="B597" s="240" t="s">
        <v>483</v>
      </c>
      <c r="C597" s="240" t="s">
        <v>254</v>
      </c>
      <c r="D597" s="240" t="s">
        <v>182</v>
      </c>
      <c r="E597" s="241">
        <v>70725</v>
      </c>
      <c r="F597" s="241">
        <v>0</v>
      </c>
      <c r="G597" s="241">
        <v>0</v>
      </c>
      <c r="H597" s="242">
        <v>0</v>
      </c>
      <c r="I597" s="243">
        <v>0</v>
      </c>
      <c r="J597" s="241">
        <v>0</v>
      </c>
      <c r="K597" s="241">
        <v>0</v>
      </c>
      <c r="L597" s="244">
        <v>0</v>
      </c>
    </row>
    <row r="598" spans="1:12" x14ac:dyDescent="0.25">
      <c r="A598" s="245" t="s">
        <v>482</v>
      </c>
      <c r="B598" s="246" t="s">
        <v>484</v>
      </c>
      <c r="C598" s="246" t="s">
        <v>40</v>
      </c>
      <c r="D598" s="246" t="s">
        <v>180</v>
      </c>
      <c r="E598" s="247">
        <v>0</v>
      </c>
      <c r="F598" s="247">
        <v>0</v>
      </c>
      <c r="G598" s="247">
        <v>0</v>
      </c>
      <c r="H598" s="248">
        <v>0</v>
      </c>
      <c r="I598" s="249">
        <v>62548</v>
      </c>
      <c r="J598" s="247">
        <v>62224</v>
      </c>
      <c r="K598" s="247">
        <v>0</v>
      </c>
      <c r="L598" s="250">
        <v>0</v>
      </c>
    </row>
    <row r="599" spans="1:12" x14ac:dyDescent="0.25">
      <c r="A599" s="239" t="s">
        <v>482</v>
      </c>
      <c r="B599" s="240" t="s">
        <v>484</v>
      </c>
      <c r="C599" s="240" t="s">
        <v>41</v>
      </c>
      <c r="D599" s="240" t="s">
        <v>180</v>
      </c>
      <c r="E599" s="241">
        <v>57600</v>
      </c>
      <c r="F599" s="241">
        <v>0</v>
      </c>
      <c r="G599" s="241">
        <v>0</v>
      </c>
      <c r="H599" s="242">
        <v>0</v>
      </c>
      <c r="I599" s="243">
        <v>0</v>
      </c>
      <c r="J599" s="241">
        <v>0</v>
      </c>
      <c r="K599" s="241">
        <v>0</v>
      </c>
      <c r="L599" s="244">
        <v>0</v>
      </c>
    </row>
    <row r="600" spans="1:12" x14ac:dyDescent="0.25">
      <c r="A600" s="245" t="s">
        <v>482</v>
      </c>
      <c r="B600" s="246" t="s">
        <v>484</v>
      </c>
      <c r="C600" s="246" t="s">
        <v>47</v>
      </c>
      <c r="D600" s="246" t="s">
        <v>180</v>
      </c>
      <c r="E600" s="247">
        <v>0</v>
      </c>
      <c r="F600" s="247">
        <v>19200</v>
      </c>
      <c r="G600" s="247">
        <v>57600</v>
      </c>
      <c r="H600" s="248">
        <v>59200</v>
      </c>
      <c r="I600" s="249">
        <v>0</v>
      </c>
      <c r="J600" s="247">
        <v>0</v>
      </c>
      <c r="K600" s="247">
        <v>0</v>
      </c>
      <c r="L600" s="250">
        <v>0</v>
      </c>
    </row>
    <row r="601" spans="1:12" x14ac:dyDescent="0.25">
      <c r="A601" s="239" t="s">
        <v>482</v>
      </c>
      <c r="B601" s="240" t="s">
        <v>484</v>
      </c>
      <c r="C601" s="240" t="s">
        <v>48</v>
      </c>
      <c r="D601" s="240" t="s">
        <v>180</v>
      </c>
      <c r="E601" s="241">
        <v>0</v>
      </c>
      <c r="F601" s="241">
        <v>0</v>
      </c>
      <c r="G601" s="241">
        <v>0</v>
      </c>
      <c r="H601" s="242">
        <v>0</v>
      </c>
      <c r="I601" s="243">
        <v>57543</v>
      </c>
      <c r="J601" s="241">
        <v>56223</v>
      </c>
      <c r="K601" s="241">
        <v>24226</v>
      </c>
      <c r="L601" s="244">
        <v>0</v>
      </c>
    </row>
    <row r="602" spans="1:12" x14ac:dyDescent="0.25">
      <c r="A602" s="245" t="s">
        <v>482</v>
      </c>
      <c r="B602" s="246" t="s">
        <v>484</v>
      </c>
      <c r="C602" s="246" t="s">
        <v>49</v>
      </c>
      <c r="D602" s="246" t="s">
        <v>180</v>
      </c>
      <c r="E602" s="247">
        <v>58000</v>
      </c>
      <c r="F602" s="247">
        <v>60900</v>
      </c>
      <c r="G602" s="247">
        <v>0</v>
      </c>
      <c r="H602" s="248">
        <v>0</v>
      </c>
      <c r="I602" s="249">
        <v>0</v>
      </c>
      <c r="J602" s="247">
        <v>0</v>
      </c>
      <c r="K602" s="247">
        <v>0</v>
      </c>
      <c r="L602" s="250">
        <v>0</v>
      </c>
    </row>
    <row r="603" spans="1:12" x14ac:dyDescent="0.25">
      <c r="A603" s="239" t="s">
        <v>482</v>
      </c>
      <c r="B603" s="240" t="s">
        <v>484</v>
      </c>
      <c r="C603" s="240" t="s">
        <v>50</v>
      </c>
      <c r="D603" s="240" t="s">
        <v>180</v>
      </c>
      <c r="E603" s="241">
        <v>0</v>
      </c>
      <c r="F603" s="241">
        <v>0</v>
      </c>
      <c r="G603" s="241">
        <v>0</v>
      </c>
      <c r="H603" s="242">
        <v>0</v>
      </c>
      <c r="I603" s="243">
        <v>60514</v>
      </c>
      <c r="J603" s="241">
        <v>60430</v>
      </c>
      <c r="K603" s="241">
        <v>60187</v>
      </c>
      <c r="L603" s="244">
        <v>0</v>
      </c>
    </row>
    <row r="604" spans="1:12" x14ac:dyDescent="0.25">
      <c r="A604" s="245" t="s">
        <v>482</v>
      </c>
      <c r="B604" s="246" t="s">
        <v>485</v>
      </c>
      <c r="C604" s="246" t="s">
        <v>41</v>
      </c>
      <c r="D604" s="246" t="s">
        <v>182</v>
      </c>
      <c r="E604" s="247">
        <v>57600</v>
      </c>
      <c r="F604" s="247">
        <v>0</v>
      </c>
      <c r="G604" s="247">
        <v>0</v>
      </c>
      <c r="H604" s="248">
        <v>0</v>
      </c>
      <c r="I604" s="249">
        <v>0</v>
      </c>
      <c r="J604" s="247">
        <v>0</v>
      </c>
      <c r="K604" s="247">
        <v>0</v>
      </c>
      <c r="L604" s="250">
        <v>0</v>
      </c>
    </row>
    <row r="605" spans="1:12" x14ac:dyDescent="0.25">
      <c r="A605" s="239" t="s">
        <v>486</v>
      </c>
      <c r="B605" s="240" t="s">
        <v>487</v>
      </c>
      <c r="C605" s="240" t="s">
        <v>41</v>
      </c>
      <c r="D605" s="240" t="s">
        <v>182</v>
      </c>
      <c r="E605" s="241">
        <v>58600</v>
      </c>
      <c r="F605" s="241">
        <v>0</v>
      </c>
      <c r="G605" s="241">
        <v>0</v>
      </c>
      <c r="H605" s="242">
        <v>0</v>
      </c>
      <c r="I605" s="243">
        <v>0</v>
      </c>
      <c r="J605" s="241">
        <v>0</v>
      </c>
      <c r="K605" s="241">
        <v>0</v>
      </c>
      <c r="L605" s="244">
        <v>0</v>
      </c>
    </row>
    <row r="606" spans="1:12" x14ac:dyDescent="0.25">
      <c r="A606" s="245" t="s">
        <v>486</v>
      </c>
      <c r="B606" s="246" t="s">
        <v>488</v>
      </c>
      <c r="C606" s="246" t="s">
        <v>40</v>
      </c>
      <c r="D606" s="246" t="s">
        <v>182</v>
      </c>
      <c r="E606" s="247">
        <v>56763</v>
      </c>
      <c r="F606" s="247">
        <v>58378</v>
      </c>
      <c r="G606" s="247">
        <v>0</v>
      </c>
      <c r="H606" s="248">
        <v>0</v>
      </c>
      <c r="I606" s="249">
        <v>20000</v>
      </c>
      <c r="J606" s="247">
        <v>0</v>
      </c>
      <c r="K606" s="247">
        <v>0</v>
      </c>
      <c r="L606" s="250">
        <v>0</v>
      </c>
    </row>
    <row r="607" spans="1:12" x14ac:dyDescent="0.25">
      <c r="A607" s="239" t="s">
        <v>486</v>
      </c>
      <c r="B607" s="240" t="s">
        <v>488</v>
      </c>
      <c r="C607" s="240" t="s">
        <v>41</v>
      </c>
      <c r="D607" s="240" t="s">
        <v>182</v>
      </c>
      <c r="E607" s="241">
        <v>56763</v>
      </c>
      <c r="F607" s="241">
        <v>58358</v>
      </c>
      <c r="G607" s="241">
        <v>0</v>
      </c>
      <c r="H607" s="242">
        <v>0</v>
      </c>
      <c r="I607" s="243">
        <v>0</v>
      </c>
      <c r="J607" s="241">
        <v>0</v>
      </c>
      <c r="K607" s="241">
        <v>0</v>
      </c>
      <c r="L607" s="244">
        <v>0</v>
      </c>
    </row>
    <row r="608" spans="1:12" x14ac:dyDescent="0.25">
      <c r="A608" s="245" t="s">
        <v>486</v>
      </c>
      <c r="B608" s="246" t="s">
        <v>488</v>
      </c>
      <c r="C608" s="246" t="s">
        <v>48</v>
      </c>
      <c r="D608" s="246" t="s">
        <v>182</v>
      </c>
      <c r="E608" s="247">
        <v>56763</v>
      </c>
      <c r="F608" s="247">
        <v>58378</v>
      </c>
      <c r="G608" s="247">
        <v>59702</v>
      </c>
      <c r="H608" s="248">
        <v>0</v>
      </c>
      <c r="I608" s="249">
        <v>23750</v>
      </c>
      <c r="J608" s="247">
        <v>4450</v>
      </c>
      <c r="K608" s="247">
        <v>3000</v>
      </c>
      <c r="L608" s="250">
        <v>0</v>
      </c>
    </row>
    <row r="609" spans="1:12" x14ac:dyDescent="0.25">
      <c r="A609" s="239" t="s">
        <v>486</v>
      </c>
      <c r="B609" s="240" t="s">
        <v>489</v>
      </c>
      <c r="C609" s="240" t="s">
        <v>41</v>
      </c>
      <c r="D609" s="240" t="s">
        <v>182</v>
      </c>
      <c r="E609" s="241">
        <v>53435</v>
      </c>
      <c r="F609" s="241">
        <v>0</v>
      </c>
      <c r="G609" s="241">
        <v>0</v>
      </c>
      <c r="H609" s="242">
        <v>0</v>
      </c>
      <c r="I609" s="243">
        <v>0</v>
      </c>
      <c r="J609" s="241">
        <v>0</v>
      </c>
      <c r="K609" s="241">
        <v>0</v>
      </c>
      <c r="L609" s="244">
        <v>0</v>
      </c>
    </row>
    <row r="610" spans="1:12" x14ac:dyDescent="0.25">
      <c r="A610" s="245" t="s">
        <v>486</v>
      </c>
      <c r="B610" s="246" t="s">
        <v>489</v>
      </c>
      <c r="C610" s="246" t="s">
        <v>47</v>
      </c>
      <c r="D610" s="246" t="s">
        <v>182</v>
      </c>
      <c r="E610" s="247">
        <v>55038</v>
      </c>
      <c r="F610" s="247">
        <v>56559</v>
      </c>
      <c r="G610" s="247">
        <v>58102</v>
      </c>
      <c r="H610" s="248">
        <v>60737</v>
      </c>
      <c r="I610" s="249">
        <v>0</v>
      </c>
      <c r="J610" s="247">
        <v>0</v>
      </c>
      <c r="K610" s="247">
        <v>0</v>
      </c>
      <c r="L610" s="250">
        <v>0</v>
      </c>
    </row>
    <row r="611" spans="1:12" x14ac:dyDescent="0.25">
      <c r="A611" s="239" t="s">
        <v>486</v>
      </c>
      <c r="B611" s="240" t="s">
        <v>490</v>
      </c>
      <c r="C611" s="240" t="s">
        <v>49</v>
      </c>
      <c r="D611" s="240" t="s">
        <v>182</v>
      </c>
      <c r="E611" s="241">
        <v>53000</v>
      </c>
      <c r="F611" s="241">
        <v>55000</v>
      </c>
      <c r="G611" s="241">
        <v>0</v>
      </c>
      <c r="H611" s="242">
        <v>0</v>
      </c>
      <c r="I611" s="243">
        <v>0</v>
      </c>
      <c r="J611" s="241">
        <v>0</v>
      </c>
      <c r="K611" s="241">
        <v>0</v>
      </c>
      <c r="L611" s="244">
        <v>0</v>
      </c>
    </row>
    <row r="612" spans="1:12" x14ac:dyDescent="0.25">
      <c r="A612" s="245" t="s">
        <v>486</v>
      </c>
      <c r="B612" s="246" t="s">
        <v>491</v>
      </c>
      <c r="C612" s="246" t="s">
        <v>47</v>
      </c>
      <c r="D612" s="246" t="s">
        <v>182</v>
      </c>
      <c r="E612" s="247">
        <v>54809</v>
      </c>
      <c r="F612" s="247">
        <v>56380</v>
      </c>
      <c r="G612" s="247">
        <v>58096</v>
      </c>
      <c r="H612" s="248">
        <v>60716</v>
      </c>
      <c r="I612" s="249">
        <v>16697</v>
      </c>
      <c r="J612" s="247">
        <v>28624</v>
      </c>
      <c r="K612" s="247">
        <v>28624</v>
      </c>
      <c r="L612" s="250">
        <v>0</v>
      </c>
    </row>
    <row r="613" spans="1:12" x14ac:dyDescent="0.25">
      <c r="A613" s="239" t="s">
        <v>486</v>
      </c>
      <c r="B613" s="240" t="s">
        <v>492</v>
      </c>
      <c r="C613" s="240" t="s">
        <v>47</v>
      </c>
      <c r="D613" s="240" t="s">
        <v>182</v>
      </c>
      <c r="E613" s="241">
        <v>58036</v>
      </c>
      <c r="F613" s="241">
        <v>60443</v>
      </c>
      <c r="G613" s="241">
        <v>63000</v>
      </c>
      <c r="H613" s="242">
        <v>65700</v>
      </c>
      <c r="I613" s="243">
        <v>0</v>
      </c>
      <c r="J613" s="241">
        <v>0</v>
      </c>
      <c r="K613" s="241">
        <v>0</v>
      </c>
      <c r="L613" s="244">
        <v>0</v>
      </c>
    </row>
    <row r="614" spans="1:12" x14ac:dyDescent="0.25">
      <c r="A614" s="245" t="s">
        <v>486</v>
      </c>
      <c r="B614" s="246" t="s">
        <v>492</v>
      </c>
      <c r="C614" s="246" t="s">
        <v>49</v>
      </c>
      <c r="D614" s="246" t="s">
        <v>182</v>
      </c>
      <c r="E614" s="247">
        <v>58036</v>
      </c>
      <c r="F614" s="247">
        <v>60443</v>
      </c>
      <c r="G614" s="247">
        <v>0</v>
      </c>
      <c r="H614" s="248">
        <v>0</v>
      </c>
      <c r="I614" s="249">
        <v>0</v>
      </c>
      <c r="J614" s="247">
        <v>0</v>
      </c>
      <c r="K614" s="247">
        <v>0</v>
      </c>
      <c r="L614" s="250">
        <v>0</v>
      </c>
    </row>
    <row r="615" spans="1:12" x14ac:dyDescent="0.25">
      <c r="A615" s="239" t="s">
        <v>486</v>
      </c>
      <c r="B615" s="240" t="s">
        <v>493</v>
      </c>
      <c r="C615" s="240" t="s">
        <v>41</v>
      </c>
      <c r="D615" s="240" t="s">
        <v>182</v>
      </c>
      <c r="E615" s="241">
        <v>57199</v>
      </c>
      <c r="F615" s="241">
        <v>0</v>
      </c>
      <c r="G615" s="241">
        <v>0</v>
      </c>
      <c r="H615" s="242">
        <v>0</v>
      </c>
      <c r="I615" s="243">
        <v>0</v>
      </c>
      <c r="J615" s="241">
        <v>0</v>
      </c>
      <c r="K615" s="241">
        <v>0</v>
      </c>
      <c r="L615" s="244">
        <v>0</v>
      </c>
    </row>
    <row r="616" spans="1:12" x14ac:dyDescent="0.25">
      <c r="A616" s="245" t="s">
        <v>486</v>
      </c>
      <c r="B616" s="246" t="s">
        <v>494</v>
      </c>
      <c r="C616" s="246" t="s">
        <v>41</v>
      </c>
      <c r="D616" s="246" t="s">
        <v>182</v>
      </c>
      <c r="E616" s="247">
        <v>54000</v>
      </c>
      <c r="F616" s="247">
        <v>0</v>
      </c>
      <c r="G616" s="247">
        <v>0</v>
      </c>
      <c r="H616" s="248">
        <v>0</v>
      </c>
      <c r="I616" s="249">
        <v>0</v>
      </c>
      <c r="J616" s="247">
        <v>0</v>
      </c>
      <c r="K616" s="247">
        <v>0</v>
      </c>
      <c r="L616" s="250">
        <v>0</v>
      </c>
    </row>
    <row r="617" spans="1:12" x14ac:dyDescent="0.25">
      <c r="A617" s="239" t="s">
        <v>486</v>
      </c>
      <c r="B617" s="240" t="s">
        <v>495</v>
      </c>
      <c r="C617" s="240" t="s">
        <v>41</v>
      </c>
      <c r="D617" s="240" t="s">
        <v>182</v>
      </c>
      <c r="E617" s="241">
        <v>59000</v>
      </c>
      <c r="F617" s="241">
        <v>0</v>
      </c>
      <c r="G617" s="241">
        <v>0</v>
      </c>
      <c r="H617" s="242">
        <v>0</v>
      </c>
      <c r="I617" s="243">
        <v>0</v>
      </c>
      <c r="J617" s="241">
        <v>0</v>
      </c>
      <c r="K617" s="241">
        <v>0</v>
      </c>
      <c r="L617" s="244">
        <v>0</v>
      </c>
    </row>
    <row r="618" spans="1:12" x14ac:dyDescent="0.25">
      <c r="A618" s="245" t="s">
        <v>486</v>
      </c>
      <c r="B618" s="246" t="s">
        <v>496</v>
      </c>
      <c r="C618" s="246" t="s">
        <v>48</v>
      </c>
      <c r="D618" s="246" t="s">
        <v>182</v>
      </c>
      <c r="E618" s="247">
        <v>0</v>
      </c>
      <c r="F618" s="247">
        <v>0</v>
      </c>
      <c r="G618" s="247">
        <v>10000</v>
      </c>
      <c r="H618" s="248">
        <v>0</v>
      </c>
      <c r="I618" s="249">
        <v>80000</v>
      </c>
      <c r="J618" s="247">
        <v>80000</v>
      </c>
      <c r="K618" s="247">
        <v>40000</v>
      </c>
      <c r="L618" s="250">
        <v>0</v>
      </c>
    </row>
    <row r="619" spans="1:12" x14ac:dyDescent="0.25">
      <c r="A619" s="239" t="s">
        <v>486</v>
      </c>
      <c r="B619" s="240" t="s">
        <v>497</v>
      </c>
      <c r="C619" s="240" t="s">
        <v>41</v>
      </c>
      <c r="D619" s="240" t="s">
        <v>182</v>
      </c>
      <c r="E619" s="241">
        <v>58000</v>
      </c>
      <c r="F619" s="241">
        <v>0</v>
      </c>
      <c r="G619" s="241">
        <v>0</v>
      </c>
      <c r="H619" s="242">
        <v>0</v>
      </c>
      <c r="I619" s="243">
        <v>0</v>
      </c>
      <c r="J619" s="241">
        <v>0</v>
      </c>
      <c r="K619" s="241">
        <v>0</v>
      </c>
      <c r="L619" s="244">
        <v>0</v>
      </c>
    </row>
    <row r="620" spans="1:12" x14ac:dyDescent="0.25">
      <c r="A620" s="245" t="s">
        <v>486</v>
      </c>
      <c r="B620" s="246" t="s">
        <v>498</v>
      </c>
      <c r="C620" s="246" t="s">
        <v>41</v>
      </c>
      <c r="D620" s="246" t="s">
        <v>182</v>
      </c>
      <c r="E620" s="247">
        <v>57000</v>
      </c>
      <c r="F620" s="247">
        <v>0</v>
      </c>
      <c r="G620" s="247">
        <v>0</v>
      </c>
      <c r="H620" s="248">
        <v>0</v>
      </c>
      <c r="I620" s="249">
        <v>0</v>
      </c>
      <c r="J620" s="247">
        <v>0</v>
      </c>
      <c r="K620" s="247">
        <v>0</v>
      </c>
      <c r="L620" s="250">
        <v>0</v>
      </c>
    </row>
    <row r="621" spans="1:12" x14ac:dyDescent="0.25">
      <c r="A621" s="239" t="s">
        <v>486</v>
      </c>
      <c r="B621" s="240" t="s">
        <v>499</v>
      </c>
      <c r="C621" s="240" t="s">
        <v>41</v>
      </c>
      <c r="D621" s="240" t="s">
        <v>182</v>
      </c>
      <c r="E621" s="241">
        <v>52000</v>
      </c>
      <c r="F621" s="241">
        <v>0</v>
      </c>
      <c r="G621" s="241">
        <v>0</v>
      </c>
      <c r="H621" s="242">
        <v>0</v>
      </c>
      <c r="I621" s="243">
        <v>0</v>
      </c>
      <c r="J621" s="241">
        <v>0</v>
      </c>
      <c r="K621" s="241">
        <v>0</v>
      </c>
      <c r="L621" s="244">
        <v>0</v>
      </c>
    </row>
    <row r="622" spans="1:12" x14ac:dyDescent="0.25">
      <c r="A622" s="245" t="s">
        <v>486</v>
      </c>
      <c r="B622" s="246" t="s">
        <v>500</v>
      </c>
      <c r="C622" s="246" t="s">
        <v>49</v>
      </c>
      <c r="D622" s="246" t="s">
        <v>182</v>
      </c>
      <c r="E622" s="247">
        <v>59903</v>
      </c>
      <c r="F622" s="247">
        <v>62068</v>
      </c>
      <c r="G622" s="247">
        <v>0</v>
      </c>
      <c r="H622" s="248">
        <v>0</v>
      </c>
      <c r="I622" s="249">
        <v>0</v>
      </c>
      <c r="J622" s="247">
        <v>0</v>
      </c>
      <c r="K622" s="247">
        <v>0</v>
      </c>
      <c r="L622" s="250">
        <v>0</v>
      </c>
    </row>
    <row r="623" spans="1:12" x14ac:dyDescent="0.25">
      <c r="A623" s="239" t="s">
        <v>486</v>
      </c>
      <c r="B623" s="240" t="s">
        <v>501</v>
      </c>
      <c r="C623" s="240" t="s">
        <v>49</v>
      </c>
      <c r="D623" s="240" t="s">
        <v>182</v>
      </c>
      <c r="E623" s="241">
        <v>59675</v>
      </c>
      <c r="F623" s="241">
        <v>61880</v>
      </c>
      <c r="G623" s="241">
        <v>0</v>
      </c>
      <c r="H623" s="242">
        <v>0</v>
      </c>
      <c r="I623" s="243">
        <v>0</v>
      </c>
      <c r="J623" s="241">
        <v>0</v>
      </c>
      <c r="K623" s="241">
        <v>0</v>
      </c>
      <c r="L623" s="244">
        <v>0</v>
      </c>
    </row>
    <row r="624" spans="1:12" x14ac:dyDescent="0.25">
      <c r="A624" s="245" t="s">
        <v>486</v>
      </c>
      <c r="B624" s="246" t="s">
        <v>502</v>
      </c>
      <c r="C624" s="246" t="s">
        <v>47</v>
      </c>
      <c r="D624" s="246" t="s">
        <v>182</v>
      </c>
      <c r="E624" s="247">
        <v>59675</v>
      </c>
      <c r="F624" s="247">
        <v>61880</v>
      </c>
      <c r="G624" s="247">
        <v>63627</v>
      </c>
      <c r="H624" s="248">
        <v>67226</v>
      </c>
      <c r="I624" s="249">
        <v>0</v>
      </c>
      <c r="J624" s="247">
        <v>0</v>
      </c>
      <c r="K624" s="247">
        <v>0</v>
      </c>
      <c r="L624" s="250">
        <v>0</v>
      </c>
    </row>
    <row r="625" spans="1:12" x14ac:dyDescent="0.25">
      <c r="A625" s="239" t="s">
        <v>486</v>
      </c>
      <c r="B625" s="240" t="s">
        <v>503</v>
      </c>
      <c r="C625" s="240" t="s">
        <v>25</v>
      </c>
      <c r="D625" s="240" t="s">
        <v>180</v>
      </c>
      <c r="E625" s="241">
        <v>38500</v>
      </c>
      <c r="F625" s="241">
        <v>45000</v>
      </c>
      <c r="G625" s="241">
        <v>0</v>
      </c>
      <c r="H625" s="242">
        <v>0</v>
      </c>
      <c r="I625" s="243">
        <v>0</v>
      </c>
      <c r="J625" s="241">
        <v>0</v>
      </c>
      <c r="K625" s="241">
        <v>0</v>
      </c>
      <c r="L625" s="244">
        <v>0</v>
      </c>
    </row>
    <row r="626" spans="1:12" x14ac:dyDescent="0.25">
      <c r="A626" s="245" t="s">
        <v>486</v>
      </c>
      <c r="B626" s="246" t="s">
        <v>503</v>
      </c>
      <c r="C626" s="246" t="s">
        <v>39</v>
      </c>
      <c r="D626" s="246" t="s">
        <v>180</v>
      </c>
      <c r="E626" s="247">
        <v>0</v>
      </c>
      <c r="F626" s="247">
        <v>0</v>
      </c>
      <c r="G626" s="247">
        <v>0</v>
      </c>
      <c r="H626" s="248">
        <v>0</v>
      </c>
      <c r="I626" s="249">
        <v>43000</v>
      </c>
      <c r="J626" s="247">
        <v>0</v>
      </c>
      <c r="K626" s="247">
        <v>0</v>
      </c>
      <c r="L626" s="250">
        <v>0</v>
      </c>
    </row>
    <row r="627" spans="1:12" x14ac:dyDescent="0.25">
      <c r="A627" s="239" t="s">
        <v>486</v>
      </c>
      <c r="B627" s="240" t="s">
        <v>503</v>
      </c>
      <c r="C627" s="240" t="s">
        <v>40</v>
      </c>
      <c r="D627" s="240" t="s">
        <v>180</v>
      </c>
      <c r="E627" s="241">
        <v>0</v>
      </c>
      <c r="F627" s="241">
        <v>0</v>
      </c>
      <c r="G627" s="241">
        <v>0</v>
      </c>
      <c r="H627" s="242">
        <v>0</v>
      </c>
      <c r="I627" s="243">
        <v>55696</v>
      </c>
      <c r="J627" s="241">
        <v>55696</v>
      </c>
      <c r="K627" s="241">
        <v>0</v>
      </c>
      <c r="L627" s="244">
        <v>0</v>
      </c>
    </row>
    <row r="628" spans="1:12" x14ac:dyDescent="0.25">
      <c r="A628" s="245" t="s">
        <v>486</v>
      </c>
      <c r="B628" s="246" t="s">
        <v>503</v>
      </c>
      <c r="C628" s="246" t="s">
        <v>48</v>
      </c>
      <c r="D628" s="246" t="s">
        <v>180</v>
      </c>
      <c r="E628" s="247">
        <v>0</v>
      </c>
      <c r="F628" s="247">
        <v>0</v>
      </c>
      <c r="G628" s="247">
        <v>0</v>
      </c>
      <c r="H628" s="248">
        <v>0</v>
      </c>
      <c r="I628" s="249">
        <v>53934</v>
      </c>
      <c r="J628" s="247">
        <v>53934</v>
      </c>
      <c r="K628" s="247">
        <v>0</v>
      </c>
      <c r="L628" s="250">
        <v>0</v>
      </c>
    </row>
    <row r="629" spans="1:12" x14ac:dyDescent="0.25">
      <c r="A629" s="239" t="s">
        <v>486</v>
      </c>
      <c r="B629" s="240" t="s">
        <v>503</v>
      </c>
      <c r="C629" s="240" t="s">
        <v>50</v>
      </c>
      <c r="D629" s="240" t="s">
        <v>180</v>
      </c>
      <c r="E629" s="241">
        <v>0</v>
      </c>
      <c r="F629" s="241">
        <v>0</v>
      </c>
      <c r="G629" s="241">
        <v>0</v>
      </c>
      <c r="H629" s="242">
        <v>0</v>
      </c>
      <c r="I629" s="243">
        <v>56586</v>
      </c>
      <c r="J629" s="241">
        <v>56586</v>
      </c>
      <c r="K629" s="241">
        <v>27437</v>
      </c>
      <c r="L629" s="244">
        <v>0</v>
      </c>
    </row>
    <row r="630" spans="1:12" x14ac:dyDescent="0.25">
      <c r="A630" s="245" t="s">
        <v>486</v>
      </c>
      <c r="B630" s="246" t="s">
        <v>504</v>
      </c>
      <c r="C630" s="246" t="s">
        <v>47</v>
      </c>
      <c r="D630" s="246" t="s">
        <v>182</v>
      </c>
      <c r="E630" s="247">
        <v>57021</v>
      </c>
      <c r="F630" s="247">
        <v>58868</v>
      </c>
      <c r="G630" s="247">
        <v>60677</v>
      </c>
      <c r="H630" s="248">
        <v>64229</v>
      </c>
      <c r="I630" s="249">
        <v>0</v>
      </c>
      <c r="J630" s="247">
        <v>0</v>
      </c>
      <c r="K630" s="247">
        <v>0</v>
      </c>
      <c r="L630" s="250">
        <v>0</v>
      </c>
    </row>
    <row r="631" spans="1:12" x14ac:dyDescent="0.25">
      <c r="A631" s="239" t="s">
        <v>486</v>
      </c>
      <c r="B631" s="240" t="s">
        <v>505</v>
      </c>
      <c r="C631" s="240" t="s">
        <v>847</v>
      </c>
      <c r="D631" s="240" t="s">
        <v>180</v>
      </c>
      <c r="E631" s="241">
        <v>50000</v>
      </c>
      <c r="F631" s="241">
        <v>50000</v>
      </c>
      <c r="G631" s="241">
        <v>0</v>
      </c>
      <c r="H631" s="242">
        <v>0</v>
      </c>
      <c r="I631" s="243">
        <v>87478</v>
      </c>
      <c r="J631" s="241">
        <v>87478</v>
      </c>
      <c r="K631" s="241">
        <v>0</v>
      </c>
      <c r="L631" s="244">
        <v>0</v>
      </c>
    </row>
    <row r="632" spans="1:12" x14ac:dyDescent="0.25">
      <c r="A632" s="245" t="s">
        <v>486</v>
      </c>
      <c r="B632" s="246" t="s">
        <v>505</v>
      </c>
      <c r="C632" s="246" t="s">
        <v>40</v>
      </c>
      <c r="D632" s="246" t="s">
        <v>180</v>
      </c>
      <c r="E632" s="247">
        <v>0</v>
      </c>
      <c r="F632" s="247">
        <v>0</v>
      </c>
      <c r="G632" s="247">
        <v>0</v>
      </c>
      <c r="H632" s="248">
        <v>0</v>
      </c>
      <c r="I632" s="249">
        <v>88469</v>
      </c>
      <c r="J632" s="247">
        <v>88469</v>
      </c>
      <c r="K632" s="247">
        <v>79068</v>
      </c>
      <c r="L632" s="250">
        <v>79068</v>
      </c>
    </row>
    <row r="633" spans="1:12" x14ac:dyDescent="0.25">
      <c r="A633" s="239" t="s">
        <v>486</v>
      </c>
      <c r="B633" s="240" t="s">
        <v>505</v>
      </c>
      <c r="C633" s="240" t="s">
        <v>47</v>
      </c>
      <c r="D633" s="240" t="s">
        <v>180</v>
      </c>
      <c r="E633" s="241">
        <v>44538</v>
      </c>
      <c r="F633" s="241">
        <v>61796</v>
      </c>
      <c r="G633" s="241">
        <v>64313</v>
      </c>
      <c r="H633" s="242">
        <v>57974</v>
      </c>
      <c r="I633" s="243">
        <v>57844</v>
      </c>
      <c r="J633" s="241">
        <v>57844</v>
      </c>
      <c r="K633" s="241">
        <v>57844</v>
      </c>
      <c r="L633" s="244">
        <v>0</v>
      </c>
    </row>
    <row r="634" spans="1:12" x14ac:dyDescent="0.25">
      <c r="A634" s="245" t="s">
        <v>486</v>
      </c>
      <c r="B634" s="246" t="s">
        <v>505</v>
      </c>
      <c r="C634" s="246" t="s">
        <v>48</v>
      </c>
      <c r="D634" s="246" t="s">
        <v>180</v>
      </c>
      <c r="E634" s="247">
        <v>0</v>
      </c>
      <c r="F634" s="247">
        <v>0</v>
      </c>
      <c r="G634" s="247">
        <v>0</v>
      </c>
      <c r="H634" s="248">
        <v>0</v>
      </c>
      <c r="I634" s="249">
        <v>87115</v>
      </c>
      <c r="J634" s="247">
        <v>87115</v>
      </c>
      <c r="K634" s="247">
        <v>79068</v>
      </c>
      <c r="L634" s="250">
        <v>79068</v>
      </c>
    </row>
    <row r="635" spans="1:12" x14ac:dyDescent="0.25">
      <c r="A635" s="239" t="s">
        <v>486</v>
      </c>
      <c r="B635" s="240" t="s">
        <v>505</v>
      </c>
      <c r="C635" s="240" t="s">
        <v>506</v>
      </c>
      <c r="D635" s="240" t="s">
        <v>180</v>
      </c>
      <c r="E635" s="241">
        <v>0</v>
      </c>
      <c r="F635" s="241">
        <v>0</v>
      </c>
      <c r="G635" s="241">
        <v>0</v>
      </c>
      <c r="H635" s="242">
        <v>0</v>
      </c>
      <c r="I635" s="243">
        <v>87478</v>
      </c>
      <c r="J635" s="241">
        <v>87478</v>
      </c>
      <c r="K635" s="241">
        <v>87478</v>
      </c>
      <c r="L635" s="244">
        <v>87478</v>
      </c>
    </row>
    <row r="636" spans="1:12" x14ac:dyDescent="0.25">
      <c r="A636" s="245" t="s">
        <v>486</v>
      </c>
      <c r="B636" s="246" t="s">
        <v>505</v>
      </c>
      <c r="C636" s="246" t="s">
        <v>49</v>
      </c>
      <c r="D636" s="246" t="s">
        <v>180</v>
      </c>
      <c r="E636" s="247">
        <v>32210</v>
      </c>
      <c r="F636" s="247">
        <v>32210</v>
      </c>
      <c r="G636" s="247">
        <v>0</v>
      </c>
      <c r="H636" s="248">
        <v>0</v>
      </c>
      <c r="I636" s="249">
        <v>28748</v>
      </c>
      <c r="J636" s="247">
        <v>28748</v>
      </c>
      <c r="K636" s="247">
        <v>0</v>
      </c>
      <c r="L636" s="250">
        <v>0</v>
      </c>
    </row>
    <row r="637" spans="1:12" x14ac:dyDescent="0.25">
      <c r="A637" s="239" t="s">
        <v>486</v>
      </c>
      <c r="B637" s="240" t="s">
        <v>505</v>
      </c>
      <c r="C637" s="240" t="s">
        <v>50</v>
      </c>
      <c r="D637" s="240" t="s">
        <v>180</v>
      </c>
      <c r="E637" s="241">
        <v>0</v>
      </c>
      <c r="F637" s="241">
        <v>0</v>
      </c>
      <c r="G637" s="241">
        <v>0</v>
      </c>
      <c r="H637" s="242">
        <v>0</v>
      </c>
      <c r="I637" s="243">
        <v>88064</v>
      </c>
      <c r="J637" s="241">
        <v>88064</v>
      </c>
      <c r="K637" s="241">
        <v>88064</v>
      </c>
      <c r="L637" s="244">
        <v>88064</v>
      </c>
    </row>
    <row r="638" spans="1:12" x14ac:dyDescent="0.25">
      <c r="A638" s="245" t="s">
        <v>486</v>
      </c>
      <c r="B638" s="246" t="s">
        <v>505</v>
      </c>
      <c r="C638" s="246" t="s">
        <v>51</v>
      </c>
      <c r="D638" s="246" t="s">
        <v>180</v>
      </c>
      <c r="E638" s="247">
        <v>30000</v>
      </c>
      <c r="F638" s="247">
        <v>30000</v>
      </c>
      <c r="G638" s="247">
        <v>30000</v>
      </c>
      <c r="H638" s="248">
        <v>0</v>
      </c>
      <c r="I638" s="249">
        <v>87478</v>
      </c>
      <c r="J638" s="247">
        <v>87478</v>
      </c>
      <c r="K638" s="247">
        <v>0</v>
      </c>
      <c r="L638" s="250">
        <v>0</v>
      </c>
    </row>
    <row r="639" spans="1:12" x14ac:dyDescent="0.25">
      <c r="A639" s="239" t="s">
        <v>486</v>
      </c>
      <c r="B639" s="240" t="s">
        <v>507</v>
      </c>
      <c r="C639" s="240" t="s">
        <v>581</v>
      </c>
      <c r="D639" s="240" t="s">
        <v>182</v>
      </c>
      <c r="E639" s="241">
        <v>57400</v>
      </c>
      <c r="F639" s="241">
        <v>59077</v>
      </c>
      <c r="G639" s="241">
        <v>60229</v>
      </c>
      <c r="H639" s="242">
        <v>0</v>
      </c>
      <c r="I639" s="243">
        <v>0</v>
      </c>
      <c r="J639" s="241">
        <v>0</v>
      </c>
      <c r="K639" s="241">
        <v>0</v>
      </c>
      <c r="L639" s="244">
        <v>0</v>
      </c>
    </row>
    <row r="640" spans="1:12" x14ac:dyDescent="0.25">
      <c r="A640" s="245" t="s">
        <v>486</v>
      </c>
      <c r="B640" s="246" t="s">
        <v>507</v>
      </c>
      <c r="C640" s="246" t="s">
        <v>41</v>
      </c>
      <c r="D640" s="246" t="s">
        <v>182</v>
      </c>
      <c r="E640" s="247">
        <v>57400</v>
      </c>
      <c r="F640" s="247">
        <v>0</v>
      </c>
      <c r="G640" s="247">
        <v>0</v>
      </c>
      <c r="H640" s="248">
        <v>0</v>
      </c>
      <c r="I640" s="249">
        <v>0</v>
      </c>
      <c r="J640" s="247">
        <v>0</v>
      </c>
      <c r="K640" s="247">
        <v>0</v>
      </c>
      <c r="L640" s="250">
        <v>0</v>
      </c>
    </row>
    <row r="641" spans="1:12" x14ac:dyDescent="0.25">
      <c r="A641" s="239" t="s">
        <v>486</v>
      </c>
      <c r="B641" s="240" t="s">
        <v>507</v>
      </c>
      <c r="C641" s="240" t="s">
        <v>45</v>
      </c>
      <c r="D641" s="240" t="s">
        <v>182</v>
      </c>
      <c r="E641" s="241">
        <v>55000</v>
      </c>
      <c r="F641" s="241">
        <v>56500</v>
      </c>
      <c r="G641" s="241">
        <v>57500</v>
      </c>
      <c r="H641" s="242">
        <v>0</v>
      </c>
      <c r="I641" s="243">
        <v>0</v>
      </c>
      <c r="J641" s="241">
        <v>0</v>
      </c>
      <c r="K641" s="241">
        <v>0</v>
      </c>
      <c r="L641" s="244">
        <v>0</v>
      </c>
    </row>
    <row r="642" spans="1:12" x14ac:dyDescent="0.25">
      <c r="A642" s="245" t="s">
        <v>486</v>
      </c>
      <c r="B642" s="246" t="s">
        <v>508</v>
      </c>
      <c r="C642" s="246" t="s">
        <v>25</v>
      </c>
      <c r="D642" s="246" t="s">
        <v>180</v>
      </c>
      <c r="E642" s="247">
        <v>40000</v>
      </c>
      <c r="F642" s="247">
        <v>0</v>
      </c>
      <c r="G642" s="247">
        <v>0</v>
      </c>
      <c r="H642" s="248">
        <v>0</v>
      </c>
      <c r="I642" s="249">
        <v>1300</v>
      </c>
      <c r="J642" s="247">
        <v>0</v>
      </c>
      <c r="K642" s="247">
        <v>0</v>
      </c>
      <c r="L642" s="250">
        <v>0</v>
      </c>
    </row>
    <row r="643" spans="1:12" x14ac:dyDescent="0.25">
      <c r="A643" s="239" t="s">
        <v>486</v>
      </c>
      <c r="B643" s="240" t="s">
        <v>508</v>
      </c>
      <c r="C643" s="240" t="s">
        <v>40</v>
      </c>
      <c r="D643" s="240" t="s">
        <v>180</v>
      </c>
      <c r="E643" s="241">
        <v>10000</v>
      </c>
      <c r="F643" s="241">
        <v>10000</v>
      </c>
      <c r="G643" s="241">
        <v>0</v>
      </c>
      <c r="H643" s="242">
        <v>0</v>
      </c>
      <c r="I643" s="243">
        <v>83542</v>
      </c>
      <c r="J643" s="241">
        <v>83542</v>
      </c>
      <c r="K643" s="241">
        <v>0</v>
      </c>
      <c r="L643" s="244">
        <v>0</v>
      </c>
    </row>
    <row r="644" spans="1:12" x14ac:dyDescent="0.25">
      <c r="A644" s="245" t="s">
        <v>486</v>
      </c>
      <c r="B644" s="246" t="s">
        <v>508</v>
      </c>
      <c r="C644" s="246" t="s">
        <v>47</v>
      </c>
      <c r="D644" s="246" t="s">
        <v>180</v>
      </c>
      <c r="E644" s="247">
        <v>57400</v>
      </c>
      <c r="F644" s="247">
        <v>59077</v>
      </c>
      <c r="G644" s="247">
        <v>60229</v>
      </c>
      <c r="H644" s="248">
        <v>63213</v>
      </c>
      <c r="I644" s="249">
        <v>56004</v>
      </c>
      <c r="J644" s="247">
        <v>56004</v>
      </c>
      <c r="K644" s="247">
        <v>56004</v>
      </c>
      <c r="L644" s="250">
        <v>56004</v>
      </c>
    </row>
    <row r="645" spans="1:12" x14ac:dyDescent="0.25">
      <c r="A645" s="239" t="s">
        <v>486</v>
      </c>
      <c r="B645" s="240" t="s">
        <v>508</v>
      </c>
      <c r="C645" s="240" t="s">
        <v>310</v>
      </c>
      <c r="D645" s="240" t="s">
        <v>180</v>
      </c>
      <c r="E645" s="241">
        <v>66710</v>
      </c>
      <c r="F645" s="241">
        <v>0</v>
      </c>
      <c r="G645" s="241">
        <v>0</v>
      </c>
      <c r="H645" s="242">
        <v>0</v>
      </c>
      <c r="I645" s="243">
        <v>0</v>
      </c>
      <c r="J645" s="241">
        <v>0</v>
      </c>
      <c r="K645" s="241">
        <v>0</v>
      </c>
      <c r="L645" s="244">
        <v>0</v>
      </c>
    </row>
    <row r="646" spans="1:12" x14ac:dyDescent="0.25">
      <c r="A646" s="245" t="s">
        <v>486</v>
      </c>
      <c r="B646" s="246" t="s">
        <v>508</v>
      </c>
      <c r="C646" s="246" t="s">
        <v>48</v>
      </c>
      <c r="D646" s="246" t="s">
        <v>180</v>
      </c>
      <c r="E646" s="247">
        <v>10000</v>
      </c>
      <c r="F646" s="247">
        <v>10000</v>
      </c>
      <c r="G646" s="247">
        <v>10000</v>
      </c>
      <c r="H646" s="248">
        <v>0</v>
      </c>
      <c r="I646" s="249">
        <v>55642</v>
      </c>
      <c r="J646" s="247">
        <v>55642</v>
      </c>
      <c r="K646" s="247">
        <v>4326</v>
      </c>
      <c r="L646" s="250">
        <v>0</v>
      </c>
    </row>
    <row r="647" spans="1:12" x14ac:dyDescent="0.25">
      <c r="A647" s="239" t="s">
        <v>486</v>
      </c>
      <c r="B647" s="240" t="s">
        <v>508</v>
      </c>
      <c r="C647" s="240" t="s">
        <v>49</v>
      </c>
      <c r="D647" s="240" t="s">
        <v>180</v>
      </c>
      <c r="E647" s="241">
        <v>24000</v>
      </c>
      <c r="F647" s="241">
        <v>24000</v>
      </c>
      <c r="G647" s="241">
        <v>0</v>
      </c>
      <c r="H647" s="242">
        <v>0</v>
      </c>
      <c r="I647" s="243">
        <v>50130</v>
      </c>
      <c r="J647" s="241">
        <v>50130</v>
      </c>
      <c r="K647" s="241">
        <v>0</v>
      </c>
      <c r="L647" s="244">
        <v>0</v>
      </c>
    </row>
    <row r="648" spans="1:12" x14ac:dyDescent="0.25">
      <c r="A648" s="245" t="s">
        <v>486</v>
      </c>
      <c r="B648" s="246" t="s">
        <v>508</v>
      </c>
      <c r="C648" s="246" t="s">
        <v>50</v>
      </c>
      <c r="D648" s="246" t="s">
        <v>180</v>
      </c>
      <c r="E648" s="247">
        <v>25000</v>
      </c>
      <c r="F648" s="247">
        <v>25000</v>
      </c>
      <c r="G648" s="247">
        <v>25000</v>
      </c>
      <c r="H648" s="248">
        <v>0</v>
      </c>
      <c r="I648" s="249">
        <v>49724</v>
      </c>
      <c r="J648" s="247">
        <v>49724</v>
      </c>
      <c r="K648" s="247">
        <v>0</v>
      </c>
      <c r="L648" s="250">
        <v>0</v>
      </c>
    </row>
    <row r="649" spans="1:12" x14ac:dyDescent="0.25">
      <c r="A649" s="239" t="s">
        <v>486</v>
      </c>
      <c r="B649" s="240" t="s">
        <v>508</v>
      </c>
      <c r="C649" s="240" t="s">
        <v>51</v>
      </c>
      <c r="D649" s="240" t="s">
        <v>180</v>
      </c>
      <c r="E649" s="241">
        <v>25000</v>
      </c>
      <c r="F649" s="241">
        <v>25000</v>
      </c>
      <c r="G649" s="241">
        <v>25000</v>
      </c>
      <c r="H649" s="242">
        <v>0</v>
      </c>
      <c r="I649" s="243">
        <v>49724</v>
      </c>
      <c r="J649" s="241">
        <v>49724</v>
      </c>
      <c r="K649" s="241">
        <v>0</v>
      </c>
      <c r="L649" s="244">
        <v>0</v>
      </c>
    </row>
    <row r="650" spans="1:12" x14ac:dyDescent="0.25">
      <c r="A650" s="245" t="s">
        <v>486</v>
      </c>
      <c r="B650" s="246" t="s">
        <v>509</v>
      </c>
      <c r="C650" s="246" t="s">
        <v>41</v>
      </c>
      <c r="D650" s="246" t="s">
        <v>182</v>
      </c>
      <c r="E650" s="247">
        <v>59329</v>
      </c>
      <c r="F650" s="247">
        <v>0</v>
      </c>
      <c r="G650" s="247">
        <v>0</v>
      </c>
      <c r="H650" s="248">
        <v>0</v>
      </c>
      <c r="I650" s="249">
        <v>0</v>
      </c>
      <c r="J650" s="247">
        <v>0</v>
      </c>
      <c r="K650" s="247">
        <v>0</v>
      </c>
      <c r="L650" s="250">
        <v>0</v>
      </c>
    </row>
    <row r="651" spans="1:12" x14ac:dyDescent="0.25">
      <c r="A651" s="239" t="s">
        <v>486</v>
      </c>
      <c r="B651" s="240" t="s">
        <v>510</v>
      </c>
      <c r="C651" s="240" t="s">
        <v>41</v>
      </c>
      <c r="D651" s="240" t="s">
        <v>182</v>
      </c>
      <c r="E651" s="241">
        <v>57400</v>
      </c>
      <c r="F651" s="241">
        <v>0</v>
      </c>
      <c r="G651" s="241">
        <v>0</v>
      </c>
      <c r="H651" s="242">
        <v>0</v>
      </c>
      <c r="I651" s="243">
        <v>0</v>
      </c>
      <c r="J651" s="241">
        <v>0</v>
      </c>
      <c r="K651" s="241">
        <v>0</v>
      </c>
      <c r="L651" s="244">
        <v>0</v>
      </c>
    </row>
    <row r="652" spans="1:12" x14ac:dyDescent="0.25">
      <c r="A652" s="245" t="s">
        <v>486</v>
      </c>
      <c r="B652" s="246" t="s">
        <v>511</v>
      </c>
      <c r="C652" s="246" t="s">
        <v>41</v>
      </c>
      <c r="D652" s="246" t="s">
        <v>182</v>
      </c>
      <c r="E652" s="247">
        <v>49000</v>
      </c>
      <c r="F652" s="247">
        <v>0</v>
      </c>
      <c r="G652" s="247">
        <v>0</v>
      </c>
      <c r="H652" s="248">
        <v>0</v>
      </c>
      <c r="I652" s="249">
        <v>0</v>
      </c>
      <c r="J652" s="247">
        <v>0</v>
      </c>
      <c r="K652" s="247">
        <v>0</v>
      </c>
      <c r="L652" s="250">
        <v>0</v>
      </c>
    </row>
    <row r="653" spans="1:12" x14ac:dyDescent="0.25">
      <c r="A653" s="239" t="s">
        <v>486</v>
      </c>
      <c r="B653" s="240" t="s">
        <v>512</v>
      </c>
      <c r="C653" s="240" t="s">
        <v>41</v>
      </c>
      <c r="D653" s="240" t="s">
        <v>182</v>
      </c>
      <c r="E653" s="241">
        <v>57159</v>
      </c>
      <c r="F653" s="241">
        <v>59197</v>
      </c>
      <c r="G653" s="241">
        <v>0</v>
      </c>
      <c r="H653" s="242">
        <v>0</v>
      </c>
      <c r="I653" s="243">
        <v>0</v>
      </c>
      <c r="J653" s="241">
        <v>0</v>
      </c>
      <c r="K653" s="241">
        <v>0</v>
      </c>
      <c r="L653" s="244">
        <v>0</v>
      </c>
    </row>
    <row r="654" spans="1:12" x14ac:dyDescent="0.25">
      <c r="A654" s="245" t="s">
        <v>513</v>
      </c>
      <c r="B654" s="246" t="s">
        <v>514</v>
      </c>
      <c r="C654" s="246" t="s">
        <v>41</v>
      </c>
      <c r="D654" s="246" t="s">
        <v>180</v>
      </c>
      <c r="E654" s="247">
        <v>38199</v>
      </c>
      <c r="F654" s="247">
        <v>38794</v>
      </c>
      <c r="G654" s="247">
        <v>0</v>
      </c>
      <c r="H654" s="248">
        <v>0</v>
      </c>
      <c r="I654" s="249">
        <v>8480</v>
      </c>
      <c r="J654" s="247">
        <v>6555</v>
      </c>
      <c r="K654" s="247">
        <v>0</v>
      </c>
      <c r="L654" s="250">
        <v>0</v>
      </c>
    </row>
    <row r="655" spans="1:12" x14ac:dyDescent="0.25">
      <c r="A655" s="239" t="s">
        <v>513</v>
      </c>
      <c r="B655" s="240" t="s">
        <v>514</v>
      </c>
      <c r="C655" s="240" t="s">
        <v>47</v>
      </c>
      <c r="D655" s="240" t="s">
        <v>180</v>
      </c>
      <c r="E655" s="241">
        <v>38199</v>
      </c>
      <c r="F655" s="241">
        <v>38794</v>
      </c>
      <c r="G655" s="241">
        <v>40118</v>
      </c>
      <c r="H655" s="242">
        <v>41442</v>
      </c>
      <c r="I655" s="243">
        <v>3500</v>
      </c>
      <c r="J655" s="241">
        <v>2625</v>
      </c>
      <c r="K655" s="241">
        <v>2975</v>
      </c>
      <c r="L655" s="244">
        <v>3850</v>
      </c>
    </row>
    <row r="656" spans="1:12" x14ac:dyDescent="0.25">
      <c r="A656" s="245" t="s">
        <v>513</v>
      </c>
      <c r="B656" s="246" t="s">
        <v>514</v>
      </c>
      <c r="C656" s="246" t="s">
        <v>48</v>
      </c>
      <c r="D656" s="246" t="s">
        <v>180</v>
      </c>
      <c r="E656" s="247">
        <v>38199</v>
      </c>
      <c r="F656" s="247">
        <v>38794</v>
      </c>
      <c r="G656" s="247">
        <v>40118</v>
      </c>
      <c r="H656" s="248">
        <v>0</v>
      </c>
      <c r="I656" s="249">
        <v>11105</v>
      </c>
      <c r="J656" s="247">
        <v>8480</v>
      </c>
      <c r="K656" s="247">
        <v>5155</v>
      </c>
      <c r="L656" s="250">
        <v>0</v>
      </c>
    </row>
    <row r="657" spans="1:12" x14ac:dyDescent="0.25">
      <c r="A657" s="239" t="s">
        <v>513</v>
      </c>
      <c r="B657" s="240" t="s">
        <v>514</v>
      </c>
      <c r="C657" s="240" t="s">
        <v>49</v>
      </c>
      <c r="D657" s="240" t="s">
        <v>180</v>
      </c>
      <c r="E657" s="241">
        <v>38200</v>
      </c>
      <c r="F657" s="241">
        <v>38800</v>
      </c>
      <c r="G657" s="241">
        <v>0</v>
      </c>
      <c r="H657" s="242">
        <v>0</v>
      </c>
      <c r="I657" s="243">
        <v>6205</v>
      </c>
      <c r="J657" s="241">
        <v>5155</v>
      </c>
      <c r="K657" s="241">
        <v>0</v>
      </c>
      <c r="L657" s="244">
        <v>0</v>
      </c>
    </row>
    <row r="658" spans="1:12" x14ac:dyDescent="0.25">
      <c r="A658" s="245" t="s">
        <v>513</v>
      </c>
      <c r="B658" s="246" t="s">
        <v>514</v>
      </c>
      <c r="C658" s="246" t="s">
        <v>51</v>
      </c>
      <c r="D658" s="246" t="s">
        <v>180</v>
      </c>
      <c r="E658" s="247">
        <v>38199</v>
      </c>
      <c r="F658" s="247">
        <v>38794</v>
      </c>
      <c r="G658" s="247">
        <v>40118</v>
      </c>
      <c r="H658" s="248">
        <v>0</v>
      </c>
      <c r="I658" s="249">
        <v>13380</v>
      </c>
      <c r="J658" s="247">
        <v>10055</v>
      </c>
      <c r="K658" s="247">
        <v>5505</v>
      </c>
      <c r="L658" s="250">
        <v>0</v>
      </c>
    </row>
    <row r="659" spans="1:12" x14ac:dyDescent="0.25">
      <c r="A659" s="239" t="s">
        <v>513</v>
      </c>
      <c r="B659" s="240" t="s">
        <v>515</v>
      </c>
      <c r="C659" s="240" t="s">
        <v>41</v>
      </c>
      <c r="D659" s="240" t="s">
        <v>182</v>
      </c>
      <c r="E659" s="241">
        <v>46398</v>
      </c>
      <c r="F659" s="241">
        <v>0</v>
      </c>
      <c r="G659" s="241">
        <v>0</v>
      </c>
      <c r="H659" s="242">
        <v>0</v>
      </c>
      <c r="I659" s="243">
        <v>0</v>
      </c>
      <c r="J659" s="241">
        <v>0</v>
      </c>
      <c r="K659" s="241">
        <v>0</v>
      </c>
      <c r="L659" s="244">
        <v>0</v>
      </c>
    </row>
    <row r="660" spans="1:12" x14ac:dyDescent="0.25">
      <c r="A660" s="245" t="s">
        <v>516</v>
      </c>
      <c r="B660" s="246" t="s">
        <v>517</v>
      </c>
      <c r="C660" s="246" t="s">
        <v>41</v>
      </c>
      <c r="D660" s="246" t="s">
        <v>182</v>
      </c>
      <c r="E660" s="247">
        <v>58000</v>
      </c>
      <c r="F660" s="247">
        <v>0</v>
      </c>
      <c r="G660" s="247">
        <v>0</v>
      </c>
      <c r="H660" s="248">
        <v>0</v>
      </c>
      <c r="I660" s="249">
        <v>0</v>
      </c>
      <c r="J660" s="247">
        <v>0</v>
      </c>
      <c r="K660" s="247">
        <v>0</v>
      </c>
      <c r="L660" s="250">
        <v>0</v>
      </c>
    </row>
    <row r="661" spans="1:12" x14ac:dyDescent="0.25">
      <c r="A661" s="239" t="s">
        <v>516</v>
      </c>
      <c r="B661" s="240" t="s">
        <v>518</v>
      </c>
      <c r="C661" s="240" t="s">
        <v>25</v>
      </c>
      <c r="D661" s="240" t="s">
        <v>182</v>
      </c>
      <c r="E661" s="241">
        <v>53000</v>
      </c>
      <c r="F661" s="241">
        <v>0</v>
      </c>
      <c r="G661" s="241">
        <v>0</v>
      </c>
      <c r="H661" s="242">
        <v>0</v>
      </c>
      <c r="I661" s="243">
        <v>0</v>
      </c>
      <c r="J661" s="241">
        <v>0</v>
      </c>
      <c r="K661" s="241">
        <v>0</v>
      </c>
      <c r="L661" s="244">
        <v>0</v>
      </c>
    </row>
    <row r="662" spans="1:12" x14ac:dyDescent="0.25">
      <c r="A662" s="245" t="s">
        <v>519</v>
      </c>
      <c r="B662" s="246" t="s">
        <v>520</v>
      </c>
      <c r="C662" s="246" t="s">
        <v>25</v>
      </c>
      <c r="D662" s="246" t="s">
        <v>180</v>
      </c>
      <c r="E662" s="247">
        <v>30000</v>
      </c>
      <c r="F662" s="247">
        <v>40000</v>
      </c>
      <c r="G662" s="247">
        <v>0</v>
      </c>
      <c r="H662" s="248">
        <v>0</v>
      </c>
      <c r="I662" s="249">
        <v>0</v>
      </c>
      <c r="J662" s="247">
        <v>0</v>
      </c>
      <c r="K662" s="247">
        <v>0</v>
      </c>
      <c r="L662" s="250">
        <v>0</v>
      </c>
    </row>
    <row r="663" spans="1:12" x14ac:dyDescent="0.25">
      <c r="A663" s="239" t="s">
        <v>519</v>
      </c>
      <c r="B663" s="240" t="s">
        <v>520</v>
      </c>
      <c r="C663" s="240" t="s">
        <v>40</v>
      </c>
      <c r="D663" s="240" t="s">
        <v>180</v>
      </c>
      <c r="E663" s="241">
        <v>0</v>
      </c>
      <c r="F663" s="241">
        <v>0</v>
      </c>
      <c r="G663" s="241">
        <v>0</v>
      </c>
      <c r="H663" s="242">
        <v>0</v>
      </c>
      <c r="I663" s="243">
        <v>65000</v>
      </c>
      <c r="J663" s="241">
        <v>65000</v>
      </c>
      <c r="K663" s="241">
        <v>0</v>
      </c>
      <c r="L663" s="244">
        <v>0</v>
      </c>
    </row>
    <row r="664" spans="1:12" x14ac:dyDescent="0.25">
      <c r="A664" s="245" t="s">
        <v>519</v>
      </c>
      <c r="B664" s="246" t="s">
        <v>520</v>
      </c>
      <c r="C664" s="246" t="s">
        <v>47</v>
      </c>
      <c r="D664" s="246" t="s">
        <v>180</v>
      </c>
      <c r="E664" s="247">
        <v>51086</v>
      </c>
      <c r="F664" s="247">
        <v>52883</v>
      </c>
      <c r="G664" s="247">
        <v>54337</v>
      </c>
      <c r="H664" s="248">
        <v>56586</v>
      </c>
      <c r="I664" s="249">
        <v>0</v>
      </c>
      <c r="J664" s="247">
        <v>0</v>
      </c>
      <c r="K664" s="247">
        <v>0</v>
      </c>
      <c r="L664" s="250">
        <v>0</v>
      </c>
    </row>
    <row r="665" spans="1:12" x14ac:dyDescent="0.25">
      <c r="A665" s="239" t="s">
        <v>519</v>
      </c>
      <c r="B665" s="240" t="s">
        <v>520</v>
      </c>
      <c r="C665" s="240" t="s">
        <v>48</v>
      </c>
      <c r="D665" s="240" t="s">
        <v>180</v>
      </c>
      <c r="E665" s="241">
        <v>0</v>
      </c>
      <c r="F665" s="241">
        <v>0</v>
      </c>
      <c r="G665" s="241">
        <v>0</v>
      </c>
      <c r="H665" s="242">
        <v>0</v>
      </c>
      <c r="I665" s="243">
        <v>14300</v>
      </c>
      <c r="J665" s="241">
        <v>14300</v>
      </c>
      <c r="K665" s="241">
        <v>14300</v>
      </c>
      <c r="L665" s="244">
        <v>0</v>
      </c>
    </row>
    <row r="666" spans="1:12" x14ac:dyDescent="0.25">
      <c r="A666" s="245" t="s">
        <v>519</v>
      </c>
      <c r="B666" s="246" t="s">
        <v>520</v>
      </c>
      <c r="C666" s="246" t="s">
        <v>49</v>
      </c>
      <c r="D666" s="246" t="s">
        <v>180</v>
      </c>
      <c r="E666" s="247">
        <v>51998</v>
      </c>
      <c r="F666" s="247">
        <v>53658</v>
      </c>
      <c r="G666" s="247">
        <v>0</v>
      </c>
      <c r="H666" s="248">
        <v>0</v>
      </c>
      <c r="I666" s="249">
        <v>0</v>
      </c>
      <c r="J666" s="247">
        <v>0</v>
      </c>
      <c r="K666" s="247">
        <v>0</v>
      </c>
      <c r="L666" s="250">
        <v>0</v>
      </c>
    </row>
    <row r="667" spans="1:12" x14ac:dyDescent="0.25">
      <c r="A667" s="239" t="s">
        <v>519</v>
      </c>
      <c r="B667" s="240" t="s">
        <v>520</v>
      </c>
      <c r="C667" s="240" t="s">
        <v>50</v>
      </c>
      <c r="D667" s="240" t="s">
        <v>180</v>
      </c>
      <c r="E667" s="241">
        <v>10000</v>
      </c>
      <c r="F667" s="241">
        <v>10000</v>
      </c>
      <c r="G667" s="241">
        <v>10000</v>
      </c>
      <c r="H667" s="242">
        <v>0</v>
      </c>
      <c r="I667" s="243">
        <v>14300</v>
      </c>
      <c r="J667" s="241">
        <v>14300</v>
      </c>
      <c r="K667" s="241">
        <v>14300</v>
      </c>
      <c r="L667" s="244">
        <v>0</v>
      </c>
    </row>
    <row r="668" spans="1:12" x14ac:dyDescent="0.25">
      <c r="A668" s="245" t="s">
        <v>519</v>
      </c>
      <c r="B668" s="246" t="s">
        <v>521</v>
      </c>
      <c r="C668" s="246" t="s">
        <v>41</v>
      </c>
      <c r="D668" s="246" t="s">
        <v>182</v>
      </c>
      <c r="E668" s="247">
        <v>55120</v>
      </c>
      <c r="F668" s="247">
        <v>0</v>
      </c>
      <c r="G668" s="247">
        <v>0</v>
      </c>
      <c r="H668" s="248">
        <v>0</v>
      </c>
      <c r="I668" s="249">
        <v>0</v>
      </c>
      <c r="J668" s="247">
        <v>0</v>
      </c>
      <c r="K668" s="247">
        <v>0</v>
      </c>
      <c r="L668" s="250">
        <v>0</v>
      </c>
    </row>
    <row r="669" spans="1:12" x14ac:dyDescent="0.25">
      <c r="A669" s="239" t="s">
        <v>519</v>
      </c>
      <c r="B669" s="240" t="s">
        <v>522</v>
      </c>
      <c r="C669" s="240" t="s">
        <v>25</v>
      </c>
      <c r="D669" s="240" t="s">
        <v>182</v>
      </c>
      <c r="E669" s="241">
        <v>0</v>
      </c>
      <c r="F669" s="241">
        <v>0</v>
      </c>
      <c r="G669" s="241">
        <v>0</v>
      </c>
      <c r="H669" s="242">
        <v>0</v>
      </c>
      <c r="I669" s="243">
        <v>0</v>
      </c>
      <c r="J669" s="241">
        <v>0</v>
      </c>
      <c r="K669" s="241">
        <v>0</v>
      </c>
      <c r="L669" s="244">
        <v>0</v>
      </c>
    </row>
    <row r="670" spans="1:12" x14ac:dyDescent="0.25">
      <c r="A670" s="245" t="s">
        <v>523</v>
      </c>
      <c r="B670" s="246" t="s">
        <v>524</v>
      </c>
      <c r="C670" s="246" t="s">
        <v>41</v>
      </c>
      <c r="D670" s="246" t="s">
        <v>180</v>
      </c>
      <c r="E670" s="247">
        <v>49000</v>
      </c>
      <c r="F670" s="247">
        <v>0</v>
      </c>
      <c r="G670" s="247">
        <v>0</v>
      </c>
      <c r="H670" s="248">
        <v>0</v>
      </c>
      <c r="I670" s="249">
        <v>0</v>
      </c>
      <c r="J670" s="247">
        <v>0</v>
      </c>
      <c r="K670" s="247">
        <v>0</v>
      </c>
      <c r="L670" s="250">
        <v>0</v>
      </c>
    </row>
    <row r="671" spans="1:12" x14ac:dyDescent="0.25">
      <c r="A671" s="239" t="s">
        <v>523</v>
      </c>
      <c r="B671" s="240" t="s">
        <v>524</v>
      </c>
      <c r="C671" s="240" t="s">
        <v>47</v>
      </c>
      <c r="D671" s="240" t="s">
        <v>180</v>
      </c>
      <c r="E671" s="241">
        <v>48439</v>
      </c>
      <c r="F671" s="241">
        <v>50070</v>
      </c>
      <c r="G671" s="241">
        <v>51891</v>
      </c>
      <c r="H671" s="242">
        <v>53713</v>
      </c>
      <c r="I671" s="243">
        <v>0</v>
      </c>
      <c r="J671" s="241">
        <v>0</v>
      </c>
      <c r="K671" s="241">
        <v>0</v>
      </c>
      <c r="L671" s="244">
        <v>0</v>
      </c>
    </row>
    <row r="672" spans="1:12" x14ac:dyDescent="0.25">
      <c r="A672" s="245" t="s">
        <v>523</v>
      </c>
      <c r="B672" s="246" t="s">
        <v>525</v>
      </c>
      <c r="C672" s="246" t="s">
        <v>25</v>
      </c>
      <c r="D672" s="246" t="s">
        <v>180</v>
      </c>
      <c r="E672" s="247">
        <v>51780</v>
      </c>
      <c r="F672" s="247">
        <v>0</v>
      </c>
      <c r="G672" s="247">
        <v>0</v>
      </c>
      <c r="H672" s="248">
        <v>0</v>
      </c>
      <c r="I672" s="249">
        <v>0</v>
      </c>
      <c r="J672" s="247">
        <v>0</v>
      </c>
      <c r="K672" s="247">
        <v>0</v>
      </c>
      <c r="L672" s="250">
        <v>0</v>
      </c>
    </row>
    <row r="673" spans="1:12" x14ac:dyDescent="0.25">
      <c r="A673" s="239" t="s">
        <v>523</v>
      </c>
      <c r="B673" s="240" t="s">
        <v>525</v>
      </c>
      <c r="C673" s="240" t="s">
        <v>40</v>
      </c>
      <c r="D673" s="240" t="s">
        <v>180</v>
      </c>
      <c r="E673" s="241">
        <v>2400</v>
      </c>
      <c r="F673" s="241">
        <v>2400</v>
      </c>
      <c r="G673" s="241">
        <v>0</v>
      </c>
      <c r="H673" s="242">
        <v>0</v>
      </c>
      <c r="I673" s="243">
        <v>12750</v>
      </c>
      <c r="J673" s="241">
        <v>12750</v>
      </c>
      <c r="K673" s="241">
        <v>0</v>
      </c>
      <c r="L673" s="244">
        <v>0</v>
      </c>
    </row>
    <row r="674" spans="1:12" x14ac:dyDescent="0.25">
      <c r="A674" s="245" t="s">
        <v>523</v>
      </c>
      <c r="B674" s="246" t="s">
        <v>525</v>
      </c>
      <c r="C674" s="246" t="s">
        <v>47</v>
      </c>
      <c r="D674" s="246" t="s">
        <v>180</v>
      </c>
      <c r="E674" s="247">
        <v>51780</v>
      </c>
      <c r="F674" s="247">
        <v>53580</v>
      </c>
      <c r="G674" s="247">
        <v>55200</v>
      </c>
      <c r="H674" s="248">
        <v>57780</v>
      </c>
      <c r="I674" s="249">
        <v>0</v>
      </c>
      <c r="J674" s="247">
        <v>0</v>
      </c>
      <c r="K674" s="247">
        <v>0</v>
      </c>
      <c r="L674" s="250">
        <v>0</v>
      </c>
    </row>
    <row r="675" spans="1:12" x14ac:dyDescent="0.25">
      <c r="A675" s="239" t="s">
        <v>523</v>
      </c>
      <c r="B675" s="240" t="s">
        <v>525</v>
      </c>
      <c r="C675" s="240" t="s">
        <v>48</v>
      </c>
      <c r="D675" s="240" t="s">
        <v>180</v>
      </c>
      <c r="E675" s="241">
        <v>2400</v>
      </c>
      <c r="F675" s="241">
        <v>2400</v>
      </c>
      <c r="G675" s="241">
        <v>2400</v>
      </c>
      <c r="H675" s="242">
        <v>0</v>
      </c>
      <c r="I675" s="243">
        <v>7000</v>
      </c>
      <c r="J675" s="241">
        <v>7000</v>
      </c>
      <c r="K675" s="241">
        <v>7000</v>
      </c>
      <c r="L675" s="244">
        <v>0</v>
      </c>
    </row>
    <row r="676" spans="1:12" x14ac:dyDescent="0.25">
      <c r="A676" s="245" t="s">
        <v>523</v>
      </c>
      <c r="B676" s="246" t="s">
        <v>525</v>
      </c>
      <c r="C676" s="246" t="s">
        <v>49</v>
      </c>
      <c r="D676" s="246" t="s">
        <v>180</v>
      </c>
      <c r="E676" s="247">
        <v>47940</v>
      </c>
      <c r="F676" s="247">
        <v>45900</v>
      </c>
      <c r="G676" s="247">
        <v>0</v>
      </c>
      <c r="H676" s="248">
        <v>0</v>
      </c>
      <c r="I676" s="249">
        <v>1600</v>
      </c>
      <c r="J676" s="247">
        <v>1600</v>
      </c>
      <c r="K676" s="247">
        <v>0</v>
      </c>
      <c r="L676" s="250">
        <v>0</v>
      </c>
    </row>
    <row r="677" spans="1:12" x14ac:dyDescent="0.25">
      <c r="A677" s="239" t="s">
        <v>523</v>
      </c>
      <c r="B677" s="240" t="s">
        <v>525</v>
      </c>
      <c r="C677" s="240" t="s">
        <v>50</v>
      </c>
      <c r="D677" s="240" t="s">
        <v>180</v>
      </c>
      <c r="E677" s="241">
        <v>17100</v>
      </c>
      <c r="F677" s="241">
        <v>17800</v>
      </c>
      <c r="G677" s="241">
        <v>18300</v>
      </c>
      <c r="H677" s="242">
        <v>0</v>
      </c>
      <c r="I677" s="243">
        <v>595</v>
      </c>
      <c r="J677" s="241">
        <v>595</v>
      </c>
      <c r="K677" s="241">
        <v>595</v>
      </c>
      <c r="L677" s="244">
        <v>0</v>
      </c>
    </row>
    <row r="678" spans="1:12" x14ac:dyDescent="0.25">
      <c r="A678" s="245" t="s">
        <v>523</v>
      </c>
      <c r="B678" s="246" t="s">
        <v>525</v>
      </c>
      <c r="C678" s="246" t="s">
        <v>51</v>
      </c>
      <c r="D678" s="246" t="s">
        <v>180</v>
      </c>
      <c r="E678" s="247">
        <v>16700</v>
      </c>
      <c r="F678" s="247">
        <v>16700</v>
      </c>
      <c r="G678" s="247">
        <v>16700</v>
      </c>
      <c r="H678" s="248">
        <v>0</v>
      </c>
      <c r="I678" s="249">
        <v>0</v>
      </c>
      <c r="J678" s="247">
        <v>0</v>
      </c>
      <c r="K678" s="247">
        <v>0</v>
      </c>
      <c r="L678" s="250">
        <v>0</v>
      </c>
    </row>
    <row r="679" spans="1:12" x14ac:dyDescent="0.25">
      <c r="A679" s="239" t="s">
        <v>523</v>
      </c>
      <c r="B679" s="240" t="s">
        <v>526</v>
      </c>
      <c r="C679" s="240" t="s">
        <v>41</v>
      </c>
      <c r="D679" s="240" t="s">
        <v>182</v>
      </c>
      <c r="E679" s="241">
        <v>51000</v>
      </c>
      <c r="F679" s="241">
        <v>52000</v>
      </c>
      <c r="G679" s="241">
        <v>0</v>
      </c>
      <c r="H679" s="242">
        <v>0</v>
      </c>
      <c r="I679" s="243">
        <v>0</v>
      </c>
      <c r="J679" s="241">
        <v>0</v>
      </c>
      <c r="K679" s="241">
        <v>0</v>
      </c>
      <c r="L679" s="244">
        <v>0</v>
      </c>
    </row>
    <row r="680" spans="1:12" x14ac:dyDescent="0.25">
      <c r="A680" s="245" t="s">
        <v>523</v>
      </c>
      <c r="B680" s="246" t="s">
        <v>526</v>
      </c>
      <c r="C680" s="246" t="s">
        <v>47</v>
      </c>
      <c r="D680" s="246" t="s">
        <v>182</v>
      </c>
      <c r="E680" s="247">
        <v>50023</v>
      </c>
      <c r="F680" s="247">
        <v>51553</v>
      </c>
      <c r="G680" s="247">
        <v>53454</v>
      </c>
      <c r="H680" s="248">
        <v>55547</v>
      </c>
      <c r="I680" s="249">
        <v>0</v>
      </c>
      <c r="J680" s="247">
        <v>0</v>
      </c>
      <c r="K680" s="247">
        <v>0</v>
      </c>
      <c r="L680" s="250">
        <v>0</v>
      </c>
    </row>
    <row r="681" spans="1:12" x14ac:dyDescent="0.25">
      <c r="A681" s="239" t="s">
        <v>523</v>
      </c>
      <c r="B681" s="240" t="s">
        <v>526</v>
      </c>
      <c r="C681" s="240" t="s">
        <v>254</v>
      </c>
      <c r="D681" s="240" t="s">
        <v>182</v>
      </c>
      <c r="E681" s="241">
        <v>0</v>
      </c>
      <c r="F681" s="241">
        <v>0</v>
      </c>
      <c r="G681" s="241">
        <v>0</v>
      </c>
      <c r="H681" s="242">
        <v>0</v>
      </c>
      <c r="I681" s="243">
        <v>0</v>
      </c>
      <c r="J681" s="241">
        <v>0</v>
      </c>
      <c r="K681" s="241">
        <v>0</v>
      </c>
      <c r="L681" s="244">
        <v>0</v>
      </c>
    </row>
    <row r="682" spans="1:12" x14ac:dyDescent="0.25">
      <c r="A682" s="245" t="s">
        <v>523</v>
      </c>
      <c r="B682" s="246" t="s">
        <v>527</v>
      </c>
      <c r="C682" s="246" t="s">
        <v>47</v>
      </c>
      <c r="D682" s="246" t="s">
        <v>182</v>
      </c>
      <c r="E682" s="247">
        <v>52427</v>
      </c>
      <c r="F682" s="247">
        <v>54000</v>
      </c>
      <c r="G682" s="247">
        <v>56429</v>
      </c>
      <c r="H682" s="248">
        <v>58969</v>
      </c>
      <c r="I682" s="249">
        <v>0</v>
      </c>
      <c r="J682" s="247">
        <v>0</v>
      </c>
      <c r="K682" s="247">
        <v>0</v>
      </c>
      <c r="L682" s="250">
        <v>0</v>
      </c>
    </row>
    <row r="683" spans="1:12" x14ac:dyDescent="0.25">
      <c r="A683" s="239" t="s">
        <v>528</v>
      </c>
      <c r="B683" s="240" t="s">
        <v>529</v>
      </c>
      <c r="C683" s="240" t="s">
        <v>41</v>
      </c>
      <c r="D683" s="240" t="s">
        <v>182</v>
      </c>
      <c r="E683" s="241">
        <v>54930</v>
      </c>
      <c r="F683" s="241">
        <v>0</v>
      </c>
      <c r="G683" s="241">
        <v>0</v>
      </c>
      <c r="H683" s="242">
        <v>0</v>
      </c>
      <c r="I683" s="243">
        <v>0</v>
      </c>
      <c r="J683" s="241">
        <v>0</v>
      </c>
      <c r="K683" s="241">
        <v>0</v>
      </c>
      <c r="L683" s="244">
        <v>0</v>
      </c>
    </row>
    <row r="684" spans="1:12" x14ac:dyDescent="0.25">
      <c r="A684" s="245" t="s">
        <v>528</v>
      </c>
      <c r="B684" s="246" t="s">
        <v>529</v>
      </c>
      <c r="C684" s="246" t="s">
        <v>51</v>
      </c>
      <c r="D684" s="246" t="s">
        <v>182</v>
      </c>
      <c r="E684" s="247">
        <v>54930</v>
      </c>
      <c r="F684" s="247">
        <v>55300</v>
      </c>
      <c r="G684" s="247">
        <v>56600</v>
      </c>
      <c r="H684" s="248">
        <v>0</v>
      </c>
      <c r="I684" s="249">
        <v>5900</v>
      </c>
      <c r="J684" s="247">
        <v>4000</v>
      </c>
      <c r="K684" s="247">
        <v>2500</v>
      </c>
      <c r="L684" s="250">
        <v>0</v>
      </c>
    </row>
    <row r="685" spans="1:12" x14ac:dyDescent="0.25">
      <c r="A685" s="239" t="s">
        <v>528</v>
      </c>
      <c r="B685" s="240" t="s">
        <v>530</v>
      </c>
      <c r="C685" s="240" t="s">
        <v>47</v>
      </c>
      <c r="D685" s="240" t="s">
        <v>182</v>
      </c>
      <c r="E685" s="241">
        <v>29099</v>
      </c>
      <c r="F685" s="241">
        <v>4850</v>
      </c>
      <c r="G685" s="241">
        <v>14550</v>
      </c>
      <c r="H685" s="242">
        <v>62570</v>
      </c>
      <c r="I685" s="243">
        <v>19923</v>
      </c>
      <c r="J685" s="241">
        <v>19923</v>
      </c>
      <c r="K685" s="241">
        <v>19923</v>
      </c>
      <c r="L685" s="244">
        <v>0</v>
      </c>
    </row>
    <row r="686" spans="1:12" x14ac:dyDescent="0.25">
      <c r="A686" s="245" t="s">
        <v>528</v>
      </c>
      <c r="B686" s="246" t="s">
        <v>531</v>
      </c>
      <c r="C686" s="246" t="s">
        <v>47</v>
      </c>
      <c r="D686" s="246" t="s">
        <v>182</v>
      </c>
      <c r="E686" s="247">
        <v>0</v>
      </c>
      <c r="F686" s="247">
        <v>0</v>
      </c>
      <c r="G686" s="247">
        <v>0</v>
      </c>
      <c r="H686" s="248">
        <v>0</v>
      </c>
      <c r="I686" s="249">
        <v>0</v>
      </c>
      <c r="J686" s="247">
        <v>0</v>
      </c>
      <c r="K686" s="247">
        <v>0</v>
      </c>
      <c r="L686" s="250">
        <v>0</v>
      </c>
    </row>
    <row r="687" spans="1:12" x14ac:dyDescent="0.25">
      <c r="A687" s="239" t="s">
        <v>528</v>
      </c>
      <c r="B687" s="240" t="s">
        <v>532</v>
      </c>
      <c r="C687" s="240" t="s">
        <v>25</v>
      </c>
      <c r="D687" s="240" t="s">
        <v>180</v>
      </c>
      <c r="E687" s="241">
        <v>26365</v>
      </c>
      <c r="F687" s="241">
        <v>0</v>
      </c>
      <c r="G687" s="241">
        <v>0</v>
      </c>
      <c r="H687" s="242">
        <v>0</v>
      </c>
      <c r="I687" s="243">
        <v>7100</v>
      </c>
      <c r="J687" s="241">
        <v>0</v>
      </c>
      <c r="K687" s="241">
        <v>0</v>
      </c>
      <c r="L687" s="244">
        <v>0</v>
      </c>
    </row>
    <row r="688" spans="1:12" x14ac:dyDescent="0.25">
      <c r="A688" s="245" t="s">
        <v>528</v>
      </c>
      <c r="B688" s="246" t="s">
        <v>532</v>
      </c>
      <c r="C688" s="246" t="s">
        <v>39</v>
      </c>
      <c r="D688" s="246" t="s">
        <v>180</v>
      </c>
      <c r="E688" s="247">
        <v>30000</v>
      </c>
      <c r="F688" s="247">
        <v>0</v>
      </c>
      <c r="G688" s="247">
        <v>0</v>
      </c>
      <c r="H688" s="248">
        <v>0</v>
      </c>
      <c r="I688" s="249">
        <v>7684</v>
      </c>
      <c r="J688" s="247">
        <v>0</v>
      </c>
      <c r="K688" s="247">
        <v>0</v>
      </c>
      <c r="L688" s="250">
        <v>0</v>
      </c>
    </row>
    <row r="689" spans="1:12" x14ac:dyDescent="0.25">
      <c r="A689" s="239" t="s">
        <v>528</v>
      </c>
      <c r="B689" s="240" t="s">
        <v>532</v>
      </c>
      <c r="C689" s="240" t="s">
        <v>40</v>
      </c>
      <c r="D689" s="240" t="s">
        <v>180</v>
      </c>
      <c r="E689" s="241">
        <v>0</v>
      </c>
      <c r="F689" s="241">
        <v>0</v>
      </c>
      <c r="G689" s="241">
        <v>0</v>
      </c>
      <c r="H689" s="242">
        <v>0</v>
      </c>
      <c r="I689" s="243">
        <v>10119</v>
      </c>
      <c r="J689" s="241">
        <v>9470</v>
      </c>
      <c r="K689" s="241">
        <v>2926</v>
      </c>
      <c r="L689" s="244">
        <v>0</v>
      </c>
    </row>
    <row r="690" spans="1:12" x14ac:dyDescent="0.25">
      <c r="A690" s="245" t="s">
        <v>528</v>
      </c>
      <c r="B690" s="246" t="s">
        <v>532</v>
      </c>
      <c r="C690" s="246" t="s">
        <v>45</v>
      </c>
      <c r="D690" s="246" t="s">
        <v>180</v>
      </c>
      <c r="E690" s="247">
        <v>19000</v>
      </c>
      <c r="F690" s="247">
        <v>19000</v>
      </c>
      <c r="G690" s="247">
        <v>19000</v>
      </c>
      <c r="H690" s="248">
        <v>0</v>
      </c>
      <c r="I690" s="249">
        <v>7729</v>
      </c>
      <c r="J690" s="247">
        <v>7729</v>
      </c>
      <c r="K690" s="247">
        <v>7350</v>
      </c>
      <c r="L690" s="250">
        <v>0</v>
      </c>
    </row>
    <row r="691" spans="1:12" x14ac:dyDescent="0.25">
      <c r="A691" s="239" t="s">
        <v>528</v>
      </c>
      <c r="B691" s="240" t="s">
        <v>532</v>
      </c>
      <c r="C691" s="240" t="s">
        <v>46</v>
      </c>
      <c r="D691" s="240" t="s">
        <v>180</v>
      </c>
      <c r="E691" s="241">
        <v>19000</v>
      </c>
      <c r="F691" s="241">
        <v>19000</v>
      </c>
      <c r="G691" s="241">
        <v>0</v>
      </c>
      <c r="H691" s="242">
        <v>0</v>
      </c>
      <c r="I691" s="243">
        <v>6100</v>
      </c>
      <c r="J691" s="241">
        <v>6100</v>
      </c>
      <c r="K691" s="241">
        <v>0</v>
      </c>
      <c r="L691" s="244">
        <v>0</v>
      </c>
    </row>
    <row r="692" spans="1:12" x14ac:dyDescent="0.25">
      <c r="A692" s="245" t="s">
        <v>528</v>
      </c>
      <c r="B692" s="246" t="s">
        <v>532</v>
      </c>
      <c r="C692" s="246" t="s">
        <v>47</v>
      </c>
      <c r="D692" s="246" t="s">
        <v>180</v>
      </c>
      <c r="E692" s="247">
        <v>57200</v>
      </c>
      <c r="F692" s="247">
        <v>59072</v>
      </c>
      <c r="G692" s="247">
        <v>61152</v>
      </c>
      <c r="H692" s="248">
        <v>63336</v>
      </c>
      <c r="I692" s="249">
        <v>1800</v>
      </c>
      <c r="J692" s="247">
        <v>1800</v>
      </c>
      <c r="K692" s="247">
        <v>1800</v>
      </c>
      <c r="L692" s="250">
        <v>1800</v>
      </c>
    </row>
    <row r="693" spans="1:12" x14ac:dyDescent="0.25">
      <c r="A693" s="239" t="s">
        <v>528</v>
      </c>
      <c r="B693" s="240" t="s">
        <v>532</v>
      </c>
      <c r="C693" s="240" t="s">
        <v>48</v>
      </c>
      <c r="D693" s="240" t="s">
        <v>180</v>
      </c>
      <c r="E693" s="241">
        <v>9600</v>
      </c>
      <c r="F693" s="241">
        <v>9600</v>
      </c>
      <c r="G693" s="241">
        <v>9600</v>
      </c>
      <c r="H693" s="242">
        <v>0</v>
      </c>
      <c r="I693" s="243">
        <v>8700</v>
      </c>
      <c r="J693" s="241">
        <v>8700</v>
      </c>
      <c r="K693" s="241">
        <v>8700</v>
      </c>
      <c r="L693" s="244">
        <v>0</v>
      </c>
    </row>
    <row r="694" spans="1:12" x14ac:dyDescent="0.25">
      <c r="A694" s="245" t="s">
        <v>528</v>
      </c>
      <c r="B694" s="246" t="s">
        <v>532</v>
      </c>
      <c r="C694" s="246" t="s">
        <v>49</v>
      </c>
      <c r="D694" s="246" t="s">
        <v>180</v>
      </c>
      <c r="E694" s="247">
        <v>41928</v>
      </c>
      <c r="F694" s="247">
        <v>41928</v>
      </c>
      <c r="G694" s="247">
        <v>0</v>
      </c>
      <c r="H694" s="248">
        <v>0</v>
      </c>
      <c r="I694" s="249">
        <v>7707</v>
      </c>
      <c r="J694" s="247">
        <v>7698</v>
      </c>
      <c r="K694" s="247">
        <v>0</v>
      </c>
      <c r="L694" s="250">
        <v>0</v>
      </c>
    </row>
    <row r="695" spans="1:12" x14ac:dyDescent="0.25">
      <c r="A695" s="239" t="s">
        <v>528</v>
      </c>
      <c r="B695" s="240" t="s">
        <v>532</v>
      </c>
      <c r="C695" s="240" t="s">
        <v>50</v>
      </c>
      <c r="D695" s="240" t="s">
        <v>180</v>
      </c>
      <c r="E695" s="241">
        <v>9300</v>
      </c>
      <c r="F695" s="241">
        <v>9300</v>
      </c>
      <c r="G695" s="241">
        <v>9300</v>
      </c>
      <c r="H695" s="242">
        <v>0</v>
      </c>
      <c r="I695" s="243">
        <v>8304</v>
      </c>
      <c r="J695" s="241">
        <v>8304</v>
      </c>
      <c r="K695" s="241">
        <v>8304</v>
      </c>
      <c r="L695" s="244">
        <v>0</v>
      </c>
    </row>
    <row r="696" spans="1:12" x14ac:dyDescent="0.25">
      <c r="A696" s="245" t="s">
        <v>528</v>
      </c>
      <c r="B696" s="246" t="s">
        <v>532</v>
      </c>
      <c r="C696" s="246" t="s">
        <v>51</v>
      </c>
      <c r="D696" s="246" t="s">
        <v>180</v>
      </c>
      <c r="E696" s="247">
        <v>9612</v>
      </c>
      <c r="F696" s="247">
        <v>10476</v>
      </c>
      <c r="G696" s="247">
        <v>9612</v>
      </c>
      <c r="H696" s="248">
        <v>0</v>
      </c>
      <c r="I696" s="249">
        <v>11172</v>
      </c>
      <c r="J696" s="247">
        <v>8662</v>
      </c>
      <c r="K696" s="247">
        <v>8298</v>
      </c>
      <c r="L696" s="250">
        <v>0</v>
      </c>
    </row>
    <row r="697" spans="1:12" x14ac:dyDescent="0.25">
      <c r="A697" s="239" t="s">
        <v>528</v>
      </c>
      <c r="B697" s="240" t="s">
        <v>533</v>
      </c>
      <c r="C697" s="240" t="s">
        <v>42</v>
      </c>
      <c r="D697" s="240" t="s">
        <v>182</v>
      </c>
      <c r="E697" s="241">
        <v>61710</v>
      </c>
      <c r="F697" s="241">
        <v>0</v>
      </c>
      <c r="G697" s="241">
        <v>0</v>
      </c>
      <c r="H697" s="242">
        <v>0</v>
      </c>
      <c r="I697" s="243">
        <v>0</v>
      </c>
      <c r="J697" s="241">
        <v>0</v>
      </c>
      <c r="K697" s="241">
        <v>0</v>
      </c>
      <c r="L697" s="244">
        <v>0</v>
      </c>
    </row>
    <row r="698" spans="1:12" x14ac:dyDescent="0.25">
      <c r="A698" s="245" t="s">
        <v>528</v>
      </c>
      <c r="B698" s="246" t="s">
        <v>534</v>
      </c>
      <c r="C698" s="246" t="s">
        <v>47</v>
      </c>
      <c r="D698" s="246" t="s">
        <v>182</v>
      </c>
      <c r="E698" s="247">
        <v>52456</v>
      </c>
      <c r="F698" s="247">
        <v>54233</v>
      </c>
      <c r="G698" s="247">
        <v>55913</v>
      </c>
      <c r="H698" s="248">
        <v>58408</v>
      </c>
      <c r="I698" s="249">
        <v>0</v>
      </c>
      <c r="J698" s="247">
        <v>0</v>
      </c>
      <c r="K698" s="247">
        <v>0</v>
      </c>
      <c r="L698" s="250">
        <v>0</v>
      </c>
    </row>
    <row r="699" spans="1:12" x14ac:dyDescent="0.25">
      <c r="A699" s="239" t="s">
        <v>528</v>
      </c>
      <c r="B699" s="240" t="s">
        <v>535</v>
      </c>
      <c r="C699" s="240" t="s">
        <v>257</v>
      </c>
      <c r="D699" s="240" t="s">
        <v>182</v>
      </c>
      <c r="E699" s="241">
        <v>0</v>
      </c>
      <c r="F699" s="241">
        <v>0</v>
      </c>
      <c r="G699" s="241">
        <v>0</v>
      </c>
      <c r="H699" s="242">
        <v>0</v>
      </c>
      <c r="I699" s="243">
        <v>0</v>
      </c>
      <c r="J699" s="241">
        <v>0</v>
      </c>
      <c r="K699" s="241">
        <v>0</v>
      </c>
      <c r="L699" s="244">
        <v>0</v>
      </c>
    </row>
    <row r="700" spans="1:12" x14ac:dyDescent="0.25">
      <c r="A700" s="245" t="s">
        <v>528</v>
      </c>
      <c r="B700" s="246" t="s">
        <v>536</v>
      </c>
      <c r="C700" s="246" t="s">
        <v>25</v>
      </c>
      <c r="D700" s="246" t="s">
        <v>180</v>
      </c>
      <c r="E700" s="247">
        <v>3500</v>
      </c>
      <c r="F700" s="247">
        <v>0</v>
      </c>
      <c r="G700" s="247">
        <v>0</v>
      </c>
      <c r="H700" s="248">
        <v>0</v>
      </c>
      <c r="I700" s="249">
        <v>6370</v>
      </c>
      <c r="J700" s="247">
        <v>0</v>
      </c>
      <c r="K700" s="247">
        <v>0</v>
      </c>
      <c r="L700" s="250">
        <v>0</v>
      </c>
    </row>
    <row r="701" spans="1:12" x14ac:dyDescent="0.25">
      <c r="A701" s="239" t="s">
        <v>528</v>
      </c>
      <c r="B701" s="240" t="s">
        <v>536</v>
      </c>
      <c r="C701" s="240" t="s">
        <v>40</v>
      </c>
      <c r="D701" s="240" t="s">
        <v>180</v>
      </c>
      <c r="E701" s="241">
        <v>0</v>
      </c>
      <c r="F701" s="241">
        <v>0</v>
      </c>
      <c r="G701" s="241">
        <v>0</v>
      </c>
      <c r="H701" s="242">
        <v>0</v>
      </c>
      <c r="I701" s="243">
        <v>11000</v>
      </c>
      <c r="J701" s="241">
        <v>10000</v>
      </c>
      <c r="K701" s="241">
        <v>0</v>
      </c>
      <c r="L701" s="244">
        <v>0</v>
      </c>
    </row>
    <row r="702" spans="1:12" x14ac:dyDescent="0.25">
      <c r="A702" s="245" t="s">
        <v>528</v>
      </c>
      <c r="B702" s="246" t="s">
        <v>536</v>
      </c>
      <c r="C702" s="246" t="s">
        <v>41</v>
      </c>
      <c r="D702" s="246" t="s">
        <v>180</v>
      </c>
      <c r="E702" s="247">
        <v>51776</v>
      </c>
      <c r="F702" s="247">
        <v>53714</v>
      </c>
      <c r="G702" s="247">
        <v>0</v>
      </c>
      <c r="H702" s="248">
        <v>0</v>
      </c>
      <c r="I702" s="249">
        <v>3500</v>
      </c>
      <c r="J702" s="247">
        <v>3500</v>
      </c>
      <c r="K702" s="247">
        <v>0</v>
      </c>
      <c r="L702" s="250">
        <v>0</v>
      </c>
    </row>
    <row r="703" spans="1:12" x14ac:dyDescent="0.25">
      <c r="A703" s="239" t="s">
        <v>528</v>
      </c>
      <c r="B703" s="240" t="s">
        <v>536</v>
      </c>
      <c r="C703" s="240" t="s">
        <v>47</v>
      </c>
      <c r="D703" s="240" t="s">
        <v>180</v>
      </c>
      <c r="E703" s="241">
        <v>56577</v>
      </c>
      <c r="F703" s="241">
        <v>58695</v>
      </c>
      <c r="G703" s="241">
        <v>60282</v>
      </c>
      <c r="H703" s="242">
        <v>62717</v>
      </c>
      <c r="I703" s="243">
        <v>0</v>
      </c>
      <c r="J703" s="241">
        <v>21170</v>
      </c>
      <c r="K703" s="241">
        <v>21490</v>
      </c>
      <c r="L703" s="244">
        <v>22008</v>
      </c>
    </row>
    <row r="704" spans="1:12" x14ac:dyDescent="0.25">
      <c r="A704" s="245" t="s">
        <v>528</v>
      </c>
      <c r="B704" s="246" t="s">
        <v>536</v>
      </c>
      <c r="C704" s="246" t="s">
        <v>48</v>
      </c>
      <c r="D704" s="246" t="s">
        <v>180</v>
      </c>
      <c r="E704" s="247">
        <v>10000</v>
      </c>
      <c r="F704" s="247">
        <v>10000</v>
      </c>
      <c r="G704" s="247">
        <v>0</v>
      </c>
      <c r="H704" s="248">
        <v>0</v>
      </c>
      <c r="I704" s="249">
        <v>16000</v>
      </c>
      <c r="J704" s="247">
        <v>11000</v>
      </c>
      <c r="K704" s="247">
        <v>1500</v>
      </c>
      <c r="L704" s="250">
        <v>0</v>
      </c>
    </row>
    <row r="705" spans="1:12" x14ac:dyDescent="0.25">
      <c r="A705" s="239" t="s">
        <v>528</v>
      </c>
      <c r="B705" s="240" t="s">
        <v>536</v>
      </c>
      <c r="C705" s="240" t="s">
        <v>49</v>
      </c>
      <c r="D705" s="240" t="s">
        <v>180</v>
      </c>
      <c r="E705" s="241">
        <v>26000</v>
      </c>
      <c r="F705" s="241">
        <v>34000</v>
      </c>
      <c r="G705" s="241">
        <v>0</v>
      </c>
      <c r="H705" s="242">
        <v>0</v>
      </c>
      <c r="I705" s="243">
        <v>14568</v>
      </c>
      <c r="J705" s="241">
        <v>12444</v>
      </c>
      <c r="K705" s="241">
        <v>0</v>
      </c>
      <c r="L705" s="244">
        <v>0</v>
      </c>
    </row>
    <row r="706" spans="1:12" x14ac:dyDescent="0.25">
      <c r="A706" s="245" t="s">
        <v>528</v>
      </c>
      <c r="B706" s="246" t="s">
        <v>536</v>
      </c>
      <c r="C706" s="246" t="s">
        <v>50</v>
      </c>
      <c r="D706" s="246" t="s">
        <v>180</v>
      </c>
      <c r="E706" s="247">
        <v>0</v>
      </c>
      <c r="F706" s="247">
        <v>0</v>
      </c>
      <c r="G706" s="247">
        <v>0</v>
      </c>
      <c r="H706" s="248">
        <v>0</v>
      </c>
      <c r="I706" s="249">
        <v>11000</v>
      </c>
      <c r="J706" s="247">
        <v>8000</v>
      </c>
      <c r="K706" s="247">
        <v>8000</v>
      </c>
      <c r="L706" s="250">
        <v>0</v>
      </c>
    </row>
    <row r="707" spans="1:12" x14ac:dyDescent="0.25">
      <c r="A707" s="239" t="s">
        <v>528</v>
      </c>
      <c r="B707" s="240" t="s">
        <v>536</v>
      </c>
      <c r="C707" s="240" t="s">
        <v>51</v>
      </c>
      <c r="D707" s="240" t="s">
        <v>180</v>
      </c>
      <c r="E707" s="241">
        <v>6000</v>
      </c>
      <c r="F707" s="241">
        <v>6000</v>
      </c>
      <c r="G707" s="241">
        <v>6000</v>
      </c>
      <c r="H707" s="242">
        <v>0</v>
      </c>
      <c r="I707" s="243">
        <v>12000</v>
      </c>
      <c r="J707" s="241">
        <v>11500</v>
      </c>
      <c r="K707" s="241">
        <v>11500</v>
      </c>
      <c r="L707" s="244">
        <v>0</v>
      </c>
    </row>
    <row r="708" spans="1:12" x14ac:dyDescent="0.25">
      <c r="A708" s="245" t="s">
        <v>528</v>
      </c>
      <c r="B708" s="246" t="s">
        <v>537</v>
      </c>
      <c r="C708" s="246" t="s">
        <v>25</v>
      </c>
      <c r="D708" s="246" t="s">
        <v>180</v>
      </c>
      <c r="E708" s="247">
        <v>33000</v>
      </c>
      <c r="F708" s="247">
        <v>38000</v>
      </c>
      <c r="G708" s="247">
        <v>0</v>
      </c>
      <c r="H708" s="248">
        <v>0</v>
      </c>
      <c r="I708" s="249">
        <v>0</v>
      </c>
      <c r="J708" s="247">
        <v>0</v>
      </c>
      <c r="K708" s="247">
        <v>0</v>
      </c>
      <c r="L708" s="250">
        <v>0</v>
      </c>
    </row>
    <row r="709" spans="1:12" x14ac:dyDescent="0.25">
      <c r="A709" s="239" t="s">
        <v>528</v>
      </c>
      <c r="B709" s="240" t="s">
        <v>537</v>
      </c>
      <c r="C709" s="240" t="s">
        <v>39</v>
      </c>
      <c r="D709" s="240" t="s">
        <v>180</v>
      </c>
      <c r="E709" s="241">
        <v>32000</v>
      </c>
      <c r="F709" s="241">
        <v>0</v>
      </c>
      <c r="G709" s="241">
        <v>0</v>
      </c>
      <c r="H709" s="242">
        <v>0</v>
      </c>
      <c r="I709" s="243">
        <v>3895</v>
      </c>
      <c r="J709" s="241">
        <v>0</v>
      </c>
      <c r="K709" s="241">
        <v>0</v>
      </c>
      <c r="L709" s="244">
        <v>0</v>
      </c>
    </row>
    <row r="710" spans="1:12" x14ac:dyDescent="0.25">
      <c r="A710" s="245" t="s">
        <v>528</v>
      </c>
      <c r="B710" s="246" t="s">
        <v>537</v>
      </c>
      <c r="C710" s="246" t="s">
        <v>40</v>
      </c>
      <c r="D710" s="246" t="s">
        <v>180</v>
      </c>
      <c r="E710" s="247">
        <v>0</v>
      </c>
      <c r="F710" s="247">
        <v>0</v>
      </c>
      <c r="G710" s="247">
        <v>0</v>
      </c>
      <c r="H710" s="248">
        <v>0</v>
      </c>
      <c r="I710" s="249">
        <v>51723</v>
      </c>
      <c r="J710" s="247">
        <v>47718</v>
      </c>
      <c r="K710" s="247">
        <v>0</v>
      </c>
      <c r="L710" s="250">
        <v>0</v>
      </c>
    </row>
    <row r="711" spans="1:12" x14ac:dyDescent="0.25">
      <c r="A711" s="239" t="s">
        <v>528</v>
      </c>
      <c r="B711" s="240" t="s">
        <v>537</v>
      </c>
      <c r="C711" s="240" t="s">
        <v>46</v>
      </c>
      <c r="D711" s="240" t="s">
        <v>180</v>
      </c>
      <c r="E711" s="241">
        <v>10000</v>
      </c>
      <c r="F711" s="241">
        <v>12500</v>
      </c>
      <c r="G711" s="241">
        <v>14000</v>
      </c>
      <c r="H711" s="242">
        <v>0</v>
      </c>
      <c r="I711" s="243">
        <v>5130</v>
      </c>
      <c r="J711" s="241">
        <v>4266</v>
      </c>
      <c r="K711" s="241">
        <v>3114</v>
      </c>
      <c r="L711" s="244">
        <v>0</v>
      </c>
    </row>
    <row r="712" spans="1:12" x14ac:dyDescent="0.25">
      <c r="A712" s="245" t="s">
        <v>528</v>
      </c>
      <c r="B712" s="246" t="s">
        <v>537</v>
      </c>
      <c r="C712" s="246" t="s">
        <v>47</v>
      </c>
      <c r="D712" s="246" t="s">
        <v>180</v>
      </c>
      <c r="E712" s="247">
        <v>10000</v>
      </c>
      <c r="F712" s="247">
        <v>16000</v>
      </c>
      <c r="G712" s="247">
        <v>37000</v>
      </c>
      <c r="H712" s="248">
        <v>44000</v>
      </c>
      <c r="I712" s="249">
        <v>19000</v>
      </c>
      <c r="J712" s="247">
        <v>19000</v>
      </c>
      <c r="K712" s="247">
        <v>19000</v>
      </c>
      <c r="L712" s="250">
        <v>0</v>
      </c>
    </row>
    <row r="713" spans="1:12" x14ac:dyDescent="0.25">
      <c r="A713" s="239" t="s">
        <v>528</v>
      </c>
      <c r="B713" s="240" t="s">
        <v>537</v>
      </c>
      <c r="C713" s="240" t="s">
        <v>48</v>
      </c>
      <c r="D713" s="240" t="s">
        <v>180</v>
      </c>
      <c r="E713" s="241">
        <v>2000</v>
      </c>
      <c r="F713" s="241">
        <v>2000</v>
      </c>
      <c r="G713" s="241">
        <v>2000</v>
      </c>
      <c r="H713" s="242">
        <v>0</v>
      </c>
      <c r="I713" s="243">
        <v>21152</v>
      </c>
      <c r="J713" s="241">
        <v>20837</v>
      </c>
      <c r="K713" s="241">
        <v>20522</v>
      </c>
      <c r="L713" s="244">
        <v>0</v>
      </c>
    </row>
    <row r="714" spans="1:12" x14ac:dyDescent="0.25">
      <c r="A714" s="245" t="s">
        <v>528</v>
      </c>
      <c r="B714" s="246" t="s">
        <v>537</v>
      </c>
      <c r="C714" s="246" t="s">
        <v>49</v>
      </c>
      <c r="D714" s="246" t="s">
        <v>180</v>
      </c>
      <c r="E714" s="247">
        <v>26000</v>
      </c>
      <c r="F714" s="247">
        <v>26000</v>
      </c>
      <c r="G714" s="247">
        <v>0</v>
      </c>
      <c r="H714" s="248">
        <v>0</v>
      </c>
      <c r="I714" s="249">
        <v>6612</v>
      </c>
      <c r="J714" s="247">
        <v>6756</v>
      </c>
      <c r="K714" s="247">
        <v>0</v>
      </c>
      <c r="L714" s="250">
        <v>0</v>
      </c>
    </row>
    <row r="715" spans="1:12" x14ac:dyDescent="0.25">
      <c r="A715" s="239" t="s">
        <v>528</v>
      </c>
      <c r="B715" s="240" t="s">
        <v>537</v>
      </c>
      <c r="C715" s="240" t="s">
        <v>50</v>
      </c>
      <c r="D715" s="240" t="s">
        <v>180</v>
      </c>
      <c r="E715" s="241">
        <v>10500</v>
      </c>
      <c r="F715" s="241">
        <v>10500</v>
      </c>
      <c r="G715" s="241">
        <v>10500</v>
      </c>
      <c r="H715" s="242">
        <v>0</v>
      </c>
      <c r="I715" s="243">
        <v>5650</v>
      </c>
      <c r="J715" s="241">
        <v>4850</v>
      </c>
      <c r="K715" s="241">
        <v>4850</v>
      </c>
      <c r="L715" s="244">
        <v>0</v>
      </c>
    </row>
    <row r="716" spans="1:12" x14ac:dyDescent="0.25">
      <c r="A716" s="245" t="s">
        <v>528</v>
      </c>
      <c r="B716" s="246" t="s">
        <v>537</v>
      </c>
      <c r="C716" s="246" t="s">
        <v>51</v>
      </c>
      <c r="D716" s="246" t="s">
        <v>180</v>
      </c>
      <c r="E716" s="247">
        <v>15000</v>
      </c>
      <c r="F716" s="247">
        <v>15000</v>
      </c>
      <c r="G716" s="247">
        <v>15000</v>
      </c>
      <c r="H716" s="248">
        <v>0</v>
      </c>
      <c r="I716" s="249">
        <v>7158</v>
      </c>
      <c r="J716" s="247">
        <v>6246</v>
      </c>
      <c r="K716" s="247">
        <v>6630</v>
      </c>
      <c r="L716" s="250">
        <v>0</v>
      </c>
    </row>
    <row r="717" spans="1:12" x14ac:dyDescent="0.25">
      <c r="A717" s="239" t="s">
        <v>528</v>
      </c>
      <c r="B717" s="240" t="s">
        <v>538</v>
      </c>
      <c r="C717" s="240" t="s">
        <v>41</v>
      </c>
      <c r="D717" s="240" t="s">
        <v>182</v>
      </c>
      <c r="E717" s="241">
        <v>57623</v>
      </c>
      <c r="F717" s="241">
        <v>0</v>
      </c>
      <c r="G717" s="241">
        <v>0</v>
      </c>
      <c r="H717" s="242">
        <v>0</v>
      </c>
      <c r="I717" s="243">
        <v>0</v>
      </c>
      <c r="J717" s="241">
        <v>0</v>
      </c>
      <c r="K717" s="241">
        <v>0</v>
      </c>
      <c r="L717" s="244">
        <v>0</v>
      </c>
    </row>
    <row r="718" spans="1:12" x14ac:dyDescent="0.25">
      <c r="A718" s="245" t="s">
        <v>528</v>
      </c>
      <c r="B718" s="246" t="s">
        <v>539</v>
      </c>
      <c r="C718" s="246" t="s">
        <v>25</v>
      </c>
      <c r="D718" s="246" t="s">
        <v>182</v>
      </c>
      <c r="E718" s="247">
        <v>55000</v>
      </c>
      <c r="F718" s="247">
        <v>0</v>
      </c>
      <c r="G718" s="247">
        <v>0</v>
      </c>
      <c r="H718" s="248">
        <v>0</v>
      </c>
      <c r="I718" s="249">
        <v>0</v>
      </c>
      <c r="J718" s="247">
        <v>0</v>
      </c>
      <c r="K718" s="247">
        <v>0</v>
      </c>
      <c r="L718" s="250">
        <v>0</v>
      </c>
    </row>
    <row r="719" spans="1:12" x14ac:dyDescent="0.25">
      <c r="A719" s="239" t="s">
        <v>528</v>
      </c>
      <c r="B719" s="240" t="s">
        <v>540</v>
      </c>
      <c r="C719" s="240" t="s">
        <v>25</v>
      </c>
      <c r="D719" s="240" t="s">
        <v>182</v>
      </c>
      <c r="E719" s="241">
        <v>49920</v>
      </c>
      <c r="F719" s="241">
        <v>0</v>
      </c>
      <c r="G719" s="241">
        <v>0</v>
      </c>
      <c r="H719" s="242">
        <v>0</v>
      </c>
      <c r="I719" s="243">
        <v>0</v>
      </c>
      <c r="J719" s="241">
        <v>0</v>
      </c>
      <c r="K719" s="241">
        <v>0</v>
      </c>
      <c r="L719" s="244">
        <v>0</v>
      </c>
    </row>
    <row r="720" spans="1:12" x14ac:dyDescent="0.25">
      <c r="A720" s="245" t="s">
        <v>528</v>
      </c>
      <c r="B720" s="246" t="s">
        <v>541</v>
      </c>
      <c r="C720" s="246" t="s">
        <v>47</v>
      </c>
      <c r="D720" s="246" t="s">
        <v>182</v>
      </c>
      <c r="E720" s="247">
        <v>0</v>
      </c>
      <c r="F720" s="247">
        <v>0</v>
      </c>
      <c r="G720" s="247">
        <v>0</v>
      </c>
      <c r="H720" s="248">
        <v>0</v>
      </c>
      <c r="I720" s="249">
        <v>0</v>
      </c>
      <c r="J720" s="247">
        <v>0</v>
      </c>
      <c r="K720" s="247">
        <v>0</v>
      </c>
      <c r="L720" s="250">
        <v>0</v>
      </c>
    </row>
    <row r="721" spans="1:12" x14ac:dyDescent="0.25">
      <c r="A721" s="239" t="s">
        <v>528</v>
      </c>
      <c r="B721" s="240" t="s">
        <v>542</v>
      </c>
      <c r="C721" s="240" t="s">
        <v>257</v>
      </c>
      <c r="D721" s="240" t="s">
        <v>182</v>
      </c>
      <c r="E721" s="241">
        <v>0</v>
      </c>
      <c r="F721" s="241">
        <v>0</v>
      </c>
      <c r="G721" s="241">
        <v>0</v>
      </c>
      <c r="H721" s="242">
        <v>0</v>
      </c>
      <c r="I721" s="243">
        <v>0</v>
      </c>
      <c r="J721" s="241">
        <v>0</v>
      </c>
      <c r="K721" s="241">
        <v>0</v>
      </c>
      <c r="L721" s="244">
        <v>0</v>
      </c>
    </row>
    <row r="722" spans="1:12" x14ac:dyDescent="0.25">
      <c r="A722" s="245" t="s">
        <v>528</v>
      </c>
      <c r="B722" s="246" t="s">
        <v>542</v>
      </c>
      <c r="C722" s="246" t="s">
        <v>40</v>
      </c>
      <c r="D722" s="246" t="s">
        <v>182</v>
      </c>
      <c r="E722" s="247">
        <v>0</v>
      </c>
      <c r="F722" s="247">
        <v>0</v>
      </c>
      <c r="G722" s="247">
        <v>0</v>
      </c>
      <c r="H722" s="248">
        <v>0</v>
      </c>
      <c r="I722" s="249">
        <v>0</v>
      </c>
      <c r="J722" s="247">
        <v>0</v>
      </c>
      <c r="K722" s="247">
        <v>0</v>
      </c>
      <c r="L722" s="250">
        <v>0</v>
      </c>
    </row>
    <row r="723" spans="1:12" x14ac:dyDescent="0.25">
      <c r="A723" s="239" t="s">
        <v>528</v>
      </c>
      <c r="B723" s="240" t="s">
        <v>542</v>
      </c>
      <c r="C723" s="240" t="s">
        <v>42</v>
      </c>
      <c r="D723" s="240" t="s">
        <v>182</v>
      </c>
      <c r="E723" s="241">
        <v>0</v>
      </c>
      <c r="F723" s="241">
        <v>0</v>
      </c>
      <c r="G723" s="241">
        <v>0</v>
      </c>
      <c r="H723" s="242">
        <v>0</v>
      </c>
      <c r="I723" s="243">
        <v>0</v>
      </c>
      <c r="J723" s="241">
        <v>0</v>
      </c>
      <c r="K723" s="241">
        <v>0</v>
      </c>
      <c r="L723" s="244">
        <v>0</v>
      </c>
    </row>
    <row r="724" spans="1:12" x14ac:dyDescent="0.25">
      <c r="A724" s="245" t="s">
        <v>528</v>
      </c>
      <c r="B724" s="246" t="s">
        <v>542</v>
      </c>
      <c r="C724" s="246" t="s">
        <v>48</v>
      </c>
      <c r="D724" s="246" t="s">
        <v>182</v>
      </c>
      <c r="E724" s="247">
        <v>0</v>
      </c>
      <c r="F724" s="247">
        <v>0</v>
      </c>
      <c r="G724" s="247">
        <v>0</v>
      </c>
      <c r="H724" s="248">
        <v>0</v>
      </c>
      <c r="I724" s="249">
        <v>0</v>
      </c>
      <c r="J724" s="247">
        <v>0</v>
      </c>
      <c r="K724" s="247">
        <v>0</v>
      </c>
      <c r="L724" s="250">
        <v>0</v>
      </c>
    </row>
    <row r="725" spans="1:12" x14ac:dyDescent="0.25">
      <c r="A725" s="239" t="s">
        <v>528</v>
      </c>
      <c r="B725" s="240" t="s">
        <v>542</v>
      </c>
      <c r="C725" s="240" t="s">
        <v>50</v>
      </c>
      <c r="D725" s="240" t="s">
        <v>182</v>
      </c>
      <c r="E725" s="241">
        <v>0</v>
      </c>
      <c r="F725" s="241">
        <v>0</v>
      </c>
      <c r="G725" s="241">
        <v>0</v>
      </c>
      <c r="H725" s="242">
        <v>0</v>
      </c>
      <c r="I725" s="243">
        <v>0</v>
      </c>
      <c r="J725" s="241">
        <v>0</v>
      </c>
      <c r="K725" s="241">
        <v>0</v>
      </c>
      <c r="L725" s="244">
        <v>0</v>
      </c>
    </row>
    <row r="726" spans="1:12" x14ac:dyDescent="0.25">
      <c r="A726" s="245" t="s">
        <v>528</v>
      </c>
      <c r="B726" s="246" t="s">
        <v>542</v>
      </c>
      <c r="C726" s="246" t="s">
        <v>51</v>
      </c>
      <c r="D726" s="246" t="s">
        <v>182</v>
      </c>
      <c r="E726" s="247">
        <v>0</v>
      </c>
      <c r="F726" s="247">
        <v>0</v>
      </c>
      <c r="G726" s="247">
        <v>0</v>
      </c>
      <c r="H726" s="248">
        <v>0</v>
      </c>
      <c r="I726" s="249">
        <v>0</v>
      </c>
      <c r="J726" s="247">
        <v>0</v>
      </c>
      <c r="K726" s="247">
        <v>0</v>
      </c>
      <c r="L726" s="250">
        <v>0</v>
      </c>
    </row>
    <row r="727" spans="1:12" x14ac:dyDescent="0.25">
      <c r="A727" s="239" t="s">
        <v>543</v>
      </c>
      <c r="B727" s="240" t="s">
        <v>544</v>
      </c>
      <c r="C727" s="240" t="s">
        <v>49</v>
      </c>
      <c r="D727" s="240" t="s">
        <v>182</v>
      </c>
      <c r="E727" s="241">
        <v>51304</v>
      </c>
      <c r="F727" s="241">
        <v>54516</v>
      </c>
      <c r="G727" s="241">
        <v>0</v>
      </c>
      <c r="H727" s="242">
        <v>0</v>
      </c>
      <c r="I727" s="243">
        <v>0</v>
      </c>
      <c r="J727" s="241">
        <v>0</v>
      </c>
      <c r="K727" s="241">
        <v>0</v>
      </c>
      <c r="L727" s="244">
        <v>0</v>
      </c>
    </row>
    <row r="728" spans="1:12" x14ac:dyDescent="0.25">
      <c r="A728" s="245" t="s">
        <v>543</v>
      </c>
      <c r="B728" s="246" t="s">
        <v>545</v>
      </c>
      <c r="C728" s="246" t="s">
        <v>41</v>
      </c>
      <c r="D728" s="246" t="s">
        <v>182</v>
      </c>
      <c r="E728" s="247">
        <v>57800</v>
      </c>
      <c r="F728" s="247">
        <v>0</v>
      </c>
      <c r="G728" s="247">
        <v>0</v>
      </c>
      <c r="H728" s="248">
        <v>0</v>
      </c>
      <c r="I728" s="249">
        <v>0</v>
      </c>
      <c r="J728" s="247">
        <v>0</v>
      </c>
      <c r="K728" s="247">
        <v>0</v>
      </c>
      <c r="L728" s="250">
        <v>0</v>
      </c>
    </row>
    <row r="729" spans="1:12" x14ac:dyDescent="0.25">
      <c r="A729" s="239" t="s">
        <v>543</v>
      </c>
      <c r="B729" s="240" t="s">
        <v>546</v>
      </c>
      <c r="C729" s="240" t="s">
        <v>41</v>
      </c>
      <c r="D729" s="240" t="s">
        <v>182</v>
      </c>
      <c r="E729" s="241">
        <v>55500</v>
      </c>
      <c r="F729" s="241">
        <v>0</v>
      </c>
      <c r="G729" s="241">
        <v>0</v>
      </c>
      <c r="H729" s="242">
        <v>0</v>
      </c>
      <c r="I729" s="243">
        <v>0</v>
      </c>
      <c r="J729" s="241">
        <v>0</v>
      </c>
      <c r="K729" s="241">
        <v>0</v>
      </c>
      <c r="L729" s="244">
        <v>0</v>
      </c>
    </row>
    <row r="730" spans="1:12" x14ac:dyDescent="0.25">
      <c r="A730" s="245" t="s">
        <v>547</v>
      </c>
      <c r="B730" s="246" t="s">
        <v>548</v>
      </c>
      <c r="C730" s="252" t="s">
        <v>41</v>
      </c>
      <c r="D730" s="246" t="s">
        <v>182</v>
      </c>
      <c r="E730" s="247">
        <v>55745</v>
      </c>
      <c r="F730" s="247">
        <v>0</v>
      </c>
      <c r="G730" s="247">
        <v>0</v>
      </c>
      <c r="H730" s="248">
        <v>0</v>
      </c>
      <c r="I730" s="249">
        <v>0</v>
      </c>
      <c r="J730" s="247">
        <v>0</v>
      </c>
      <c r="K730" s="247">
        <v>0</v>
      </c>
      <c r="L730" s="250">
        <v>0</v>
      </c>
    </row>
    <row r="731" spans="1:12" x14ac:dyDescent="0.25">
      <c r="A731" s="239" t="s">
        <v>549</v>
      </c>
      <c r="B731" s="240" t="s">
        <v>550</v>
      </c>
      <c r="C731" s="240" t="s">
        <v>25</v>
      </c>
      <c r="D731" s="240" t="s">
        <v>182</v>
      </c>
      <c r="E731" s="241">
        <v>0</v>
      </c>
      <c r="F731" s="241">
        <v>0</v>
      </c>
      <c r="G731" s="241">
        <v>0</v>
      </c>
      <c r="H731" s="242">
        <v>0</v>
      </c>
      <c r="I731" s="243">
        <v>0</v>
      </c>
      <c r="J731" s="241">
        <v>0</v>
      </c>
      <c r="K731" s="241">
        <v>0</v>
      </c>
      <c r="L731" s="244">
        <v>0</v>
      </c>
    </row>
    <row r="732" spans="1:12" x14ac:dyDescent="0.25">
      <c r="A732" s="245" t="s">
        <v>549</v>
      </c>
      <c r="B732" s="246" t="s">
        <v>551</v>
      </c>
      <c r="C732" s="246" t="s">
        <v>49</v>
      </c>
      <c r="D732" s="246" t="s">
        <v>182</v>
      </c>
      <c r="E732" s="247">
        <v>54755</v>
      </c>
      <c r="F732" s="247">
        <v>56775</v>
      </c>
      <c r="G732" s="247">
        <v>0</v>
      </c>
      <c r="H732" s="248">
        <v>0</v>
      </c>
      <c r="I732" s="249">
        <v>0</v>
      </c>
      <c r="J732" s="247">
        <v>0</v>
      </c>
      <c r="K732" s="247">
        <v>0</v>
      </c>
      <c r="L732" s="250">
        <v>0</v>
      </c>
    </row>
    <row r="733" spans="1:12" x14ac:dyDescent="0.25">
      <c r="A733" s="239" t="s">
        <v>549</v>
      </c>
      <c r="B733" s="240" t="s">
        <v>552</v>
      </c>
      <c r="C733" s="240" t="s">
        <v>41</v>
      </c>
      <c r="D733" s="240" t="s">
        <v>182</v>
      </c>
      <c r="E733" s="241">
        <v>51520</v>
      </c>
      <c r="F733" s="241">
        <v>53065</v>
      </c>
      <c r="G733" s="241">
        <v>0</v>
      </c>
      <c r="H733" s="242">
        <v>0</v>
      </c>
      <c r="I733" s="243">
        <v>0</v>
      </c>
      <c r="J733" s="241">
        <v>0</v>
      </c>
      <c r="K733" s="241">
        <v>0</v>
      </c>
      <c r="L733" s="244">
        <v>0</v>
      </c>
    </row>
    <row r="734" spans="1:12" x14ac:dyDescent="0.25">
      <c r="A734" s="245" t="s">
        <v>549</v>
      </c>
      <c r="B734" s="246" t="s">
        <v>553</v>
      </c>
      <c r="C734" s="246" t="s">
        <v>25</v>
      </c>
      <c r="D734" s="246" t="s">
        <v>182</v>
      </c>
      <c r="E734" s="247">
        <v>0</v>
      </c>
      <c r="F734" s="247">
        <v>0</v>
      </c>
      <c r="G734" s="247">
        <v>0</v>
      </c>
      <c r="H734" s="248">
        <v>0</v>
      </c>
      <c r="I734" s="249">
        <v>0</v>
      </c>
      <c r="J734" s="247">
        <v>0</v>
      </c>
      <c r="K734" s="247">
        <v>0</v>
      </c>
      <c r="L734" s="250">
        <v>0</v>
      </c>
    </row>
    <row r="735" spans="1:12" x14ac:dyDescent="0.25">
      <c r="A735" s="239" t="s">
        <v>549</v>
      </c>
      <c r="B735" s="240" t="s">
        <v>554</v>
      </c>
      <c r="C735" s="240" t="s">
        <v>41</v>
      </c>
      <c r="D735" s="240" t="s">
        <v>182</v>
      </c>
      <c r="E735" s="241">
        <v>0</v>
      </c>
      <c r="F735" s="241">
        <v>0</v>
      </c>
      <c r="G735" s="241">
        <v>0</v>
      </c>
      <c r="H735" s="242">
        <v>0</v>
      </c>
      <c r="I735" s="243">
        <v>0</v>
      </c>
      <c r="J735" s="241">
        <v>0</v>
      </c>
      <c r="K735" s="241">
        <v>0</v>
      </c>
      <c r="L735" s="244">
        <v>0</v>
      </c>
    </row>
    <row r="736" spans="1:12" x14ac:dyDescent="0.25">
      <c r="A736" s="245" t="s">
        <v>549</v>
      </c>
      <c r="B736" s="246" t="s">
        <v>554</v>
      </c>
      <c r="C736" s="246" t="s">
        <v>47</v>
      </c>
      <c r="D736" s="246" t="s">
        <v>182</v>
      </c>
      <c r="E736" s="247">
        <v>0</v>
      </c>
      <c r="F736" s="247">
        <v>0</v>
      </c>
      <c r="G736" s="247">
        <v>0</v>
      </c>
      <c r="H736" s="248">
        <v>0</v>
      </c>
      <c r="I736" s="249">
        <v>0</v>
      </c>
      <c r="J736" s="247">
        <v>0</v>
      </c>
      <c r="K736" s="247">
        <v>0</v>
      </c>
      <c r="L736" s="250">
        <v>0</v>
      </c>
    </row>
    <row r="737" spans="1:12" x14ac:dyDescent="0.25">
      <c r="A737" s="239" t="s">
        <v>549</v>
      </c>
      <c r="B737" s="240" t="s">
        <v>555</v>
      </c>
      <c r="C737" s="240" t="s">
        <v>41</v>
      </c>
      <c r="D737" s="240" t="s">
        <v>182</v>
      </c>
      <c r="E737" s="241">
        <v>55000</v>
      </c>
      <c r="F737" s="241">
        <v>57000</v>
      </c>
      <c r="G737" s="241">
        <v>0</v>
      </c>
      <c r="H737" s="242">
        <v>0</v>
      </c>
      <c r="I737" s="243">
        <v>0</v>
      </c>
      <c r="J737" s="241">
        <v>0</v>
      </c>
      <c r="K737" s="241">
        <v>0</v>
      </c>
      <c r="L737" s="244">
        <v>0</v>
      </c>
    </row>
    <row r="738" spans="1:12" x14ac:dyDescent="0.25">
      <c r="A738" s="245" t="s">
        <v>549</v>
      </c>
      <c r="B738" s="246" t="s">
        <v>556</v>
      </c>
      <c r="C738" s="246" t="s">
        <v>41</v>
      </c>
      <c r="D738" s="246" t="s">
        <v>182</v>
      </c>
      <c r="E738" s="247">
        <v>55089</v>
      </c>
      <c r="F738" s="247">
        <v>56625</v>
      </c>
      <c r="G738" s="247">
        <v>58664</v>
      </c>
      <c r="H738" s="248">
        <v>60953</v>
      </c>
      <c r="I738" s="249">
        <v>0</v>
      </c>
      <c r="J738" s="247">
        <v>0</v>
      </c>
      <c r="K738" s="247">
        <v>0</v>
      </c>
      <c r="L738" s="250">
        <v>0</v>
      </c>
    </row>
    <row r="739" spans="1:12" x14ac:dyDescent="0.25">
      <c r="A739" s="239" t="s">
        <v>549</v>
      </c>
      <c r="B739" s="240" t="s">
        <v>557</v>
      </c>
      <c r="C739" s="240" t="s">
        <v>185</v>
      </c>
      <c r="D739" s="240" t="s">
        <v>182</v>
      </c>
      <c r="E739" s="241">
        <v>54000</v>
      </c>
      <c r="F739" s="241">
        <v>56625</v>
      </c>
      <c r="G739" s="241">
        <v>0</v>
      </c>
      <c r="H739" s="242">
        <v>0</v>
      </c>
      <c r="I739" s="243">
        <v>0</v>
      </c>
      <c r="J739" s="241">
        <v>0</v>
      </c>
      <c r="K739" s="241">
        <v>0</v>
      </c>
      <c r="L739" s="244">
        <v>0</v>
      </c>
    </row>
    <row r="740" spans="1:12" x14ac:dyDescent="0.25">
      <c r="A740" s="245" t="s">
        <v>549</v>
      </c>
      <c r="B740" s="246" t="s">
        <v>558</v>
      </c>
      <c r="C740" s="246" t="s">
        <v>25</v>
      </c>
      <c r="D740" s="246" t="s">
        <v>180</v>
      </c>
      <c r="E740" s="247">
        <v>32000</v>
      </c>
      <c r="F740" s="247">
        <v>0</v>
      </c>
      <c r="G740" s="247">
        <v>0</v>
      </c>
      <c r="H740" s="248">
        <v>0</v>
      </c>
      <c r="I740" s="249">
        <v>0</v>
      </c>
      <c r="J740" s="247">
        <v>0</v>
      </c>
      <c r="K740" s="247">
        <v>0</v>
      </c>
      <c r="L740" s="250">
        <v>0</v>
      </c>
    </row>
    <row r="741" spans="1:12" x14ac:dyDescent="0.25">
      <c r="A741" s="239" t="s">
        <v>549</v>
      </c>
      <c r="B741" s="240" t="s">
        <v>558</v>
      </c>
      <c r="C741" s="240" t="s">
        <v>40</v>
      </c>
      <c r="D741" s="240" t="s">
        <v>180</v>
      </c>
      <c r="E741" s="241">
        <v>0</v>
      </c>
      <c r="F741" s="241">
        <v>0</v>
      </c>
      <c r="G741" s="241">
        <v>0</v>
      </c>
      <c r="H741" s="242">
        <v>0</v>
      </c>
      <c r="I741" s="243">
        <v>3000</v>
      </c>
      <c r="J741" s="241">
        <v>3000</v>
      </c>
      <c r="K741" s="241">
        <v>0</v>
      </c>
      <c r="L741" s="244">
        <v>0</v>
      </c>
    </row>
    <row r="742" spans="1:12" x14ac:dyDescent="0.25">
      <c r="A742" s="245" t="s">
        <v>549</v>
      </c>
      <c r="B742" s="246" t="s">
        <v>558</v>
      </c>
      <c r="C742" s="246" t="s">
        <v>47</v>
      </c>
      <c r="D742" s="246" t="s">
        <v>180</v>
      </c>
      <c r="E742" s="247">
        <v>55089</v>
      </c>
      <c r="F742" s="247">
        <v>56625</v>
      </c>
      <c r="G742" s="247">
        <v>58664</v>
      </c>
      <c r="H742" s="248">
        <v>60963</v>
      </c>
      <c r="I742" s="249">
        <v>0</v>
      </c>
      <c r="J742" s="247">
        <v>0</v>
      </c>
      <c r="K742" s="247">
        <v>0</v>
      </c>
      <c r="L742" s="250">
        <v>0</v>
      </c>
    </row>
    <row r="743" spans="1:12" x14ac:dyDescent="0.25">
      <c r="A743" s="239" t="s">
        <v>549</v>
      </c>
      <c r="B743" s="240" t="s">
        <v>558</v>
      </c>
      <c r="C743" s="240" t="s">
        <v>48</v>
      </c>
      <c r="D743" s="240" t="s">
        <v>180</v>
      </c>
      <c r="E743" s="241">
        <v>4000</v>
      </c>
      <c r="F743" s="241">
        <v>4000</v>
      </c>
      <c r="G743" s="241">
        <v>0</v>
      </c>
      <c r="H743" s="242">
        <v>0</v>
      </c>
      <c r="I743" s="243">
        <v>15000</v>
      </c>
      <c r="J743" s="241">
        <v>15000</v>
      </c>
      <c r="K743" s="241">
        <v>0</v>
      </c>
      <c r="L743" s="244">
        <v>0</v>
      </c>
    </row>
    <row r="744" spans="1:12" x14ac:dyDescent="0.25">
      <c r="A744" s="245" t="s">
        <v>549</v>
      </c>
      <c r="B744" s="246" t="s">
        <v>558</v>
      </c>
      <c r="C744" s="246" t="s">
        <v>49</v>
      </c>
      <c r="D744" s="246" t="s">
        <v>180</v>
      </c>
      <c r="E744" s="247">
        <v>28000</v>
      </c>
      <c r="F744" s="247">
        <v>30000</v>
      </c>
      <c r="G744" s="247">
        <v>0</v>
      </c>
      <c r="H744" s="248">
        <v>0</v>
      </c>
      <c r="I744" s="249">
        <v>0</v>
      </c>
      <c r="J744" s="247">
        <v>0</v>
      </c>
      <c r="K744" s="247">
        <v>0</v>
      </c>
      <c r="L744" s="250">
        <v>0</v>
      </c>
    </row>
    <row r="745" spans="1:12" x14ac:dyDescent="0.25">
      <c r="A745" s="239" t="s">
        <v>549</v>
      </c>
      <c r="B745" s="240" t="s">
        <v>558</v>
      </c>
      <c r="C745" s="240" t="s">
        <v>50</v>
      </c>
      <c r="D745" s="240" t="s">
        <v>180</v>
      </c>
      <c r="E745" s="241">
        <v>0</v>
      </c>
      <c r="F745" s="241">
        <v>0</v>
      </c>
      <c r="G745" s="241">
        <v>0</v>
      </c>
      <c r="H745" s="242">
        <v>0</v>
      </c>
      <c r="I745" s="243">
        <v>19000</v>
      </c>
      <c r="J745" s="241">
        <v>17000</v>
      </c>
      <c r="K745" s="241">
        <v>17000</v>
      </c>
      <c r="L745" s="244">
        <v>0</v>
      </c>
    </row>
    <row r="746" spans="1:12" x14ac:dyDescent="0.25">
      <c r="A746" s="245" t="s">
        <v>559</v>
      </c>
      <c r="B746" s="246" t="s">
        <v>560</v>
      </c>
      <c r="C746" s="246" t="s">
        <v>41</v>
      </c>
      <c r="D746" s="246" t="s">
        <v>182</v>
      </c>
      <c r="E746" s="247">
        <v>58752</v>
      </c>
      <c r="F746" s="247">
        <v>0</v>
      </c>
      <c r="G746" s="247">
        <v>0</v>
      </c>
      <c r="H746" s="248">
        <v>0</v>
      </c>
      <c r="I746" s="249">
        <v>0</v>
      </c>
      <c r="J746" s="247">
        <v>0</v>
      </c>
      <c r="K746" s="247">
        <v>0</v>
      </c>
      <c r="L746" s="250">
        <v>0</v>
      </c>
    </row>
    <row r="747" spans="1:12" x14ac:dyDescent="0.25">
      <c r="A747" s="239" t="s">
        <v>559</v>
      </c>
      <c r="B747" s="240" t="s">
        <v>561</v>
      </c>
      <c r="C747" s="240" t="s">
        <v>847</v>
      </c>
      <c r="D747" s="240" t="s">
        <v>180</v>
      </c>
      <c r="E747" s="241">
        <v>0</v>
      </c>
      <c r="F747" s="241">
        <v>0</v>
      </c>
      <c r="G747" s="241">
        <v>0</v>
      </c>
      <c r="H747" s="242">
        <v>0</v>
      </c>
      <c r="I747" s="243">
        <v>18972</v>
      </c>
      <c r="J747" s="241">
        <v>18972</v>
      </c>
      <c r="K747" s="241">
        <v>0</v>
      </c>
      <c r="L747" s="244">
        <v>0</v>
      </c>
    </row>
    <row r="748" spans="1:12" x14ac:dyDescent="0.25">
      <c r="A748" s="245" t="s">
        <v>559</v>
      </c>
      <c r="B748" s="246" t="s">
        <v>561</v>
      </c>
      <c r="C748" s="246" t="s">
        <v>40</v>
      </c>
      <c r="D748" s="246" t="s">
        <v>180</v>
      </c>
      <c r="E748" s="247">
        <v>0</v>
      </c>
      <c r="F748" s="247">
        <v>1850</v>
      </c>
      <c r="G748" s="247">
        <v>0</v>
      </c>
      <c r="H748" s="248">
        <v>0</v>
      </c>
      <c r="I748" s="249">
        <v>27680</v>
      </c>
      <c r="J748" s="247">
        <v>27680</v>
      </c>
      <c r="K748" s="247">
        <v>0</v>
      </c>
      <c r="L748" s="250">
        <v>0</v>
      </c>
    </row>
    <row r="749" spans="1:12" x14ac:dyDescent="0.25">
      <c r="A749" s="239" t="s">
        <v>559</v>
      </c>
      <c r="B749" s="240" t="s">
        <v>561</v>
      </c>
      <c r="C749" s="240" t="s">
        <v>41</v>
      </c>
      <c r="D749" s="240" t="s">
        <v>180</v>
      </c>
      <c r="E749" s="241">
        <v>58224</v>
      </c>
      <c r="F749" s="241">
        <v>60492</v>
      </c>
      <c r="G749" s="241">
        <v>0</v>
      </c>
      <c r="H749" s="242">
        <v>0</v>
      </c>
      <c r="I749" s="243">
        <v>0</v>
      </c>
      <c r="J749" s="241">
        <v>0</v>
      </c>
      <c r="K749" s="241">
        <v>0</v>
      </c>
      <c r="L749" s="244">
        <v>0</v>
      </c>
    </row>
    <row r="750" spans="1:12" x14ac:dyDescent="0.25">
      <c r="A750" s="245" t="s">
        <v>559</v>
      </c>
      <c r="B750" s="246" t="s">
        <v>561</v>
      </c>
      <c r="C750" s="246" t="s">
        <v>46</v>
      </c>
      <c r="D750" s="246" t="s">
        <v>180</v>
      </c>
      <c r="E750" s="247">
        <v>56520</v>
      </c>
      <c r="F750" s="247">
        <v>58728</v>
      </c>
      <c r="G750" s="247">
        <v>0</v>
      </c>
      <c r="H750" s="248">
        <v>0</v>
      </c>
      <c r="I750" s="249">
        <v>0</v>
      </c>
      <c r="J750" s="247">
        <v>0</v>
      </c>
      <c r="K750" s="247">
        <v>0</v>
      </c>
      <c r="L750" s="250">
        <v>0</v>
      </c>
    </row>
    <row r="751" spans="1:12" x14ac:dyDescent="0.25">
      <c r="A751" s="239" t="s">
        <v>559</v>
      </c>
      <c r="B751" s="240" t="s">
        <v>561</v>
      </c>
      <c r="C751" s="240" t="s">
        <v>47</v>
      </c>
      <c r="D751" s="240" t="s">
        <v>180</v>
      </c>
      <c r="E751" s="241">
        <v>58224</v>
      </c>
      <c r="F751" s="241">
        <v>60492</v>
      </c>
      <c r="G751" s="241">
        <v>62976</v>
      </c>
      <c r="H751" s="242">
        <v>65676</v>
      </c>
      <c r="I751" s="243">
        <v>0</v>
      </c>
      <c r="J751" s="241">
        <v>32946</v>
      </c>
      <c r="K751" s="241">
        <v>32946</v>
      </c>
      <c r="L751" s="244">
        <v>0</v>
      </c>
    </row>
    <row r="752" spans="1:12" x14ac:dyDescent="0.25">
      <c r="A752" s="245" t="s">
        <v>559</v>
      </c>
      <c r="B752" s="246" t="s">
        <v>561</v>
      </c>
      <c r="C752" s="246" t="s">
        <v>48</v>
      </c>
      <c r="D752" s="246" t="s">
        <v>180</v>
      </c>
      <c r="E752" s="247">
        <v>0</v>
      </c>
      <c r="F752" s="247">
        <v>0</v>
      </c>
      <c r="G752" s="247">
        <v>0</v>
      </c>
      <c r="H752" s="248">
        <v>0</v>
      </c>
      <c r="I752" s="249">
        <v>36180</v>
      </c>
      <c r="J752" s="247">
        <v>36180</v>
      </c>
      <c r="K752" s="247">
        <v>18090</v>
      </c>
      <c r="L752" s="250">
        <v>0</v>
      </c>
    </row>
    <row r="753" spans="1:12" x14ac:dyDescent="0.25">
      <c r="A753" s="239" t="s">
        <v>559</v>
      </c>
      <c r="B753" s="240" t="s">
        <v>561</v>
      </c>
      <c r="C753" s="240" t="s">
        <v>49</v>
      </c>
      <c r="D753" s="240" t="s">
        <v>180</v>
      </c>
      <c r="E753" s="241">
        <v>58224</v>
      </c>
      <c r="F753" s="241">
        <v>60492</v>
      </c>
      <c r="G753" s="241">
        <v>0</v>
      </c>
      <c r="H753" s="242">
        <v>0</v>
      </c>
      <c r="I753" s="243">
        <v>25174</v>
      </c>
      <c r="J753" s="241">
        <v>25174</v>
      </c>
      <c r="K753" s="241">
        <v>0</v>
      </c>
      <c r="L753" s="244">
        <v>0</v>
      </c>
    </row>
    <row r="754" spans="1:12" x14ac:dyDescent="0.25">
      <c r="A754" s="245" t="s">
        <v>559</v>
      </c>
      <c r="B754" s="246" t="s">
        <v>561</v>
      </c>
      <c r="C754" s="246" t="s">
        <v>50</v>
      </c>
      <c r="D754" s="246" t="s">
        <v>180</v>
      </c>
      <c r="E754" s="247">
        <v>0</v>
      </c>
      <c r="F754" s="247">
        <v>0</v>
      </c>
      <c r="G754" s="247">
        <v>0</v>
      </c>
      <c r="H754" s="248">
        <v>0</v>
      </c>
      <c r="I754" s="249">
        <v>25296</v>
      </c>
      <c r="J754" s="247">
        <v>25296</v>
      </c>
      <c r="K754" s="247">
        <v>25296</v>
      </c>
      <c r="L754" s="250">
        <v>0</v>
      </c>
    </row>
    <row r="755" spans="1:12" x14ac:dyDescent="0.25">
      <c r="A755" s="239" t="s">
        <v>559</v>
      </c>
      <c r="B755" s="240" t="s">
        <v>561</v>
      </c>
      <c r="C755" s="240" t="s">
        <v>51</v>
      </c>
      <c r="D755" s="240" t="s">
        <v>180</v>
      </c>
      <c r="E755" s="241">
        <v>0</v>
      </c>
      <c r="F755" s="241">
        <v>0</v>
      </c>
      <c r="G755" s="241">
        <v>0</v>
      </c>
      <c r="H755" s="242">
        <v>0</v>
      </c>
      <c r="I755" s="243">
        <v>23965</v>
      </c>
      <c r="J755" s="241">
        <v>23965</v>
      </c>
      <c r="K755" s="241">
        <v>13836</v>
      </c>
      <c r="L755" s="244">
        <v>0</v>
      </c>
    </row>
    <row r="756" spans="1:12" x14ac:dyDescent="0.25">
      <c r="A756" s="245" t="s">
        <v>559</v>
      </c>
      <c r="B756" s="246" t="s">
        <v>562</v>
      </c>
      <c r="C756" s="246" t="s">
        <v>25</v>
      </c>
      <c r="D756" s="246" t="s">
        <v>182</v>
      </c>
      <c r="E756" s="247">
        <v>0</v>
      </c>
      <c r="F756" s="247">
        <v>0</v>
      </c>
      <c r="G756" s="247">
        <v>0</v>
      </c>
      <c r="H756" s="248">
        <v>0</v>
      </c>
      <c r="I756" s="249">
        <v>0</v>
      </c>
      <c r="J756" s="247">
        <v>0</v>
      </c>
      <c r="K756" s="247">
        <v>0</v>
      </c>
      <c r="L756" s="250">
        <v>0</v>
      </c>
    </row>
    <row r="757" spans="1:12" x14ac:dyDescent="0.25">
      <c r="A757" s="239" t="s">
        <v>559</v>
      </c>
      <c r="B757" s="240" t="s">
        <v>562</v>
      </c>
      <c r="C757" s="240" t="s">
        <v>47</v>
      </c>
      <c r="D757" s="240" t="s">
        <v>182</v>
      </c>
      <c r="E757" s="241">
        <v>0</v>
      </c>
      <c r="F757" s="241">
        <v>0</v>
      </c>
      <c r="G757" s="241">
        <v>0</v>
      </c>
      <c r="H757" s="242">
        <v>0</v>
      </c>
      <c r="I757" s="243">
        <v>0</v>
      </c>
      <c r="J757" s="241">
        <v>0</v>
      </c>
      <c r="K757" s="241">
        <v>0</v>
      </c>
      <c r="L757" s="244">
        <v>0</v>
      </c>
    </row>
    <row r="758" spans="1:12" x14ac:dyDescent="0.25">
      <c r="A758" s="245" t="s">
        <v>559</v>
      </c>
      <c r="B758" s="246" t="s">
        <v>563</v>
      </c>
      <c r="C758" s="246" t="s">
        <v>41</v>
      </c>
      <c r="D758" s="246" t="s">
        <v>182</v>
      </c>
      <c r="E758" s="247">
        <v>57500</v>
      </c>
      <c r="F758" s="247">
        <v>0</v>
      </c>
      <c r="G758" s="247">
        <v>0</v>
      </c>
      <c r="H758" s="248">
        <v>0</v>
      </c>
      <c r="I758" s="249">
        <v>0</v>
      </c>
      <c r="J758" s="247">
        <v>0</v>
      </c>
      <c r="K758" s="247">
        <v>0</v>
      </c>
      <c r="L758" s="250">
        <v>0</v>
      </c>
    </row>
    <row r="759" spans="1:12" x14ac:dyDescent="0.25">
      <c r="A759" s="239" t="s">
        <v>559</v>
      </c>
      <c r="B759" s="240" t="s">
        <v>564</v>
      </c>
      <c r="C759" s="240" t="s">
        <v>25</v>
      </c>
      <c r="D759" s="240" t="s">
        <v>182</v>
      </c>
      <c r="E759" s="241">
        <v>48000</v>
      </c>
      <c r="F759" s="241">
        <v>0</v>
      </c>
      <c r="G759" s="241">
        <v>0</v>
      </c>
      <c r="H759" s="242">
        <v>0</v>
      </c>
      <c r="I759" s="243">
        <v>0</v>
      </c>
      <c r="J759" s="241">
        <v>0</v>
      </c>
      <c r="K759" s="241">
        <v>0</v>
      </c>
      <c r="L759" s="244">
        <v>0</v>
      </c>
    </row>
    <row r="760" spans="1:12" x14ac:dyDescent="0.25">
      <c r="A760" s="245" t="s">
        <v>565</v>
      </c>
      <c r="B760" s="246" t="s">
        <v>566</v>
      </c>
      <c r="C760" s="246" t="s">
        <v>41</v>
      </c>
      <c r="D760" s="246" t="s">
        <v>182</v>
      </c>
      <c r="E760" s="247">
        <v>52000</v>
      </c>
      <c r="F760" s="247">
        <v>0</v>
      </c>
      <c r="G760" s="247">
        <v>0</v>
      </c>
      <c r="H760" s="248">
        <v>0</v>
      </c>
      <c r="I760" s="249">
        <v>0</v>
      </c>
      <c r="J760" s="247">
        <v>0</v>
      </c>
      <c r="K760" s="247">
        <v>0</v>
      </c>
      <c r="L760" s="250">
        <v>0</v>
      </c>
    </row>
    <row r="761" spans="1:12" x14ac:dyDescent="0.25">
      <c r="A761" s="239" t="s">
        <v>565</v>
      </c>
      <c r="B761" s="240" t="s">
        <v>567</v>
      </c>
      <c r="C761" s="240" t="s">
        <v>25</v>
      </c>
      <c r="D761" s="240" t="s">
        <v>182</v>
      </c>
      <c r="E761" s="241">
        <v>51500</v>
      </c>
      <c r="F761" s="241">
        <v>0</v>
      </c>
      <c r="G761" s="241">
        <v>0</v>
      </c>
      <c r="H761" s="242">
        <v>0</v>
      </c>
      <c r="I761" s="243">
        <v>0</v>
      </c>
      <c r="J761" s="241">
        <v>0</v>
      </c>
      <c r="K761" s="241">
        <v>0</v>
      </c>
      <c r="L761" s="244">
        <v>0</v>
      </c>
    </row>
    <row r="762" spans="1:12" x14ac:dyDescent="0.25">
      <c r="A762" s="245" t="s">
        <v>565</v>
      </c>
      <c r="B762" s="246" t="s">
        <v>568</v>
      </c>
      <c r="C762" s="246" t="s">
        <v>40</v>
      </c>
      <c r="D762" s="246" t="s">
        <v>180</v>
      </c>
      <c r="E762" s="247">
        <v>0</v>
      </c>
      <c r="F762" s="247">
        <v>5511</v>
      </c>
      <c r="G762" s="247">
        <v>11022</v>
      </c>
      <c r="H762" s="248">
        <v>0</v>
      </c>
      <c r="I762" s="249">
        <v>19521</v>
      </c>
      <c r="J762" s="247">
        <v>19521</v>
      </c>
      <c r="K762" s="247">
        <v>19521</v>
      </c>
      <c r="L762" s="250">
        <v>0</v>
      </c>
    </row>
    <row r="763" spans="1:12" x14ac:dyDescent="0.25">
      <c r="A763" s="239" t="s">
        <v>565</v>
      </c>
      <c r="B763" s="240" t="s">
        <v>568</v>
      </c>
      <c r="C763" s="240" t="s">
        <v>41</v>
      </c>
      <c r="D763" s="240" t="s">
        <v>180</v>
      </c>
      <c r="E763" s="241">
        <v>54170</v>
      </c>
      <c r="F763" s="241">
        <v>0</v>
      </c>
      <c r="G763" s="241">
        <v>0</v>
      </c>
      <c r="H763" s="242">
        <v>0</v>
      </c>
      <c r="I763" s="243">
        <v>0</v>
      </c>
      <c r="J763" s="241">
        <v>0</v>
      </c>
      <c r="K763" s="241">
        <v>0</v>
      </c>
      <c r="L763" s="244">
        <v>0</v>
      </c>
    </row>
    <row r="764" spans="1:12" x14ac:dyDescent="0.25">
      <c r="A764" s="245" t="s">
        <v>565</v>
      </c>
      <c r="B764" s="246" t="s">
        <v>568</v>
      </c>
      <c r="C764" s="246" t="s">
        <v>47</v>
      </c>
      <c r="D764" s="246" t="s">
        <v>180</v>
      </c>
      <c r="E764" s="247">
        <v>54170</v>
      </c>
      <c r="F764" s="247">
        <v>56180</v>
      </c>
      <c r="G764" s="247">
        <v>57993</v>
      </c>
      <c r="H764" s="248">
        <v>59751</v>
      </c>
      <c r="I764" s="249">
        <v>0</v>
      </c>
      <c r="J764" s="247">
        <v>0</v>
      </c>
      <c r="K764" s="247">
        <v>0</v>
      </c>
      <c r="L764" s="250">
        <v>0</v>
      </c>
    </row>
    <row r="765" spans="1:12" x14ac:dyDescent="0.25">
      <c r="A765" s="239" t="s">
        <v>565</v>
      </c>
      <c r="B765" s="240" t="s">
        <v>568</v>
      </c>
      <c r="C765" s="240" t="s">
        <v>48</v>
      </c>
      <c r="D765" s="240" t="s">
        <v>180</v>
      </c>
      <c r="E765" s="241">
        <v>0</v>
      </c>
      <c r="F765" s="241">
        <v>0</v>
      </c>
      <c r="G765" s="241">
        <v>16533</v>
      </c>
      <c r="H765" s="242">
        <v>0</v>
      </c>
      <c r="I765" s="243">
        <v>19521</v>
      </c>
      <c r="J765" s="241">
        <v>19521</v>
      </c>
      <c r="K765" s="241">
        <v>1944</v>
      </c>
      <c r="L765" s="244">
        <v>0</v>
      </c>
    </row>
    <row r="766" spans="1:12" x14ac:dyDescent="0.25">
      <c r="A766" s="245" t="s">
        <v>565</v>
      </c>
      <c r="B766" s="246" t="s">
        <v>568</v>
      </c>
      <c r="C766" s="246" t="s">
        <v>50</v>
      </c>
      <c r="D766" s="246" t="s">
        <v>180</v>
      </c>
      <c r="E766" s="247">
        <v>0</v>
      </c>
      <c r="F766" s="247">
        <v>0</v>
      </c>
      <c r="G766" s="247">
        <v>16533</v>
      </c>
      <c r="H766" s="248">
        <v>0</v>
      </c>
      <c r="I766" s="249">
        <v>20871</v>
      </c>
      <c r="J766" s="247">
        <v>20871</v>
      </c>
      <c r="K766" s="247">
        <v>1944</v>
      </c>
      <c r="L766" s="250">
        <v>0</v>
      </c>
    </row>
    <row r="767" spans="1:12" x14ac:dyDescent="0.25">
      <c r="A767" s="239" t="s">
        <v>565</v>
      </c>
      <c r="B767" s="240" t="s">
        <v>568</v>
      </c>
      <c r="C767" s="240" t="s">
        <v>51</v>
      </c>
      <c r="D767" s="240" t="s">
        <v>180</v>
      </c>
      <c r="E767" s="241">
        <v>0</v>
      </c>
      <c r="F767" s="241">
        <v>0</v>
      </c>
      <c r="G767" s="241">
        <v>16533</v>
      </c>
      <c r="H767" s="242">
        <v>0</v>
      </c>
      <c r="I767" s="243">
        <v>20871</v>
      </c>
      <c r="J767" s="241">
        <v>20871</v>
      </c>
      <c r="K767" s="241">
        <v>1944</v>
      </c>
      <c r="L767" s="244">
        <v>0</v>
      </c>
    </row>
    <row r="768" spans="1:12" x14ac:dyDescent="0.25">
      <c r="A768" s="245" t="s">
        <v>569</v>
      </c>
      <c r="B768" s="246" t="s">
        <v>570</v>
      </c>
      <c r="C768" s="246" t="s">
        <v>49</v>
      </c>
      <c r="D768" s="246" t="s">
        <v>182</v>
      </c>
      <c r="E768" s="247">
        <v>45000</v>
      </c>
      <c r="F768" s="247">
        <v>46500</v>
      </c>
      <c r="G768" s="247">
        <v>0</v>
      </c>
      <c r="H768" s="248">
        <v>0</v>
      </c>
      <c r="I768" s="249">
        <v>0</v>
      </c>
      <c r="J768" s="247">
        <v>0</v>
      </c>
      <c r="K768" s="247">
        <v>0</v>
      </c>
      <c r="L768" s="250">
        <v>0</v>
      </c>
    </row>
    <row r="769" spans="1:12" x14ac:dyDescent="0.25">
      <c r="A769" s="239" t="s">
        <v>569</v>
      </c>
      <c r="B769" s="240" t="s">
        <v>571</v>
      </c>
      <c r="C769" s="240" t="s">
        <v>47</v>
      </c>
      <c r="D769" s="240" t="s">
        <v>182</v>
      </c>
      <c r="E769" s="241">
        <v>59500</v>
      </c>
      <c r="F769" s="241">
        <v>61500</v>
      </c>
      <c r="G769" s="241">
        <v>63500</v>
      </c>
      <c r="H769" s="242">
        <v>65500</v>
      </c>
      <c r="I769" s="243">
        <v>0</v>
      </c>
      <c r="J769" s="241">
        <v>0</v>
      </c>
      <c r="K769" s="241">
        <v>0</v>
      </c>
      <c r="L769" s="244">
        <v>0</v>
      </c>
    </row>
    <row r="770" spans="1:12" x14ac:dyDescent="0.25">
      <c r="A770" s="245" t="s">
        <v>569</v>
      </c>
      <c r="B770" s="246" t="s">
        <v>572</v>
      </c>
      <c r="C770" s="246" t="s">
        <v>25</v>
      </c>
      <c r="D770" s="246" t="s">
        <v>180</v>
      </c>
      <c r="E770" s="247">
        <v>40000</v>
      </c>
      <c r="F770" s="247">
        <v>0</v>
      </c>
      <c r="G770" s="247">
        <v>0</v>
      </c>
      <c r="H770" s="248">
        <v>0</v>
      </c>
      <c r="I770" s="249">
        <v>0</v>
      </c>
      <c r="J770" s="247">
        <v>0</v>
      </c>
      <c r="K770" s="247">
        <v>0</v>
      </c>
      <c r="L770" s="250">
        <v>0</v>
      </c>
    </row>
    <row r="771" spans="1:12" x14ac:dyDescent="0.25">
      <c r="A771" s="239" t="s">
        <v>569</v>
      </c>
      <c r="B771" s="240" t="s">
        <v>572</v>
      </c>
      <c r="C771" s="240" t="s">
        <v>40</v>
      </c>
      <c r="D771" s="240" t="s">
        <v>180</v>
      </c>
      <c r="E771" s="241">
        <v>2500</v>
      </c>
      <c r="F771" s="241">
        <v>2500</v>
      </c>
      <c r="G771" s="241">
        <v>0</v>
      </c>
      <c r="H771" s="242">
        <v>0</v>
      </c>
      <c r="I771" s="243">
        <v>46240</v>
      </c>
      <c r="J771" s="241">
        <v>0</v>
      </c>
      <c r="K771" s="241">
        <v>0</v>
      </c>
      <c r="L771" s="244">
        <v>0</v>
      </c>
    </row>
    <row r="772" spans="1:12" x14ac:dyDescent="0.25">
      <c r="A772" s="245" t="s">
        <v>569</v>
      </c>
      <c r="B772" s="246" t="s">
        <v>572</v>
      </c>
      <c r="C772" s="246" t="s">
        <v>48</v>
      </c>
      <c r="D772" s="246" t="s">
        <v>180</v>
      </c>
      <c r="E772" s="247">
        <v>500</v>
      </c>
      <c r="F772" s="247">
        <v>500</v>
      </c>
      <c r="G772" s="247">
        <v>0</v>
      </c>
      <c r="H772" s="248">
        <v>0</v>
      </c>
      <c r="I772" s="249">
        <v>48000</v>
      </c>
      <c r="J772" s="247">
        <v>48000</v>
      </c>
      <c r="K772" s="247">
        <v>0</v>
      </c>
      <c r="L772" s="250">
        <v>0</v>
      </c>
    </row>
    <row r="773" spans="1:12" x14ac:dyDescent="0.25">
      <c r="A773" s="239" t="s">
        <v>569</v>
      </c>
      <c r="B773" s="240" t="s">
        <v>572</v>
      </c>
      <c r="C773" s="240" t="s">
        <v>50</v>
      </c>
      <c r="D773" s="240" t="s">
        <v>180</v>
      </c>
      <c r="E773" s="241">
        <v>0</v>
      </c>
      <c r="F773" s="241">
        <v>0</v>
      </c>
      <c r="G773" s="241">
        <v>0</v>
      </c>
      <c r="H773" s="242">
        <v>0</v>
      </c>
      <c r="I773" s="243">
        <v>38500</v>
      </c>
      <c r="J773" s="241">
        <v>38500</v>
      </c>
      <c r="K773" s="241">
        <v>38500</v>
      </c>
      <c r="L773" s="244">
        <v>0</v>
      </c>
    </row>
    <row r="774" spans="1:12" x14ac:dyDescent="0.25">
      <c r="A774" s="245" t="s">
        <v>569</v>
      </c>
      <c r="B774" s="246" t="s">
        <v>572</v>
      </c>
      <c r="C774" s="246" t="s">
        <v>51</v>
      </c>
      <c r="D774" s="246" t="s">
        <v>180</v>
      </c>
      <c r="E774" s="247">
        <v>0</v>
      </c>
      <c r="F774" s="247">
        <v>0</v>
      </c>
      <c r="G774" s="247">
        <v>0</v>
      </c>
      <c r="H774" s="248">
        <v>0</v>
      </c>
      <c r="I774" s="249">
        <v>35200</v>
      </c>
      <c r="J774" s="247">
        <v>27150</v>
      </c>
      <c r="K774" s="247">
        <v>27150</v>
      </c>
      <c r="L774" s="250">
        <v>0</v>
      </c>
    </row>
    <row r="775" spans="1:12" x14ac:dyDescent="0.25">
      <c r="A775" s="239" t="s">
        <v>569</v>
      </c>
      <c r="B775" s="240" t="s">
        <v>573</v>
      </c>
      <c r="C775" s="240" t="s">
        <v>47</v>
      </c>
      <c r="D775" s="240" t="s">
        <v>182</v>
      </c>
      <c r="E775" s="241">
        <v>60000</v>
      </c>
      <c r="F775" s="241">
        <v>61060</v>
      </c>
      <c r="G775" s="241">
        <v>62140</v>
      </c>
      <c r="H775" s="241">
        <v>63200</v>
      </c>
      <c r="I775" s="243">
        <v>0</v>
      </c>
      <c r="J775" s="241">
        <v>0</v>
      </c>
      <c r="K775" s="241">
        <v>0</v>
      </c>
      <c r="L775" s="244">
        <v>0</v>
      </c>
    </row>
    <row r="776" spans="1:12" x14ac:dyDescent="0.25">
      <c r="A776" s="245" t="s">
        <v>569</v>
      </c>
      <c r="B776" s="246" t="s">
        <v>574</v>
      </c>
      <c r="C776" s="246" t="s">
        <v>25</v>
      </c>
      <c r="D776" s="246" t="s">
        <v>182</v>
      </c>
      <c r="E776" s="247">
        <v>60000</v>
      </c>
      <c r="F776" s="247">
        <v>0</v>
      </c>
      <c r="G776" s="247">
        <v>0</v>
      </c>
      <c r="H776" s="248">
        <v>0</v>
      </c>
      <c r="I776" s="249">
        <v>0</v>
      </c>
      <c r="J776" s="247">
        <v>0</v>
      </c>
      <c r="K776" s="247">
        <v>0</v>
      </c>
      <c r="L776" s="250">
        <v>0</v>
      </c>
    </row>
    <row r="777" spans="1:12" x14ac:dyDescent="0.25">
      <c r="A777" s="239" t="s">
        <v>569</v>
      </c>
      <c r="B777" s="240" t="s">
        <v>574</v>
      </c>
      <c r="C777" s="240" t="s">
        <v>50</v>
      </c>
      <c r="D777" s="240" t="s">
        <v>182</v>
      </c>
      <c r="E777" s="241">
        <v>58380</v>
      </c>
      <c r="F777" s="241">
        <v>59420</v>
      </c>
      <c r="G777" s="241">
        <v>60460</v>
      </c>
      <c r="H777" s="241">
        <v>0</v>
      </c>
      <c r="I777" s="243">
        <v>9000</v>
      </c>
      <c r="J777" s="241">
        <v>200</v>
      </c>
      <c r="K777" s="241">
        <v>200</v>
      </c>
      <c r="L777" s="244">
        <v>0</v>
      </c>
    </row>
    <row r="778" spans="1:12" ht="13" thickBot="1" x14ac:dyDescent="0.3">
      <c r="A778" s="296" t="s">
        <v>569</v>
      </c>
      <c r="B778" s="297" t="s">
        <v>574</v>
      </c>
      <c r="C778" s="297" t="s">
        <v>51</v>
      </c>
      <c r="D778" s="297" t="s">
        <v>182</v>
      </c>
      <c r="E778" s="298">
        <v>57000</v>
      </c>
      <c r="F778" s="298">
        <v>59000</v>
      </c>
      <c r="G778" s="298">
        <v>61000</v>
      </c>
      <c r="H778" s="299">
        <v>0</v>
      </c>
      <c r="I778" s="300">
        <v>8890</v>
      </c>
      <c r="J778" s="298">
        <v>2640</v>
      </c>
      <c r="K778" s="298">
        <v>3665</v>
      </c>
      <c r="L778" s="301">
        <v>0</v>
      </c>
    </row>
    <row r="779" spans="1:12" x14ac:dyDescent="0.25">
      <c r="A779" s="302" t="s">
        <v>598</v>
      </c>
    </row>
    <row r="780" spans="1:12" x14ac:dyDescent="0.25">
      <c r="A780" s="303"/>
    </row>
    <row r="781" spans="1:12" x14ac:dyDescent="0.25">
      <c r="A781" s="55" t="s">
        <v>595</v>
      </c>
    </row>
    <row r="782" spans="1:12" x14ac:dyDescent="0.25">
      <c r="A782" s="55" t="s">
        <v>96</v>
      </c>
    </row>
  </sheetData>
  <autoFilter ref="A5:L5"/>
  <mergeCells count="4">
    <mergeCell ref="A3:D4"/>
    <mergeCell ref="E3:H4"/>
    <mergeCell ref="A2:B2"/>
    <mergeCell ref="I3:L4"/>
  </mergeCells>
  <hyperlinks>
    <hyperlink ref="A2:B2" location="TOC!A1" display="Return to Table of Contents"/>
  </hyperlinks>
  <pageMargins left="0.25" right="0.25" top="0.75" bottom="0.75" header="0.3" footer="0.3"/>
  <pageSetup scale="60" fitToWidth="2" fitToHeight="0" orientation="portrait" horizontalDpi="1200" verticalDpi="1200" r:id="rId1"/>
  <headerFooter>
    <oddHeader>&amp;L2018-19 Survey of Advanced Dental Education</oddHeader>
  </headerFooter>
  <rowBreaks count="8" manualBreakCount="8">
    <brk id="87" max="16383" man="1"/>
    <brk id="171" max="16383" man="1"/>
    <brk id="254" max="16383" man="1"/>
    <brk id="336" max="16383" man="1"/>
    <brk id="498" max="16383" man="1"/>
    <brk id="582" max="16383" man="1"/>
    <brk id="661" max="16383" man="1"/>
    <brk id="745"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2"/>
  <sheetViews>
    <sheetView zoomScaleNormal="100" zoomScaleSheetLayoutView="50" workbookViewId="0">
      <pane ySplit="1" topLeftCell="A2" activePane="bottomLeft" state="frozen"/>
      <selection pane="bottomLeft"/>
    </sheetView>
  </sheetViews>
  <sheetFormatPr defaultColWidth="9.08984375" defaultRowHeight="12.5" x14ac:dyDescent="0.25"/>
  <cols>
    <col min="1" max="1" width="5.54296875" style="233" customWidth="1"/>
    <col min="2" max="2" width="80.54296875" style="233" customWidth="1"/>
    <col min="3" max="3" width="14.90625" style="233" customWidth="1"/>
    <col min="4" max="4" width="24.08984375" style="233" bestFit="1" customWidth="1"/>
    <col min="5" max="5" width="12" style="233" customWidth="1"/>
    <col min="6" max="6" width="12.90625" style="233" customWidth="1"/>
    <col min="7" max="7" width="12" style="233" customWidth="1"/>
    <col min="8" max="8" width="12.6328125" style="233" customWidth="1"/>
    <col min="9" max="9" width="12.54296875" style="233" customWidth="1"/>
    <col min="10" max="10" width="13" style="233" customWidth="1"/>
    <col min="11" max="18" width="12" style="233" customWidth="1"/>
    <col min="19" max="19" width="12.6328125" style="233" customWidth="1"/>
    <col min="20" max="21" width="12" style="233" customWidth="1"/>
    <col min="22" max="16384" width="9.08984375" style="233"/>
  </cols>
  <sheetData>
    <row r="1" spans="1:21" ht="13.25" x14ac:dyDescent="0.25">
      <c r="A1" s="232" t="s">
        <v>14</v>
      </c>
    </row>
    <row r="2" spans="1:21" ht="13.75" thickBot="1" x14ac:dyDescent="0.3">
      <c r="A2" s="429" t="s">
        <v>20</v>
      </c>
      <c r="B2" s="429"/>
    </row>
    <row r="3" spans="1:21" s="303" customFormat="1" ht="13.25" x14ac:dyDescent="0.25">
      <c r="A3" s="422"/>
      <c r="B3" s="423"/>
      <c r="C3" s="423"/>
      <c r="D3" s="423"/>
      <c r="E3" s="426" t="s">
        <v>599</v>
      </c>
      <c r="F3" s="426"/>
      <c r="G3" s="423"/>
      <c r="H3" s="423"/>
      <c r="I3" s="423"/>
      <c r="J3" s="423"/>
      <c r="K3" s="423"/>
      <c r="L3" s="426" t="s">
        <v>600</v>
      </c>
      <c r="M3" s="426"/>
      <c r="N3" s="426"/>
      <c r="O3" s="423"/>
      <c r="P3" s="423"/>
      <c r="Q3" s="423"/>
      <c r="R3" s="423"/>
      <c r="S3" s="423"/>
      <c r="T3" s="423"/>
      <c r="U3" s="439"/>
    </row>
    <row r="4" spans="1:21" s="303" customFormat="1" ht="48" customHeight="1" x14ac:dyDescent="0.25">
      <c r="A4" s="234" t="s">
        <v>167</v>
      </c>
      <c r="B4" s="307" t="s">
        <v>168</v>
      </c>
      <c r="C4" s="307" t="s">
        <v>575</v>
      </c>
      <c r="D4" s="307" t="s">
        <v>169</v>
      </c>
      <c r="E4" s="306" t="s">
        <v>602</v>
      </c>
      <c r="F4" s="306" t="s">
        <v>609</v>
      </c>
      <c r="G4" s="306" t="s">
        <v>616</v>
      </c>
      <c r="H4" s="306" t="s">
        <v>610</v>
      </c>
      <c r="I4" s="306" t="s">
        <v>611</v>
      </c>
      <c r="J4" s="306" t="s">
        <v>612</v>
      </c>
      <c r="K4" s="306" t="s">
        <v>613</v>
      </c>
      <c r="L4" s="306" t="s">
        <v>614</v>
      </c>
      <c r="M4" s="308" t="s">
        <v>603</v>
      </c>
      <c r="N4" s="306" t="s">
        <v>615</v>
      </c>
      <c r="O4" s="306" t="s">
        <v>604</v>
      </c>
      <c r="P4" s="306" t="s">
        <v>605</v>
      </c>
      <c r="Q4" s="306" t="s">
        <v>606</v>
      </c>
      <c r="R4" s="306" t="s">
        <v>607</v>
      </c>
      <c r="S4" s="306" t="s">
        <v>608</v>
      </c>
      <c r="T4" s="306" t="s">
        <v>617</v>
      </c>
      <c r="U4" s="309" t="s">
        <v>140</v>
      </c>
    </row>
    <row r="5" spans="1:21" ht="13.25" x14ac:dyDescent="0.25">
      <c r="A5" s="239" t="s">
        <v>178</v>
      </c>
      <c r="B5" s="240" t="s">
        <v>179</v>
      </c>
      <c r="C5" s="240" t="s">
        <v>25</v>
      </c>
      <c r="D5" s="240" t="s">
        <v>180</v>
      </c>
      <c r="E5" s="310" t="s">
        <v>100</v>
      </c>
      <c r="F5" s="310" t="s">
        <v>100</v>
      </c>
      <c r="G5" s="310" t="s">
        <v>100</v>
      </c>
      <c r="H5" s="310" t="s">
        <v>100</v>
      </c>
      <c r="I5" s="310" t="s">
        <v>100</v>
      </c>
      <c r="J5" s="310" t="s">
        <v>100</v>
      </c>
      <c r="K5" s="310" t="s">
        <v>100</v>
      </c>
      <c r="L5" s="310" t="s">
        <v>100</v>
      </c>
      <c r="M5" s="310" t="s">
        <v>100</v>
      </c>
      <c r="N5" s="310" t="s">
        <v>100</v>
      </c>
      <c r="O5" s="310" t="s">
        <v>99</v>
      </c>
      <c r="P5" s="310" t="s">
        <v>99</v>
      </c>
      <c r="Q5" s="310" t="s">
        <v>99</v>
      </c>
      <c r="R5" s="310" t="s">
        <v>99</v>
      </c>
      <c r="S5" s="310" t="s">
        <v>100</v>
      </c>
      <c r="T5" s="310" t="s">
        <v>100</v>
      </c>
      <c r="U5" s="311" t="s">
        <v>100</v>
      </c>
    </row>
    <row r="6" spans="1:21" ht="13.25" x14ac:dyDescent="0.25">
      <c r="A6" s="245" t="s">
        <v>178</v>
      </c>
      <c r="B6" s="246" t="s">
        <v>179</v>
      </c>
      <c r="C6" s="246" t="s">
        <v>40</v>
      </c>
      <c r="D6" s="246" t="s">
        <v>180</v>
      </c>
      <c r="E6" s="312" t="s">
        <v>100</v>
      </c>
      <c r="F6" s="312" t="s">
        <v>100</v>
      </c>
      <c r="G6" s="312" t="s">
        <v>100</v>
      </c>
      <c r="H6" s="312" t="s">
        <v>100</v>
      </c>
      <c r="I6" s="312" t="s">
        <v>100</v>
      </c>
      <c r="J6" s="312" t="s">
        <v>100</v>
      </c>
      <c r="K6" s="312" t="s">
        <v>100</v>
      </c>
      <c r="L6" s="312" t="s">
        <v>100</v>
      </c>
      <c r="M6" s="312" t="s">
        <v>100</v>
      </c>
      <c r="N6" s="312" t="s">
        <v>100</v>
      </c>
      <c r="O6" s="312" t="s">
        <v>99</v>
      </c>
      <c r="P6" s="312" t="s">
        <v>99</v>
      </c>
      <c r="Q6" s="312" t="s">
        <v>100</v>
      </c>
      <c r="R6" s="312" t="s">
        <v>100</v>
      </c>
      <c r="S6" s="312" t="s">
        <v>100</v>
      </c>
      <c r="T6" s="312" t="s">
        <v>100</v>
      </c>
      <c r="U6" s="313" t="s">
        <v>100</v>
      </c>
    </row>
    <row r="7" spans="1:21" ht="13.25" x14ac:dyDescent="0.25">
      <c r="A7" s="239" t="s">
        <v>178</v>
      </c>
      <c r="B7" s="240" t="s">
        <v>179</v>
      </c>
      <c r="C7" s="240" t="s">
        <v>41</v>
      </c>
      <c r="D7" s="240" t="s">
        <v>180</v>
      </c>
      <c r="E7" s="310" t="s">
        <v>100</v>
      </c>
      <c r="F7" s="310" t="s">
        <v>100</v>
      </c>
      <c r="G7" s="310" t="s">
        <v>100</v>
      </c>
      <c r="H7" s="310" t="s">
        <v>100</v>
      </c>
      <c r="I7" s="310" t="s">
        <v>100</v>
      </c>
      <c r="J7" s="310" t="s">
        <v>100</v>
      </c>
      <c r="K7" s="310" t="s">
        <v>100</v>
      </c>
      <c r="L7" s="310" t="s">
        <v>100</v>
      </c>
      <c r="M7" s="310" t="s">
        <v>100</v>
      </c>
      <c r="N7" s="310" t="s">
        <v>100</v>
      </c>
      <c r="O7" s="310" t="s">
        <v>99</v>
      </c>
      <c r="P7" s="310" t="s">
        <v>99</v>
      </c>
      <c r="Q7" s="310" t="s">
        <v>99</v>
      </c>
      <c r="R7" s="310" t="s">
        <v>99</v>
      </c>
      <c r="S7" s="310" t="s">
        <v>100</v>
      </c>
      <c r="T7" s="310" t="s">
        <v>100</v>
      </c>
      <c r="U7" s="311" t="s">
        <v>100</v>
      </c>
    </row>
    <row r="8" spans="1:21" ht="13.25" x14ac:dyDescent="0.25">
      <c r="A8" s="245" t="s">
        <v>178</v>
      </c>
      <c r="B8" s="246" t="s">
        <v>179</v>
      </c>
      <c r="C8" s="246" t="s">
        <v>42</v>
      </c>
      <c r="D8" s="246" t="s">
        <v>180</v>
      </c>
      <c r="E8" s="312" t="s">
        <v>100</v>
      </c>
      <c r="F8" s="312" t="s">
        <v>100</v>
      </c>
      <c r="G8" s="312" t="s">
        <v>100</v>
      </c>
      <c r="H8" s="312" t="s">
        <v>100</v>
      </c>
      <c r="I8" s="312" t="s">
        <v>100</v>
      </c>
      <c r="J8" s="312" t="s">
        <v>100</v>
      </c>
      <c r="K8" s="312" t="s">
        <v>100</v>
      </c>
      <c r="L8" s="312" t="s">
        <v>100</v>
      </c>
      <c r="M8" s="312" t="s">
        <v>100</v>
      </c>
      <c r="N8" s="312" t="s">
        <v>100</v>
      </c>
      <c r="O8" s="312" t="s">
        <v>99</v>
      </c>
      <c r="P8" s="312" t="s">
        <v>99</v>
      </c>
      <c r="Q8" s="312" t="s">
        <v>100</v>
      </c>
      <c r="R8" s="312" t="s">
        <v>99</v>
      </c>
      <c r="S8" s="312" t="s">
        <v>100</v>
      </c>
      <c r="T8" s="312" t="s">
        <v>100</v>
      </c>
      <c r="U8" s="313" t="s">
        <v>100</v>
      </c>
    </row>
    <row r="9" spans="1:21" ht="13.25" x14ac:dyDescent="0.25">
      <c r="A9" s="239" t="s">
        <v>178</v>
      </c>
      <c r="B9" s="240" t="s">
        <v>179</v>
      </c>
      <c r="C9" s="240" t="s">
        <v>47</v>
      </c>
      <c r="D9" s="240" t="s">
        <v>180</v>
      </c>
      <c r="E9" s="310" t="s">
        <v>100</v>
      </c>
      <c r="F9" s="310" t="s">
        <v>99</v>
      </c>
      <c r="G9" s="310" t="s">
        <v>100</v>
      </c>
      <c r="H9" s="310" t="s">
        <v>100</v>
      </c>
      <c r="I9" s="310" t="s">
        <v>100</v>
      </c>
      <c r="J9" s="310" t="s">
        <v>99</v>
      </c>
      <c r="K9" s="310" t="s">
        <v>100</v>
      </c>
      <c r="L9" s="310" t="s">
        <v>100</v>
      </c>
      <c r="M9" s="310" t="s">
        <v>100</v>
      </c>
      <c r="N9" s="310" t="s">
        <v>100</v>
      </c>
      <c r="O9" s="310" t="s">
        <v>99</v>
      </c>
      <c r="P9" s="310" t="s">
        <v>99</v>
      </c>
      <c r="Q9" s="310" t="s">
        <v>99</v>
      </c>
      <c r="R9" s="310" t="s">
        <v>99</v>
      </c>
      <c r="S9" s="310" t="s">
        <v>99</v>
      </c>
      <c r="T9" s="310" t="s">
        <v>99</v>
      </c>
      <c r="U9" s="311" t="s">
        <v>100</v>
      </c>
    </row>
    <row r="10" spans="1:21" ht="13.25" x14ac:dyDescent="0.25">
      <c r="A10" s="245" t="s">
        <v>178</v>
      </c>
      <c r="B10" s="246" t="s">
        <v>179</v>
      </c>
      <c r="C10" s="246" t="s">
        <v>48</v>
      </c>
      <c r="D10" s="246" t="s">
        <v>180</v>
      </c>
      <c r="E10" s="312" t="s">
        <v>100</v>
      </c>
      <c r="F10" s="312" t="s">
        <v>100</v>
      </c>
      <c r="G10" s="312" t="s">
        <v>100</v>
      </c>
      <c r="H10" s="312" t="s">
        <v>100</v>
      </c>
      <c r="I10" s="312" t="s">
        <v>100</v>
      </c>
      <c r="J10" s="312" t="s">
        <v>100</v>
      </c>
      <c r="K10" s="312" t="s">
        <v>99</v>
      </c>
      <c r="L10" s="312" t="s">
        <v>100</v>
      </c>
      <c r="M10" s="312" t="s">
        <v>100</v>
      </c>
      <c r="N10" s="312" t="s">
        <v>100</v>
      </c>
      <c r="O10" s="312" t="s">
        <v>99</v>
      </c>
      <c r="P10" s="312" t="s">
        <v>99</v>
      </c>
      <c r="Q10" s="312" t="s">
        <v>100</v>
      </c>
      <c r="R10" s="312" t="s">
        <v>99</v>
      </c>
      <c r="S10" s="312" t="s">
        <v>100</v>
      </c>
      <c r="T10" s="312" t="s">
        <v>100</v>
      </c>
      <c r="U10" s="313" t="s">
        <v>100</v>
      </c>
    </row>
    <row r="11" spans="1:21" ht="13.25" x14ac:dyDescent="0.25">
      <c r="A11" s="239" t="s">
        <v>178</v>
      </c>
      <c r="B11" s="240" t="s">
        <v>179</v>
      </c>
      <c r="C11" s="240" t="s">
        <v>49</v>
      </c>
      <c r="D11" s="240" t="s">
        <v>180</v>
      </c>
      <c r="E11" s="310" t="s">
        <v>100</v>
      </c>
      <c r="F11" s="310" t="s">
        <v>99</v>
      </c>
      <c r="G11" s="310" t="s">
        <v>100</v>
      </c>
      <c r="H11" s="310" t="s">
        <v>100</v>
      </c>
      <c r="I11" s="310" t="s">
        <v>100</v>
      </c>
      <c r="J11" s="310" t="s">
        <v>100</v>
      </c>
      <c r="K11" s="310" t="s">
        <v>99</v>
      </c>
      <c r="L11" s="310" t="s">
        <v>100</v>
      </c>
      <c r="M11" s="310" t="s">
        <v>100</v>
      </c>
      <c r="N11" s="310" t="s">
        <v>100</v>
      </c>
      <c r="O11" s="310" t="s">
        <v>100</v>
      </c>
      <c r="P11" s="310" t="s">
        <v>99</v>
      </c>
      <c r="Q11" s="310" t="s">
        <v>100</v>
      </c>
      <c r="R11" s="310" t="s">
        <v>99</v>
      </c>
      <c r="S11" s="310" t="s">
        <v>100</v>
      </c>
      <c r="T11" s="310" t="s">
        <v>100</v>
      </c>
      <c r="U11" s="311" t="s">
        <v>100</v>
      </c>
    </row>
    <row r="12" spans="1:21" ht="13.25" x14ac:dyDescent="0.25">
      <c r="A12" s="245" t="s">
        <v>178</v>
      </c>
      <c r="B12" s="246" t="s">
        <v>179</v>
      </c>
      <c r="C12" s="246" t="s">
        <v>50</v>
      </c>
      <c r="D12" s="246" t="s">
        <v>180</v>
      </c>
      <c r="E12" s="312" t="s">
        <v>100</v>
      </c>
      <c r="F12" s="312" t="s">
        <v>100</v>
      </c>
      <c r="G12" s="312" t="s">
        <v>100</v>
      </c>
      <c r="H12" s="312" t="s">
        <v>100</v>
      </c>
      <c r="I12" s="312" t="s">
        <v>100</v>
      </c>
      <c r="J12" s="312" t="s">
        <v>100</v>
      </c>
      <c r="K12" s="312" t="s">
        <v>100</v>
      </c>
      <c r="L12" s="312" t="s">
        <v>100</v>
      </c>
      <c r="M12" s="312" t="s">
        <v>99</v>
      </c>
      <c r="N12" s="312" t="s">
        <v>100</v>
      </c>
      <c r="O12" s="312" t="s">
        <v>99</v>
      </c>
      <c r="P12" s="312" t="s">
        <v>99</v>
      </c>
      <c r="Q12" s="312" t="s">
        <v>99</v>
      </c>
      <c r="R12" s="312" t="s">
        <v>99</v>
      </c>
      <c r="S12" s="312" t="s">
        <v>99</v>
      </c>
      <c r="T12" s="312" t="s">
        <v>100</v>
      </c>
      <c r="U12" s="313" t="s">
        <v>100</v>
      </c>
    </row>
    <row r="13" spans="1:21" ht="13.25" x14ac:dyDescent="0.25">
      <c r="A13" s="239" t="s">
        <v>178</v>
      </c>
      <c r="B13" s="240" t="s">
        <v>179</v>
      </c>
      <c r="C13" s="240" t="s">
        <v>51</v>
      </c>
      <c r="D13" s="240" t="s">
        <v>180</v>
      </c>
      <c r="E13" s="310" t="s">
        <v>100</v>
      </c>
      <c r="F13" s="310" t="s">
        <v>100</v>
      </c>
      <c r="G13" s="310" t="s">
        <v>100</v>
      </c>
      <c r="H13" s="310" t="s">
        <v>100</v>
      </c>
      <c r="I13" s="310" t="s">
        <v>100</v>
      </c>
      <c r="J13" s="310" t="s">
        <v>100</v>
      </c>
      <c r="K13" s="310" t="s">
        <v>100</v>
      </c>
      <c r="L13" s="310" t="s">
        <v>100</v>
      </c>
      <c r="M13" s="310" t="s">
        <v>100</v>
      </c>
      <c r="N13" s="310" t="s">
        <v>100</v>
      </c>
      <c r="O13" s="310" t="s">
        <v>99</v>
      </c>
      <c r="P13" s="310" t="s">
        <v>99</v>
      </c>
      <c r="Q13" s="310" t="s">
        <v>100</v>
      </c>
      <c r="R13" s="310" t="s">
        <v>99</v>
      </c>
      <c r="S13" s="310" t="s">
        <v>100</v>
      </c>
      <c r="T13" s="310" t="s">
        <v>100</v>
      </c>
      <c r="U13" s="311" t="s">
        <v>100</v>
      </c>
    </row>
    <row r="14" spans="1:21" ht="13.25" x14ac:dyDescent="0.25">
      <c r="A14" s="245" t="s">
        <v>178</v>
      </c>
      <c r="B14" s="246" t="s">
        <v>181</v>
      </c>
      <c r="C14" s="246" t="s">
        <v>25</v>
      </c>
      <c r="D14" s="246" t="s">
        <v>182</v>
      </c>
      <c r="E14" s="312" t="s">
        <v>99</v>
      </c>
      <c r="F14" s="312" t="s">
        <v>100</v>
      </c>
      <c r="G14" s="312" t="s">
        <v>100</v>
      </c>
      <c r="H14" s="312" t="s">
        <v>100</v>
      </c>
      <c r="I14" s="312" t="s">
        <v>99</v>
      </c>
      <c r="J14" s="312" t="s">
        <v>100</v>
      </c>
      <c r="K14" s="312" t="s">
        <v>100</v>
      </c>
      <c r="L14" s="312" t="s">
        <v>100</v>
      </c>
      <c r="M14" s="312" t="s">
        <v>100</v>
      </c>
      <c r="N14" s="312" t="s">
        <v>100</v>
      </c>
      <c r="O14" s="312" t="s">
        <v>100</v>
      </c>
      <c r="P14" s="312" t="s">
        <v>99</v>
      </c>
      <c r="Q14" s="312" t="s">
        <v>100</v>
      </c>
      <c r="R14" s="312" t="s">
        <v>100</v>
      </c>
      <c r="S14" s="312" t="s">
        <v>100</v>
      </c>
      <c r="T14" s="312" t="s">
        <v>100</v>
      </c>
      <c r="U14" s="313" t="s">
        <v>100</v>
      </c>
    </row>
    <row r="15" spans="1:21" ht="13.25" x14ac:dyDescent="0.25">
      <c r="A15" s="239" t="s">
        <v>183</v>
      </c>
      <c r="B15" s="240" t="s">
        <v>184</v>
      </c>
      <c r="C15" s="251" t="s">
        <v>185</v>
      </c>
      <c r="D15" s="240" t="s">
        <v>182</v>
      </c>
      <c r="E15" s="310" t="s">
        <v>99</v>
      </c>
      <c r="F15" s="310" t="s">
        <v>100</v>
      </c>
      <c r="G15" s="310" t="s">
        <v>100</v>
      </c>
      <c r="H15" s="310" t="s">
        <v>100</v>
      </c>
      <c r="I15" s="310" t="s">
        <v>100</v>
      </c>
      <c r="J15" s="310" t="s">
        <v>100</v>
      </c>
      <c r="K15" s="310" t="s">
        <v>99</v>
      </c>
      <c r="L15" s="310" t="s">
        <v>100</v>
      </c>
      <c r="M15" s="310" t="s">
        <v>100</v>
      </c>
      <c r="N15" s="310" t="s">
        <v>100</v>
      </c>
      <c r="O15" s="310" t="s">
        <v>99</v>
      </c>
      <c r="P15" s="310" t="s">
        <v>99</v>
      </c>
      <c r="Q15" s="310" t="s">
        <v>99</v>
      </c>
      <c r="R15" s="310" t="s">
        <v>99</v>
      </c>
      <c r="S15" s="310" t="s">
        <v>100</v>
      </c>
      <c r="T15" s="310" t="s">
        <v>100</v>
      </c>
      <c r="U15" s="311" t="s">
        <v>100</v>
      </c>
    </row>
    <row r="16" spans="1:21" ht="13.25" x14ac:dyDescent="0.25">
      <c r="A16" s="245" t="s">
        <v>186</v>
      </c>
      <c r="B16" s="246" t="s">
        <v>187</v>
      </c>
      <c r="C16" s="246" t="s">
        <v>48</v>
      </c>
      <c r="D16" s="246" t="s">
        <v>180</v>
      </c>
      <c r="E16" s="312" t="s">
        <v>100</v>
      </c>
      <c r="F16" s="312" t="s">
        <v>99</v>
      </c>
      <c r="G16" s="312" t="s">
        <v>100</v>
      </c>
      <c r="H16" s="312" t="s">
        <v>99</v>
      </c>
      <c r="I16" s="312" t="s">
        <v>99</v>
      </c>
      <c r="J16" s="312" t="s">
        <v>100</v>
      </c>
      <c r="K16" s="312" t="s">
        <v>99</v>
      </c>
      <c r="L16" s="312" t="s">
        <v>99</v>
      </c>
      <c r="M16" s="312" t="s">
        <v>100</v>
      </c>
      <c r="N16" s="312" t="s">
        <v>100</v>
      </c>
      <c r="O16" s="312" t="s">
        <v>99</v>
      </c>
      <c r="P16" s="312" t="s">
        <v>99</v>
      </c>
      <c r="Q16" s="312" t="s">
        <v>99</v>
      </c>
      <c r="R16" s="312" t="s">
        <v>99</v>
      </c>
      <c r="S16" s="312" t="s">
        <v>100</v>
      </c>
      <c r="T16" s="312" t="s">
        <v>100</v>
      </c>
      <c r="U16" s="313" t="s">
        <v>100</v>
      </c>
    </row>
    <row r="17" spans="1:21" ht="13.25" x14ac:dyDescent="0.25">
      <c r="A17" s="239" t="s">
        <v>186</v>
      </c>
      <c r="B17" s="240" t="s">
        <v>188</v>
      </c>
      <c r="C17" s="240" t="s">
        <v>47</v>
      </c>
      <c r="D17" s="240" t="s">
        <v>182</v>
      </c>
      <c r="E17" s="310" t="s">
        <v>100</v>
      </c>
      <c r="F17" s="310" t="s">
        <v>99</v>
      </c>
      <c r="G17" s="310" t="s">
        <v>100</v>
      </c>
      <c r="H17" s="310" t="s">
        <v>100</v>
      </c>
      <c r="I17" s="310" t="s">
        <v>100</v>
      </c>
      <c r="J17" s="310" t="s">
        <v>100</v>
      </c>
      <c r="K17" s="310" t="s">
        <v>99</v>
      </c>
      <c r="L17" s="310" t="s">
        <v>100</v>
      </c>
      <c r="M17" s="310" t="s">
        <v>99</v>
      </c>
      <c r="N17" s="310" t="s">
        <v>100</v>
      </c>
      <c r="O17" s="310" t="s">
        <v>100</v>
      </c>
      <c r="P17" s="310" t="s">
        <v>99</v>
      </c>
      <c r="Q17" s="310" t="s">
        <v>99</v>
      </c>
      <c r="R17" s="310" t="s">
        <v>100</v>
      </c>
      <c r="S17" s="310" t="s">
        <v>99</v>
      </c>
      <c r="T17" s="310" t="s">
        <v>100</v>
      </c>
      <c r="U17" s="311" t="s">
        <v>100</v>
      </c>
    </row>
    <row r="18" spans="1:21" ht="13.25" x14ac:dyDescent="0.25">
      <c r="A18" s="245" t="s">
        <v>189</v>
      </c>
      <c r="B18" s="246" t="s">
        <v>190</v>
      </c>
      <c r="C18" s="246" t="s">
        <v>41</v>
      </c>
      <c r="D18" s="246" t="s">
        <v>182</v>
      </c>
      <c r="E18" s="312" t="s">
        <v>100</v>
      </c>
      <c r="F18" s="312" t="s">
        <v>99</v>
      </c>
      <c r="G18" s="312" t="s">
        <v>100</v>
      </c>
      <c r="H18" s="312" t="s">
        <v>100</v>
      </c>
      <c r="I18" s="312" t="s">
        <v>100</v>
      </c>
      <c r="J18" s="312" t="s">
        <v>99</v>
      </c>
      <c r="K18" s="312" t="s">
        <v>99</v>
      </c>
      <c r="L18" s="312" t="s">
        <v>100</v>
      </c>
      <c r="M18" s="312" t="s">
        <v>99</v>
      </c>
      <c r="N18" s="312" t="s">
        <v>100</v>
      </c>
      <c r="O18" s="312" t="s">
        <v>99</v>
      </c>
      <c r="P18" s="312" t="s">
        <v>99</v>
      </c>
      <c r="Q18" s="312" t="s">
        <v>99</v>
      </c>
      <c r="R18" s="312" t="s">
        <v>99</v>
      </c>
      <c r="S18" s="312" t="s">
        <v>99</v>
      </c>
      <c r="T18" s="312" t="s">
        <v>99</v>
      </c>
      <c r="U18" s="313" t="s">
        <v>99</v>
      </c>
    </row>
    <row r="19" spans="1:21" ht="13.25" x14ac:dyDescent="0.25">
      <c r="A19" s="239" t="s">
        <v>189</v>
      </c>
      <c r="B19" s="240" t="s">
        <v>191</v>
      </c>
      <c r="C19" s="240" t="s">
        <v>25</v>
      </c>
      <c r="D19" s="240" t="s">
        <v>182</v>
      </c>
      <c r="E19" s="310" t="s">
        <v>99</v>
      </c>
      <c r="F19" s="310" t="s">
        <v>100</v>
      </c>
      <c r="G19" s="310" t="s">
        <v>100</v>
      </c>
      <c r="H19" s="310" t="s">
        <v>100</v>
      </c>
      <c r="I19" s="310" t="s">
        <v>100</v>
      </c>
      <c r="J19" s="310" t="s">
        <v>100</v>
      </c>
      <c r="K19" s="310" t="s">
        <v>99</v>
      </c>
      <c r="L19" s="310" t="s">
        <v>100</v>
      </c>
      <c r="M19" s="310" t="s">
        <v>100</v>
      </c>
      <c r="N19" s="310" t="s">
        <v>100</v>
      </c>
      <c r="O19" s="310" t="s">
        <v>99</v>
      </c>
      <c r="P19" s="310" t="s">
        <v>99</v>
      </c>
      <c r="Q19" s="310" t="s">
        <v>100</v>
      </c>
      <c r="R19" s="310" t="s">
        <v>99</v>
      </c>
      <c r="S19" s="310" t="s">
        <v>100</v>
      </c>
      <c r="T19" s="310" t="s">
        <v>100</v>
      </c>
      <c r="U19" s="311" t="s">
        <v>100</v>
      </c>
    </row>
    <row r="20" spans="1:21" ht="13.25" x14ac:dyDescent="0.25">
      <c r="A20" s="245" t="s">
        <v>192</v>
      </c>
      <c r="B20" s="246" t="s">
        <v>193</v>
      </c>
      <c r="C20" s="246" t="s">
        <v>25</v>
      </c>
      <c r="D20" s="246" t="s">
        <v>182</v>
      </c>
      <c r="E20" s="312" t="s">
        <v>99</v>
      </c>
      <c r="F20" s="312" t="s">
        <v>100</v>
      </c>
      <c r="G20" s="312" t="s">
        <v>100</v>
      </c>
      <c r="H20" s="312" t="s">
        <v>100</v>
      </c>
      <c r="I20" s="312" t="s">
        <v>100</v>
      </c>
      <c r="J20" s="312" t="s">
        <v>100</v>
      </c>
      <c r="K20" s="312" t="s">
        <v>100</v>
      </c>
      <c r="L20" s="312" t="s">
        <v>100</v>
      </c>
      <c r="M20" s="312" t="s">
        <v>100</v>
      </c>
      <c r="N20" s="312" t="s">
        <v>100</v>
      </c>
      <c r="O20" s="312" t="s">
        <v>100</v>
      </c>
      <c r="P20" s="312" t="s">
        <v>100</v>
      </c>
      <c r="Q20" s="312" t="s">
        <v>100</v>
      </c>
      <c r="R20" s="312" t="s">
        <v>100</v>
      </c>
      <c r="S20" s="312" t="s">
        <v>100</v>
      </c>
      <c r="T20" s="312" t="s">
        <v>100</v>
      </c>
      <c r="U20" s="313" t="s">
        <v>100</v>
      </c>
    </row>
    <row r="21" spans="1:21" ht="13.25" x14ac:dyDescent="0.25">
      <c r="A21" s="239" t="s">
        <v>192</v>
      </c>
      <c r="B21" s="240" t="s">
        <v>194</v>
      </c>
      <c r="C21" s="240" t="s">
        <v>25</v>
      </c>
      <c r="D21" s="240" t="s">
        <v>182</v>
      </c>
      <c r="E21" s="310" t="s">
        <v>99</v>
      </c>
      <c r="F21" s="310" t="s">
        <v>99</v>
      </c>
      <c r="G21" s="310" t="s">
        <v>100</v>
      </c>
      <c r="H21" s="310" t="s">
        <v>100</v>
      </c>
      <c r="I21" s="310" t="s">
        <v>100</v>
      </c>
      <c r="J21" s="310" t="s">
        <v>100</v>
      </c>
      <c r="K21" s="310" t="s">
        <v>99</v>
      </c>
      <c r="L21" s="310" t="s">
        <v>100</v>
      </c>
      <c r="M21" s="310" t="s">
        <v>100</v>
      </c>
      <c r="N21" s="310" t="s">
        <v>100</v>
      </c>
      <c r="O21" s="310" t="s">
        <v>99</v>
      </c>
      <c r="P21" s="310" t="s">
        <v>99</v>
      </c>
      <c r="Q21" s="310" t="s">
        <v>99</v>
      </c>
      <c r="R21" s="310" t="s">
        <v>100</v>
      </c>
      <c r="S21" s="310" t="s">
        <v>100</v>
      </c>
      <c r="T21" s="310" t="s">
        <v>100</v>
      </c>
      <c r="U21" s="311" t="s">
        <v>100</v>
      </c>
    </row>
    <row r="22" spans="1:21" ht="13.25" x14ac:dyDescent="0.25">
      <c r="A22" s="245" t="s">
        <v>192</v>
      </c>
      <c r="B22" s="246" t="s">
        <v>194</v>
      </c>
      <c r="C22" s="246" t="s">
        <v>47</v>
      </c>
      <c r="D22" s="246" t="s">
        <v>182</v>
      </c>
      <c r="E22" s="312" t="s">
        <v>99</v>
      </c>
      <c r="F22" s="312" t="s">
        <v>99</v>
      </c>
      <c r="G22" s="312" t="s">
        <v>100</v>
      </c>
      <c r="H22" s="312" t="s">
        <v>100</v>
      </c>
      <c r="I22" s="312" t="s">
        <v>100</v>
      </c>
      <c r="J22" s="312" t="s">
        <v>100</v>
      </c>
      <c r="K22" s="312" t="s">
        <v>99</v>
      </c>
      <c r="L22" s="312" t="s">
        <v>100</v>
      </c>
      <c r="M22" s="312" t="s">
        <v>99</v>
      </c>
      <c r="N22" s="312" t="s">
        <v>100</v>
      </c>
      <c r="O22" s="312" t="s">
        <v>99</v>
      </c>
      <c r="P22" s="312" t="s">
        <v>99</v>
      </c>
      <c r="Q22" s="312" t="s">
        <v>99</v>
      </c>
      <c r="R22" s="312" t="s">
        <v>100</v>
      </c>
      <c r="S22" s="312" t="s">
        <v>99</v>
      </c>
      <c r="T22" s="312" t="s">
        <v>100</v>
      </c>
      <c r="U22" s="313" t="s">
        <v>100</v>
      </c>
    </row>
    <row r="23" spans="1:21" ht="13.25" x14ac:dyDescent="0.25">
      <c r="A23" s="239" t="s">
        <v>192</v>
      </c>
      <c r="B23" s="240" t="s">
        <v>195</v>
      </c>
      <c r="C23" s="240" t="s">
        <v>25</v>
      </c>
      <c r="D23" s="240" t="s">
        <v>182</v>
      </c>
      <c r="E23" s="310" t="s">
        <v>99</v>
      </c>
      <c r="F23" s="310" t="s">
        <v>99</v>
      </c>
      <c r="G23" s="310" t="s">
        <v>100</v>
      </c>
      <c r="H23" s="310" t="s">
        <v>100</v>
      </c>
      <c r="I23" s="310" t="s">
        <v>100</v>
      </c>
      <c r="J23" s="310" t="s">
        <v>100</v>
      </c>
      <c r="K23" s="310" t="s">
        <v>99</v>
      </c>
      <c r="L23" s="310" t="s">
        <v>100</v>
      </c>
      <c r="M23" s="310" t="s">
        <v>100</v>
      </c>
      <c r="N23" s="310" t="s">
        <v>100</v>
      </c>
      <c r="O23" s="310" t="s">
        <v>100</v>
      </c>
      <c r="P23" s="310" t="s">
        <v>100</v>
      </c>
      <c r="Q23" s="310" t="s">
        <v>100</v>
      </c>
      <c r="R23" s="310" t="s">
        <v>100</v>
      </c>
      <c r="S23" s="310" t="s">
        <v>100</v>
      </c>
      <c r="T23" s="310" t="s">
        <v>100</v>
      </c>
      <c r="U23" s="311" t="s">
        <v>100</v>
      </c>
    </row>
    <row r="24" spans="1:21" ht="13.25" x14ac:dyDescent="0.25">
      <c r="A24" s="245" t="s">
        <v>192</v>
      </c>
      <c r="B24" s="246" t="s">
        <v>196</v>
      </c>
      <c r="C24" s="246" t="s">
        <v>197</v>
      </c>
      <c r="D24" s="246" t="s">
        <v>182</v>
      </c>
      <c r="E24" s="312" t="s">
        <v>100</v>
      </c>
      <c r="F24" s="312" t="s">
        <v>99</v>
      </c>
      <c r="G24" s="312" t="s">
        <v>100</v>
      </c>
      <c r="H24" s="312" t="s">
        <v>100</v>
      </c>
      <c r="I24" s="312" t="s">
        <v>99</v>
      </c>
      <c r="J24" s="312" t="s">
        <v>100</v>
      </c>
      <c r="K24" s="312" t="s">
        <v>99</v>
      </c>
      <c r="L24" s="312" t="s">
        <v>99</v>
      </c>
      <c r="M24" s="312" t="s">
        <v>99</v>
      </c>
      <c r="N24" s="312" t="s">
        <v>99</v>
      </c>
      <c r="O24" s="312" t="s">
        <v>100</v>
      </c>
      <c r="P24" s="312" t="s">
        <v>99</v>
      </c>
      <c r="Q24" s="312" t="s">
        <v>100</v>
      </c>
      <c r="R24" s="312" t="s">
        <v>100</v>
      </c>
      <c r="S24" s="312" t="s">
        <v>100</v>
      </c>
      <c r="T24" s="312" t="s">
        <v>100</v>
      </c>
      <c r="U24" s="313" t="s">
        <v>99</v>
      </c>
    </row>
    <row r="25" spans="1:21" ht="13.25" x14ac:dyDescent="0.25">
      <c r="A25" s="239" t="s">
        <v>192</v>
      </c>
      <c r="B25" s="240" t="s">
        <v>198</v>
      </c>
      <c r="C25" s="240" t="s">
        <v>49</v>
      </c>
      <c r="D25" s="240" t="s">
        <v>182</v>
      </c>
      <c r="E25" s="310" t="s">
        <v>99</v>
      </c>
      <c r="F25" s="310" t="s">
        <v>99</v>
      </c>
      <c r="G25" s="310" t="s">
        <v>100</v>
      </c>
      <c r="H25" s="310" t="s">
        <v>100</v>
      </c>
      <c r="I25" s="310" t="s">
        <v>99</v>
      </c>
      <c r="J25" s="310" t="s">
        <v>100</v>
      </c>
      <c r="K25" s="310" t="s">
        <v>100</v>
      </c>
      <c r="L25" s="310" t="s">
        <v>99</v>
      </c>
      <c r="M25" s="310" t="s">
        <v>100</v>
      </c>
      <c r="N25" s="310" t="s">
        <v>100</v>
      </c>
      <c r="O25" s="310" t="s">
        <v>99</v>
      </c>
      <c r="P25" s="310" t="s">
        <v>99</v>
      </c>
      <c r="Q25" s="310" t="s">
        <v>99</v>
      </c>
      <c r="R25" s="310" t="s">
        <v>99</v>
      </c>
      <c r="S25" s="310" t="s">
        <v>99</v>
      </c>
      <c r="T25" s="310" t="s">
        <v>99</v>
      </c>
      <c r="U25" s="311" t="s">
        <v>100</v>
      </c>
    </row>
    <row r="26" spans="1:21" ht="13.25" x14ac:dyDescent="0.25">
      <c r="A26" s="245" t="s">
        <v>192</v>
      </c>
      <c r="B26" s="246" t="s">
        <v>199</v>
      </c>
      <c r="C26" s="246" t="s">
        <v>41</v>
      </c>
      <c r="D26" s="246" t="s">
        <v>182</v>
      </c>
      <c r="E26" s="312" t="s">
        <v>100</v>
      </c>
      <c r="F26" s="312" t="s">
        <v>100</v>
      </c>
      <c r="G26" s="312" t="s">
        <v>100</v>
      </c>
      <c r="H26" s="312" t="s">
        <v>100</v>
      </c>
      <c r="I26" s="312" t="s">
        <v>100</v>
      </c>
      <c r="J26" s="312" t="s">
        <v>100</v>
      </c>
      <c r="K26" s="312" t="s">
        <v>100</v>
      </c>
      <c r="L26" s="312" t="s">
        <v>100</v>
      </c>
      <c r="M26" s="312" t="s">
        <v>100</v>
      </c>
      <c r="N26" s="312" t="s">
        <v>100</v>
      </c>
      <c r="O26" s="312" t="s">
        <v>100</v>
      </c>
      <c r="P26" s="312" t="s">
        <v>99</v>
      </c>
      <c r="Q26" s="312" t="s">
        <v>100</v>
      </c>
      <c r="R26" s="312" t="s">
        <v>99</v>
      </c>
      <c r="S26" s="312" t="s">
        <v>100</v>
      </c>
      <c r="T26" s="312" t="s">
        <v>100</v>
      </c>
      <c r="U26" s="313" t="s">
        <v>100</v>
      </c>
    </row>
    <row r="27" spans="1:21" ht="13.25" x14ac:dyDescent="0.25">
      <c r="A27" s="239" t="s">
        <v>192</v>
      </c>
      <c r="B27" s="240" t="s">
        <v>200</v>
      </c>
      <c r="C27" s="240" t="s">
        <v>41</v>
      </c>
      <c r="D27" s="240" t="s">
        <v>182</v>
      </c>
      <c r="E27" s="310" t="s">
        <v>99</v>
      </c>
      <c r="F27" s="310" t="s">
        <v>99</v>
      </c>
      <c r="G27" s="310" t="s">
        <v>100</v>
      </c>
      <c r="H27" s="310" t="s">
        <v>100</v>
      </c>
      <c r="I27" s="310" t="s">
        <v>100</v>
      </c>
      <c r="J27" s="310" t="s">
        <v>99</v>
      </c>
      <c r="K27" s="310" t="s">
        <v>99</v>
      </c>
      <c r="L27" s="310" t="s">
        <v>100</v>
      </c>
      <c r="M27" s="310" t="s">
        <v>100</v>
      </c>
      <c r="N27" s="310" t="s">
        <v>100</v>
      </c>
      <c r="O27" s="310" t="s">
        <v>99</v>
      </c>
      <c r="P27" s="310" t="s">
        <v>99</v>
      </c>
      <c r="Q27" s="310" t="s">
        <v>99</v>
      </c>
      <c r="R27" s="310" t="s">
        <v>100</v>
      </c>
      <c r="S27" s="310" t="s">
        <v>100</v>
      </c>
      <c r="T27" s="310" t="s">
        <v>100</v>
      </c>
      <c r="U27" s="311" t="s">
        <v>100</v>
      </c>
    </row>
    <row r="28" spans="1:21" ht="13.25" x14ac:dyDescent="0.25">
      <c r="A28" s="245" t="s">
        <v>192</v>
      </c>
      <c r="B28" s="246" t="s">
        <v>200</v>
      </c>
      <c r="C28" s="246" t="s">
        <v>47</v>
      </c>
      <c r="D28" s="246" t="s">
        <v>182</v>
      </c>
      <c r="E28" s="312" t="s">
        <v>99</v>
      </c>
      <c r="F28" s="312" t="s">
        <v>99</v>
      </c>
      <c r="G28" s="312" t="s">
        <v>100</v>
      </c>
      <c r="H28" s="312" t="s">
        <v>100</v>
      </c>
      <c r="I28" s="312" t="s">
        <v>99</v>
      </c>
      <c r="J28" s="312" t="s">
        <v>99</v>
      </c>
      <c r="K28" s="312" t="s">
        <v>99</v>
      </c>
      <c r="L28" s="312" t="s">
        <v>100</v>
      </c>
      <c r="M28" s="312" t="s">
        <v>99</v>
      </c>
      <c r="N28" s="312" t="s">
        <v>100</v>
      </c>
      <c r="O28" s="312" t="s">
        <v>99</v>
      </c>
      <c r="P28" s="312" t="s">
        <v>99</v>
      </c>
      <c r="Q28" s="312" t="s">
        <v>99</v>
      </c>
      <c r="R28" s="312" t="s">
        <v>100</v>
      </c>
      <c r="S28" s="312" t="s">
        <v>100</v>
      </c>
      <c r="T28" s="312" t="s">
        <v>100</v>
      </c>
      <c r="U28" s="313" t="s">
        <v>100</v>
      </c>
    </row>
    <row r="29" spans="1:21" ht="13.25" x14ac:dyDescent="0.25">
      <c r="A29" s="239" t="s">
        <v>192</v>
      </c>
      <c r="B29" s="240" t="s">
        <v>201</v>
      </c>
      <c r="C29" s="240" t="s">
        <v>848</v>
      </c>
      <c r="D29" s="240" t="s">
        <v>180</v>
      </c>
      <c r="E29" s="310" t="s">
        <v>100</v>
      </c>
      <c r="F29" s="310" t="s">
        <v>100</v>
      </c>
      <c r="G29" s="310" t="s">
        <v>100</v>
      </c>
      <c r="H29" s="310" t="s">
        <v>100</v>
      </c>
      <c r="I29" s="310" t="s">
        <v>99</v>
      </c>
      <c r="J29" s="310" t="s">
        <v>100</v>
      </c>
      <c r="K29" s="310" t="s">
        <v>99</v>
      </c>
      <c r="L29" s="310" t="s">
        <v>99</v>
      </c>
      <c r="M29" s="310" t="s">
        <v>100</v>
      </c>
      <c r="N29" s="310" t="s">
        <v>100</v>
      </c>
      <c r="O29" s="310" t="s">
        <v>99</v>
      </c>
      <c r="P29" s="310" t="s">
        <v>99</v>
      </c>
      <c r="Q29" s="310" t="s">
        <v>100</v>
      </c>
      <c r="R29" s="310" t="s">
        <v>100</v>
      </c>
      <c r="S29" s="310" t="s">
        <v>100</v>
      </c>
      <c r="T29" s="310" t="s">
        <v>100</v>
      </c>
      <c r="U29" s="311" t="s">
        <v>100</v>
      </c>
    </row>
    <row r="30" spans="1:21" ht="13.25" x14ac:dyDescent="0.25">
      <c r="A30" s="245" t="s">
        <v>192</v>
      </c>
      <c r="B30" s="246" t="s">
        <v>201</v>
      </c>
      <c r="C30" s="246" t="s">
        <v>40</v>
      </c>
      <c r="D30" s="246" t="s">
        <v>180</v>
      </c>
      <c r="E30" s="312" t="s">
        <v>100</v>
      </c>
      <c r="F30" s="312" t="s">
        <v>100</v>
      </c>
      <c r="G30" s="312" t="s">
        <v>100</v>
      </c>
      <c r="H30" s="312" t="s">
        <v>100</v>
      </c>
      <c r="I30" s="312" t="s">
        <v>100</v>
      </c>
      <c r="J30" s="312" t="s">
        <v>99</v>
      </c>
      <c r="K30" s="312" t="s">
        <v>100</v>
      </c>
      <c r="L30" s="312" t="s">
        <v>100</v>
      </c>
      <c r="M30" s="312" t="s">
        <v>100</v>
      </c>
      <c r="N30" s="312" t="s">
        <v>100</v>
      </c>
      <c r="O30" s="312" t="s">
        <v>99</v>
      </c>
      <c r="P30" s="312" t="s">
        <v>99</v>
      </c>
      <c r="Q30" s="312" t="s">
        <v>100</v>
      </c>
      <c r="R30" s="312" t="s">
        <v>100</v>
      </c>
      <c r="S30" s="312" t="s">
        <v>100</v>
      </c>
      <c r="T30" s="312" t="s">
        <v>100</v>
      </c>
      <c r="U30" s="313" t="s">
        <v>100</v>
      </c>
    </row>
    <row r="31" spans="1:21" ht="13.25" x14ac:dyDescent="0.25">
      <c r="A31" s="239" t="s">
        <v>192</v>
      </c>
      <c r="B31" s="240" t="s">
        <v>201</v>
      </c>
      <c r="C31" s="240" t="s">
        <v>47</v>
      </c>
      <c r="D31" s="240" t="s">
        <v>180</v>
      </c>
      <c r="E31" s="310" t="s">
        <v>99</v>
      </c>
      <c r="F31" s="310" t="s">
        <v>99</v>
      </c>
      <c r="G31" s="310" t="s">
        <v>99</v>
      </c>
      <c r="H31" s="310" t="s">
        <v>99</v>
      </c>
      <c r="I31" s="310" t="s">
        <v>99</v>
      </c>
      <c r="J31" s="310" t="s">
        <v>99</v>
      </c>
      <c r="K31" s="310" t="s">
        <v>99</v>
      </c>
      <c r="L31" s="310" t="s">
        <v>99</v>
      </c>
      <c r="M31" s="310" t="s">
        <v>99</v>
      </c>
      <c r="N31" s="310" t="s">
        <v>99</v>
      </c>
      <c r="O31" s="310" t="s">
        <v>99</v>
      </c>
      <c r="P31" s="310" t="s">
        <v>99</v>
      </c>
      <c r="Q31" s="310" t="s">
        <v>99</v>
      </c>
      <c r="R31" s="310" t="s">
        <v>99</v>
      </c>
      <c r="S31" s="310" t="s">
        <v>99</v>
      </c>
      <c r="T31" s="310" t="s">
        <v>99</v>
      </c>
      <c r="U31" s="311" t="s">
        <v>100</v>
      </c>
    </row>
    <row r="32" spans="1:21" ht="13.25" x14ac:dyDescent="0.25">
      <c r="A32" s="245" t="s">
        <v>192</v>
      </c>
      <c r="B32" s="246" t="s">
        <v>201</v>
      </c>
      <c r="C32" s="246" t="s">
        <v>48</v>
      </c>
      <c r="D32" s="246" t="s">
        <v>180</v>
      </c>
      <c r="E32" s="312" t="s">
        <v>100</v>
      </c>
      <c r="F32" s="312" t="s">
        <v>100</v>
      </c>
      <c r="G32" s="312" t="s">
        <v>100</v>
      </c>
      <c r="H32" s="312" t="s">
        <v>100</v>
      </c>
      <c r="I32" s="312" t="s">
        <v>100</v>
      </c>
      <c r="J32" s="312" t="s">
        <v>100</v>
      </c>
      <c r="K32" s="312" t="s">
        <v>100</v>
      </c>
      <c r="L32" s="312" t="s">
        <v>100</v>
      </c>
      <c r="M32" s="312" t="s">
        <v>100</v>
      </c>
      <c r="N32" s="312" t="s">
        <v>100</v>
      </c>
      <c r="O32" s="312" t="s">
        <v>100</v>
      </c>
      <c r="P32" s="312" t="s">
        <v>100</v>
      </c>
      <c r="Q32" s="312" t="s">
        <v>100</v>
      </c>
      <c r="R32" s="312" t="s">
        <v>100</v>
      </c>
      <c r="S32" s="312" t="s">
        <v>100</v>
      </c>
      <c r="T32" s="312" t="s">
        <v>100</v>
      </c>
      <c r="U32" s="313" t="s">
        <v>100</v>
      </c>
    </row>
    <row r="33" spans="1:21" ht="13.25" x14ac:dyDescent="0.25">
      <c r="A33" s="239" t="s">
        <v>192</v>
      </c>
      <c r="B33" s="240" t="s">
        <v>201</v>
      </c>
      <c r="C33" s="240" t="s">
        <v>49</v>
      </c>
      <c r="D33" s="240" t="s">
        <v>180</v>
      </c>
      <c r="E33" s="310" t="s">
        <v>99</v>
      </c>
      <c r="F33" s="310" t="s">
        <v>99</v>
      </c>
      <c r="G33" s="310" t="s">
        <v>100</v>
      </c>
      <c r="H33" s="310" t="s">
        <v>100</v>
      </c>
      <c r="I33" s="310" t="s">
        <v>99</v>
      </c>
      <c r="J33" s="310" t="s">
        <v>100</v>
      </c>
      <c r="K33" s="310" t="s">
        <v>99</v>
      </c>
      <c r="L33" s="310" t="s">
        <v>99</v>
      </c>
      <c r="M33" s="310" t="s">
        <v>99</v>
      </c>
      <c r="N33" s="310" t="s">
        <v>100</v>
      </c>
      <c r="O33" s="310" t="s">
        <v>99</v>
      </c>
      <c r="P33" s="310" t="s">
        <v>99</v>
      </c>
      <c r="Q33" s="310" t="s">
        <v>99</v>
      </c>
      <c r="R33" s="310" t="s">
        <v>100</v>
      </c>
      <c r="S33" s="310" t="s">
        <v>99</v>
      </c>
      <c r="T33" s="310" t="s">
        <v>100</v>
      </c>
      <c r="U33" s="311" t="s">
        <v>100</v>
      </c>
    </row>
    <row r="34" spans="1:21" ht="13.25" x14ac:dyDescent="0.25">
      <c r="A34" s="245" t="s">
        <v>192</v>
      </c>
      <c r="B34" s="246" t="s">
        <v>201</v>
      </c>
      <c r="C34" s="246" t="s">
        <v>50</v>
      </c>
      <c r="D34" s="246" t="s">
        <v>180</v>
      </c>
      <c r="E34" s="312" t="s">
        <v>100</v>
      </c>
      <c r="F34" s="312" t="s">
        <v>100</v>
      </c>
      <c r="G34" s="312" t="s">
        <v>100</v>
      </c>
      <c r="H34" s="312" t="s">
        <v>100</v>
      </c>
      <c r="I34" s="312" t="s">
        <v>100</v>
      </c>
      <c r="J34" s="312" t="s">
        <v>100</v>
      </c>
      <c r="K34" s="312" t="s">
        <v>100</v>
      </c>
      <c r="L34" s="312" t="s">
        <v>100</v>
      </c>
      <c r="M34" s="312" t="s">
        <v>100</v>
      </c>
      <c r="N34" s="312" t="s">
        <v>100</v>
      </c>
      <c r="O34" s="312" t="s">
        <v>100</v>
      </c>
      <c r="P34" s="312" t="s">
        <v>100</v>
      </c>
      <c r="Q34" s="312" t="s">
        <v>100</v>
      </c>
      <c r="R34" s="312" t="s">
        <v>100</v>
      </c>
      <c r="S34" s="312" t="s">
        <v>100</v>
      </c>
      <c r="T34" s="312" t="s">
        <v>100</v>
      </c>
      <c r="U34" s="313" t="s">
        <v>100</v>
      </c>
    </row>
    <row r="35" spans="1:21" ht="13.25" x14ac:dyDescent="0.25">
      <c r="A35" s="239" t="s">
        <v>192</v>
      </c>
      <c r="B35" s="240" t="s">
        <v>201</v>
      </c>
      <c r="C35" s="240" t="s">
        <v>51</v>
      </c>
      <c r="D35" s="240" t="s">
        <v>180</v>
      </c>
      <c r="E35" s="310" t="s">
        <v>99</v>
      </c>
      <c r="F35" s="310" t="s">
        <v>100</v>
      </c>
      <c r="G35" s="310" t="s">
        <v>100</v>
      </c>
      <c r="H35" s="310" t="s">
        <v>100</v>
      </c>
      <c r="I35" s="310" t="s">
        <v>100</v>
      </c>
      <c r="J35" s="310" t="s">
        <v>100</v>
      </c>
      <c r="K35" s="310" t="s">
        <v>100</v>
      </c>
      <c r="L35" s="310" t="s">
        <v>100</v>
      </c>
      <c r="M35" s="310" t="s">
        <v>100</v>
      </c>
      <c r="N35" s="310" t="s">
        <v>100</v>
      </c>
      <c r="O35" s="310" t="s">
        <v>99</v>
      </c>
      <c r="P35" s="310" t="s">
        <v>99</v>
      </c>
      <c r="Q35" s="310" t="s">
        <v>100</v>
      </c>
      <c r="R35" s="310" t="s">
        <v>100</v>
      </c>
      <c r="S35" s="310" t="s">
        <v>100</v>
      </c>
      <c r="T35" s="310" t="s">
        <v>100</v>
      </c>
      <c r="U35" s="311" t="s">
        <v>100</v>
      </c>
    </row>
    <row r="36" spans="1:21" ht="13.25" x14ac:dyDescent="0.25">
      <c r="A36" s="245" t="s">
        <v>192</v>
      </c>
      <c r="B36" s="246" t="s">
        <v>202</v>
      </c>
      <c r="C36" s="246" t="s">
        <v>41</v>
      </c>
      <c r="D36" s="246" t="s">
        <v>182</v>
      </c>
      <c r="E36" s="312" t="s">
        <v>99</v>
      </c>
      <c r="F36" s="312" t="s">
        <v>99</v>
      </c>
      <c r="G36" s="312" t="s">
        <v>99</v>
      </c>
      <c r="H36" s="312" t="s">
        <v>100</v>
      </c>
      <c r="I36" s="312" t="s">
        <v>100</v>
      </c>
      <c r="J36" s="312" t="s">
        <v>100</v>
      </c>
      <c r="K36" s="312" t="s">
        <v>99</v>
      </c>
      <c r="L36" s="312" t="s">
        <v>99</v>
      </c>
      <c r="M36" s="312" t="s">
        <v>100</v>
      </c>
      <c r="N36" s="312" t="s">
        <v>100</v>
      </c>
      <c r="O36" s="312" t="s">
        <v>100</v>
      </c>
      <c r="P36" s="312" t="s">
        <v>100</v>
      </c>
      <c r="Q36" s="312" t="s">
        <v>99</v>
      </c>
      <c r="R36" s="312" t="s">
        <v>100</v>
      </c>
      <c r="S36" s="312" t="s">
        <v>99</v>
      </c>
      <c r="T36" s="312" t="s">
        <v>100</v>
      </c>
      <c r="U36" s="313" t="s">
        <v>100</v>
      </c>
    </row>
    <row r="37" spans="1:21" x14ac:dyDescent="0.25">
      <c r="A37" s="239" t="s">
        <v>192</v>
      </c>
      <c r="B37" s="240" t="s">
        <v>203</v>
      </c>
      <c r="C37" s="240" t="s">
        <v>581</v>
      </c>
      <c r="D37" s="240" t="s">
        <v>180</v>
      </c>
      <c r="E37" s="310" t="s">
        <v>100</v>
      </c>
      <c r="F37" s="310" t="s">
        <v>99</v>
      </c>
      <c r="G37" s="310" t="s">
        <v>100</v>
      </c>
      <c r="H37" s="310" t="s">
        <v>100</v>
      </c>
      <c r="I37" s="310" t="s">
        <v>100</v>
      </c>
      <c r="J37" s="310" t="s">
        <v>100</v>
      </c>
      <c r="K37" s="310" t="s">
        <v>100</v>
      </c>
      <c r="L37" s="310" t="s">
        <v>100</v>
      </c>
      <c r="M37" s="310" t="s">
        <v>100</v>
      </c>
      <c r="N37" s="310" t="s">
        <v>100</v>
      </c>
      <c r="O37" s="310" t="s">
        <v>99</v>
      </c>
      <c r="P37" s="310" t="s">
        <v>99</v>
      </c>
      <c r="Q37" s="310" t="s">
        <v>99</v>
      </c>
      <c r="R37" s="310" t="s">
        <v>100</v>
      </c>
      <c r="S37" s="310" t="s">
        <v>100</v>
      </c>
      <c r="T37" s="310" t="s">
        <v>100</v>
      </c>
      <c r="U37" s="311" t="s">
        <v>100</v>
      </c>
    </row>
    <row r="38" spans="1:21" x14ac:dyDescent="0.25">
      <c r="A38" s="245" t="s">
        <v>192</v>
      </c>
      <c r="B38" s="246" t="s">
        <v>203</v>
      </c>
      <c r="C38" s="246" t="s">
        <v>40</v>
      </c>
      <c r="D38" s="246" t="s">
        <v>180</v>
      </c>
      <c r="E38" s="312" t="s">
        <v>100</v>
      </c>
      <c r="F38" s="312" t="s">
        <v>100</v>
      </c>
      <c r="G38" s="312" t="s">
        <v>100</v>
      </c>
      <c r="H38" s="312" t="s">
        <v>100</v>
      </c>
      <c r="I38" s="312" t="s">
        <v>100</v>
      </c>
      <c r="J38" s="312" t="s">
        <v>100</v>
      </c>
      <c r="K38" s="312" t="s">
        <v>100</v>
      </c>
      <c r="L38" s="312" t="s">
        <v>100</v>
      </c>
      <c r="M38" s="312" t="s">
        <v>100</v>
      </c>
      <c r="N38" s="312" t="s">
        <v>100</v>
      </c>
      <c r="O38" s="312" t="s">
        <v>100</v>
      </c>
      <c r="P38" s="312" t="s">
        <v>100</v>
      </c>
      <c r="Q38" s="312" t="s">
        <v>100</v>
      </c>
      <c r="R38" s="312" t="s">
        <v>100</v>
      </c>
      <c r="S38" s="312" t="s">
        <v>100</v>
      </c>
      <c r="T38" s="312" t="s">
        <v>99</v>
      </c>
      <c r="U38" s="313" t="s">
        <v>100</v>
      </c>
    </row>
    <row r="39" spans="1:21" x14ac:dyDescent="0.25">
      <c r="A39" s="239" t="s">
        <v>192</v>
      </c>
      <c r="B39" s="240" t="s">
        <v>203</v>
      </c>
      <c r="C39" s="240" t="s">
        <v>47</v>
      </c>
      <c r="D39" s="240" t="s">
        <v>180</v>
      </c>
      <c r="E39" s="310" t="s">
        <v>100</v>
      </c>
      <c r="F39" s="310" t="s">
        <v>100</v>
      </c>
      <c r="G39" s="310" t="s">
        <v>100</v>
      </c>
      <c r="H39" s="310" t="s">
        <v>100</v>
      </c>
      <c r="I39" s="310" t="s">
        <v>100</v>
      </c>
      <c r="J39" s="310" t="s">
        <v>100</v>
      </c>
      <c r="K39" s="310" t="s">
        <v>100</v>
      </c>
      <c r="L39" s="310" t="s">
        <v>100</v>
      </c>
      <c r="M39" s="310" t="s">
        <v>100</v>
      </c>
      <c r="N39" s="310" t="s">
        <v>100</v>
      </c>
      <c r="O39" s="310" t="s">
        <v>100</v>
      </c>
      <c r="P39" s="310" t="s">
        <v>100</v>
      </c>
      <c r="Q39" s="310" t="s">
        <v>100</v>
      </c>
      <c r="R39" s="310" t="s">
        <v>100</v>
      </c>
      <c r="S39" s="310" t="s">
        <v>100</v>
      </c>
      <c r="T39" s="310" t="s">
        <v>100</v>
      </c>
      <c r="U39" s="311" t="s">
        <v>100</v>
      </c>
    </row>
    <row r="40" spans="1:21" x14ac:dyDescent="0.25">
      <c r="A40" s="245" t="s">
        <v>192</v>
      </c>
      <c r="B40" s="246" t="s">
        <v>203</v>
      </c>
      <c r="C40" s="246" t="s">
        <v>48</v>
      </c>
      <c r="D40" s="246" t="s">
        <v>180</v>
      </c>
      <c r="E40" s="312" t="s">
        <v>100</v>
      </c>
      <c r="F40" s="312" t="s">
        <v>100</v>
      </c>
      <c r="G40" s="312" t="s">
        <v>100</v>
      </c>
      <c r="H40" s="312" t="s">
        <v>100</v>
      </c>
      <c r="I40" s="312" t="s">
        <v>99</v>
      </c>
      <c r="J40" s="312" t="s">
        <v>100</v>
      </c>
      <c r="K40" s="312" t="s">
        <v>100</v>
      </c>
      <c r="L40" s="312" t="s">
        <v>100</v>
      </c>
      <c r="M40" s="312" t="s">
        <v>100</v>
      </c>
      <c r="N40" s="312" t="s">
        <v>100</v>
      </c>
      <c r="O40" s="312" t="s">
        <v>99</v>
      </c>
      <c r="P40" s="312" t="s">
        <v>99</v>
      </c>
      <c r="Q40" s="312" t="s">
        <v>100</v>
      </c>
      <c r="R40" s="312" t="s">
        <v>100</v>
      </c>
      <c r="S40" s="312" t="s">
        <v>100</v>
      </c>
      <c r="T40" s="312" t="s">
        <v>100</v>
      </c>
      <c r="U40" s="313" t="s">
        <v>99</v>
      </c>
    </row>
    <row r="41" spans="1:21" x14ac:dyDescent="0.25">
      <c r="A41" s="239" t="s">
        <v>192</v>
      </c>
      <c r="B41" s="240" t="s">
        <v>203</v>
      </c>
      <c r="C41" s="240" t="s">
        <v>49</v>
      </c>
      <c r="D41" s="240" t="s">
        <v>180</v>
      </c>
      <c r="E41" s="310" t="s">
        <v>99</v>
      </c>
      <c r="F41" s="310" t="s">
        <v>100</v>
      </c>
      <c r="G41" s="310" t="s">
        <v>100</v>
      </c>
      <c r="H41" s="310" t="s">
        <v>100</v>
      </c>
      <c r="I41" s="310" t="s">
        <v>99</v>
      </c>
      <c r="J41" s="310" t="s">
        <v>100</v>
      </c>
      <c r="K41" s="310" t="s">
        <v>100</v>
      </c>
      <c r="L41" s="310" t="s">
        <v>100</v>
      </c>
      <c r="M41" s="310" t="s">
        <v>100</v>
      </c>
      <c r="N41" s="310" t="s">
        <v>100</v>
      </c>
      <c r="O41" s="310" t="s">
        <v>99</v>
      </c>
      <c r="P41" s="310" t="s">
        <v>99</v>
      </c>
      <c r="Q41" s="310" t="s">
        <v>100</v>
      </c>
      <c r="R41" s="310" t="s">
        <v>99</v>
      </c>
      <c r="S41" s="310" t="s">
        <v>100</v>
      </c>
      <c r="T41" s="310" t="s">
        <v>99</v>
      </c>
      <c r="U41" s="311" t="s">
        <v>100</v>
      </c>
    </row>
    <row r="42" spans="1:21" x14ac:dyDescent="0.25">
      <c r="A42" s="245" t="s">
        <v>192</v>
      </c>
      <c r="B42" s="246" t="s">
        <v>203</v>
      </c>
      <c r="C42" s="246" t="s">
        <v>50</v>
      </c>
      <c r="D42" s="246" t="s">
        <v>180</v>
      </c>
      <c r="E42" s="312" t="s">
        <v>100</v>
      </c>
      <c r="F42" s="312" t="s">
        <v>100</v>
      </c>
      <c r="G42" s="312" t="s">
        <v>100</v>
      </c>
      <c r="H42" s="312" t="s">
        <v>100</v>
      </c>
      <c r="I42" s="312" t="s">
        <v>100</v>
      </c>
      <c r="J42" s="312" t="s">
        <v>100</v>
      </c>
      <c r="K42" s="312" t="s">
        <v>100</v>
      </c>
      <c r="L42" s="312" t="s">
        <v>100</v>
      </c>
      <c r="M42" s="312" t="s">
        <v>100</v>
      </c>
      <c r="N42" s="312" t="s">
        <v>100</v>
      </c>
      <c r="O42" s="312" t="s">
        <v>100</v>
      </c>
      <c r="P42" s="312" t="s">
        <v>99</v>
      </c>
      <c r="Q42" s="312" t="s">
        <v>99</v>
      </c>
      <c r="R42" s="312" t="s">
        <v>99</v>
      </c>
      <c r="S42" s="312" t="s">
        <v>100</v>
      </c>
      <c r="T42" s="312" t="s">
        <v>100</v>
      </c>
      <c r="U42" s="313" t="s">
        <v>100</v>
      </c>
    </row>
    <row r="43" spans="1:21" x14ac:dyDescent="0.25">
      <c r="A43" s="239" t="s">
        <v>192</v>
      </c>
      <c r="B43" s="240" t="s">
        <v>203</v>
      </c>
      <c r="C43" s="240" t="s">
        <v>51</v>
      </c>
      <c r="D43" s="240" t="s">
        <v>180</v>
      </c>
      <c r="E43" s="310" t="s">
        <v>100</v>
      </c>
      <c r="F43" s="310" t="s">
        <v>100</v>
      </c>
      <c r="G43" s="310" t="s">
        <v>100</v>
      </c>
      <c r="H43" s="310" t="s">
        <v>100</v>
      </c>
      <c r="I43" s="310" t="s">
        <v>100</v>
      </c>
      <c r="J43" s="310" t="s">
        <v>99</v>
      </c>
      <c r="K43" s="310" t="s">
        <v>100</v>
      </c>
      <c r="L43" s="310" t="s">
        <v>100</v>
      </c>
      <c r="M43" s="310" t="s">
        <v>100</v>
      </c>
      <c r="N43" s="310" t="s">
        <v>100</v>
      </c>
      <c r="O43" s="310" t="s">
        <v>99</v>
      </c>
      <c r="P43" s="310" t="s">
        <v>99</v>
      </c>
      <c r="Q43" s="310" t="s">
        <v>100</v>
      </c>
      <c r="R43" s="310" t="s">
        <v>100</v>
      </c>
      <c r="S43" s="310" t="s">
        <v>100</v>
      </c>
      <c r="T43" s="310" t="s">
        <v>100</v>
      </c>
      <c r="U43" s="311" t="s">
        <v>100</v>
      </c>
    </row>
    <row r="44" spans="1:21" x14ac:dyDescent="0.25">
      <c r="A44" s="245" t="s">
        <v>192</v>
      </c>
      <c r="B44" s="246" t="s">
        <v>204</v>
      </c>
      <c r="C44" s="246" t="s">
        <v>25</v>
      </c>
      <c r="D44" s="246" t="s">
        <v>182</v>
      </c>
      <c r="E44" s="312" t="s">
        <v>100</v>
      </c>
      <c r="F44" s="312" t="s">
        <v>100</v>
      </c>
      <c r="G44" s="312" t="s">
        <v>100</v>
      </c>
      <c r="H44" s="312" t="s">
        <v>100</v>
      </c>
      <c r="I44" s="312" t="s">
        <v>99</v>
      </c>
      <c r="J44" s="312" t="s">
        <v>100</v>
      </c>
      <c r="K44" s="312" t="s">
        <v>99</v>
      </c>
      <c r="L44" s="312" t="s">
        <v>100</v>
      </c>
      <c r="M44" s="312" t="s">
        <v>99</v>
      </c>
      <c r="N44" s="312" t="s">
        <v>100</v>
      </c>
      <c r="O44" s="312" t="s">
        <v>99</v>
      </c>
      <c r="P44" s="312" t="s">
        <v>99</v>
      </c>
      <c r="Q44" s="312" t="s">
        <v>99</v>
      </c>
      <c r="R44" s="312" t="s">
        <v>99</v>
      </c>
      <c r="S44" s="312" t="s">
        <v>100</v>
      </c>
      <c r="T44" s="312" t="s">
        <v>100</v>
      </c>
      <c r="U44" s="313" t="s">
        <v>100</v>
      </c>
    </row>
    <row r="45" spans="1:21" x14ac:dyDescent="0.25">
      <c r="A45" s="239" t="s">
        <v>192</v>
      </c>
      <c r="B45" s="240" t="s">
        <v>205</v>
      </c>
      <c r="C45" s="240" t="s">
        <v>41</v>
      </c>
      <c r="D45" s="240" t="s">
        <v>182</v>
      </c>
      <c r="E45" s="310" t="s">
        <v>99</v>
      </c>
      <c r="F45" s="310" t="s">
        <v>99</v>
      </c>
      <c r="G45" s="310" t="s">
        <v>100</v>
      </c>
      <c r="H45" s="310" t="s">
        <v>100</v>
      </c>
      <c r="I45" s="310" t="s">
        <v>100</v>
      </c>
      <c r="J45" s="310" t="s">
        <v>100</v>
      </c>
      <c r="K45" s="310" t="s">
        <v>99</v>
      </c>
      <c r="L45" s="310" t="s">
        <v>100</v>
      </c>
      <c r="M45" s="310" t="s">
        <v>100</v>
      </c>
      <c r="N45" s="310" t="s">
        <v>100</v>
      </c>
      <c r="O45" s="310" t="s">
        <v>99</v>
      </c>
      <c r="P45" s="310" t="s">
        <v>99</v>
      </c>
      <c r="Q45" s="310" t="s">
        <v>99</v>
      </c>
      <c r="R45" s="310" t="s">
        <v>100</v>
      </c>
      <c r="S45" s="310" t="s">
        <v>100</v>
      </c>
      <c r="T45" s="310" t="s">
        <v>100</v>
      </c>
      <c r="U45" s="311" t="s">
        <v>100</v>
      </c>
    </row>
    <row r="46" spans="1:21" x14ac:dyDescent="0.25">
      <c r="A46" s="245" t="s">
        <v>192</v>
      </c>
      <c r="B46" s="246" t="s">
        <v>206</v>
      </c>
      <c r="C46" s="246" t="s">
        <v>41</v>
      </c>
      <c r="D46" s="246" t="s">
        <v>182</v>
      </c>
      <c r="E46" s="312" t="s">
        <v>100</v>
      </c>
      <c r="F46" s="312" t="s">
        <v>100</v>
      </c>
      <c r="G46" s="312" t="s">
        <v>99</v>
      </c>
      <c r="H46" s="312" t="s">
        <v>100</v>
      </c>
      <c r="I46" s="312" t="s">
        <v>99</v>
      </c>
      <c r="J46" s="312" t="s">
        <v>100</v>
      </c>
      <c r="K46" s="312" t="s">
        <v>99</v>
      </c>
      <c r="L46" s="312" t="s">
        <v>100</v>
      </c>
      <c r="M46" s="312" t="s">
        <v>99</v>
      </c>
      <c r="N46" s="312" t="s">
        <v>100</v>
      </c>
      <c r="O46" s="312" t="s">
        <v>99</v>
      </c>
      <c r="P46" s="312" t="s">
        <v>99</v>
      </c>
      <c r="Q46" s="312" t="s">
        <v>99</v>
      </c>
      <c r="R46" s="312" t="s">
        <v>100</v>
      </c>
      <c r="S46" s="312" t="s">
        <v>99</v>
      </c>
      <c r="T46" s="312" t="s">
        <v>99</v>
      </c>
      <c r="U46" s="313" t="s">
        <v>100</v>
      </c>
    </row>
    <row r="47" spans="1:21" x14ac:dyDescent="0.25">
      <c r="A47" s="239" t="s">
        <v>192</v>
      </c>
      <c r="B47" s="240" t="s">
        <v>206</v>
      </c>
      <c r="C47" s="240" t="s">
        <v>47</v>
      </c>
      <c r="D47" s="240" t="s">
        <v>182</v>
      </c>
      <c r="E47" s="310" t="s">
        <v>100</v>
      </c>
      <c r="F47" s="310" t="s">
        <v>99</v>
      </c>
      <c r="G47" s="310" t="s">
        <v>100</v>
      </c>
      <c r="H47" s="310" t="s">
        <v>100</v>
      </c>
      <c r="I47" s="310" t="s">
        <v>100</v>
      </c>
      <c r="J47" s="310" t="s">
        <v>100</v>
      </c>
      <c r="K47" s="310" t="s">
        <v>99</v>
      </c>
      <c r="L47" s="310" t="s">
        <v>100</v>
      </c>
      <c r="M47" s="310" t="s">
        <v>99</v>
      </c>
      <c r="N47" s="310" t="s">
        <v>100</v>
      </c>
      <c r="O47" s="310" t="s">
        <v>99</v>
      </c>
      <c r="P47" s="310" t="s">
        <v>99</v>
      </c>
      <c r="Q47" s="310" t="s">
        <v>99</v>
      </c>
      <c r="R47" s="310" t="s">
        <v>100</v>
      </c>
      <c r="S47" s="310" t="s">
        <v>99</v>
      </c>
      <c r="T47" s="310" t="s">
        <v>99</v>
      </c>
      <c r="U47" s="311" t="s">
        <v>100</v>
      </c>
    </row>
    <row r="48" spans="1:21" x14ac:dyDescent="0.25">
      <c r="A48" s="245" t="s">
        <v>192</v>
      </c>
      <c r="B48" s="246" t="s">
        <v>207</v>
      </c>
      <c r="C48" s="246" t="s">
        <v>41</v>
      </c>
      <c r="D48" s="246" t="s">
        <v>182</v>
      </c>
      <c r="E48" s="312" t="s">
        <v>99</v>
      </c>
      <c r="F48" s="312" t="s">
        <v>100</v>
      </c>
      <c r="G48" s="312" t="s">
        <v>100</v>
      </c>
      <c r="H48" s="312" t="s">
        <v>100</v>
      </c>
      <c r="I48" s="312" t="s">
        <v>100</v>
      </c>
      <c r="J48" s="312" t="s">
        <v>100</v>
      </c>
      <c r="K48" s="312" t="s">
        <v>100</v>
      </c>
      <c r="L48" s="312" t="s">
        <v>100</v>
      </c>
      <c r="M48" s="312" t="s">
        <v>100</v>
      </c>
      <c r="N48" s="312" t="s">
        <v>100</v>
      </c>
      <c r="O48" s="312" t="s">
        <v>100</v>
      </c>
      <c r="P48" s="312" t="s">
        <v>99</v>
      </c>
      <c r="Q48" s="312" t="s">
        <v>100</v>
      </c>
      <c r="R48" s="312" t="s">
        <v>100</v>
      </c>
      <c r="S48" s="312" t="s">
        <v>100</v>
      </c>
      <c r="T48" s="312" t="s">
        <v>100</v>
      </c>
      <c r="U48" s="313" t="s">
        <v>100</v>
      </c>
    </row>
    <row r="49" spans="1:21" x14ac:dyDescent="0.25">
      <c r="A49" s="239" t="s">
        <v>192</v>
      </c>
      <c r="B49" s="240" t="s">
        <v>208</v>
      </c>
      <c r="C49" s="240" t="s">
        <v>25</v>
      </c>
      <c r="D49" s="240" t="s">
        <v>182</v>
      </c>
      <c r="E49" s="310" t="s">
        <v>99</v>
      </c>
      <c r="F49" s="310" t="s">
        <v>100</v>
      </c>
      <c r="G49" s="310" t="s">
        <v>100</v>
      </c>
      <c r="H49" s="310" t="s">
        <v>100</v>
      </c>
      <c r="I49" s="310" t="s">
        <v>100</v>
      </c>
      <c r="J49" s="310" t="s">
        <v>99</v>
      </c>
      <c r="K49" s="310" t="s">
        <v>99</v>
      </c>
      <c r="L49" s="310" t="s">
        <v>99</v>
      </c>
      <c r="M49" s="310" t="s">
        <v>100</v>
      </c>
      <c r="N49" s="310" t="s">
        <v>100</v>
      </c>
      <c r="O49" s="310" t="s">
        <v>100</v>
      </c>
      <c r="P49" s="310" t="s">
        <v>99</v>
      </c>
      <c r="Q49" s="310" t="s">
        <v>100</v>
      </c>
      <c r="R49" s="310" t="s">
        <v>100</v>
      </c>
      <c r="S49" s="310" t="s">
        <v>100</v>
      </c>
      <c r="T49" s="310" t="s">
        <v>99</v>
      </c>
      <c r="U49" s="311" t="s">
        <v>100</v>
      </c>
    </row>
    <row r="50" spans="1:21" x14ac:dyDescent="0.25">
      <c r="A50" s="245" t="s">
        <v>192</v>
      </c>
      <c r="B50" s="246" t="s">
        <v>209</v>
      </c>
      <c r="C50" s="246" t="s">
        <v>25</v>
      </c>
      <c r="D50" s="246" t="s">
        <v>182</v>
      </c>
      <c r="E50" s="312" t="s">
        <v>100</v>
      </c>
      <c r="F50" s="312" t="s">
        <v>100</v>
      </c>
      <c r="G50" s="312" t="s">
        <v>100</v>
      </c>
      <c r="H50" s="312" t="s">
        <v>100</v>
      </c>
      <c r="I50" s="312" t="s">
        <v>100</v>
      </c>
      <c r="J50" s="312" t="s">
        <v>99</v>
      </c>
      <c r="K50" s="312" t="s">
        <v>99</v>
      </c>
      <c r="L50" s="312" t="s">
        <v>100</v>
      </c>
      <c r="M50" s="312" t="s">
        <v>100</v>
      </c>
      <c r="N50" s="312" t="s">
        <v>100</v>
      </c>
      <c r="O50" s="312" t="s">
        <v>100</v>
      </c>
      <c r="P50" s="312" t="s">
        <v>99</v>
      </c>
      <c r="Q50" s="312" t="s">
        <v>100</v>
      </c>
      <c r="R50" s="312" t="s">
        <v>100</v>
      </c>
      <c r="S50" s="312" t="s">
        <v>100</v>
      </c>
      <c r="T50" s="312" t="s">
        <v>100</v>
      </c>
      <c r="U50" s="313" t="s">
        <v>100</v>
      </c>
    </row>
    <row r="51" spans="1:21" x14ac:dyDescent="0.25">
      <c r="A51" s="239" t="s">
        <v>192</v>
      </c>
      <c r="B51" s="240" t="s">
        <v>210</v>
      </c>
      <c r="C51" s="240" t="s">
        <v>47</v>
      </c>
      <c r="D51" s="240" t="s">
        <v>182</v>
      </c>
      <c r="E51" s="310" t="s">
        <v>99</v>
      </c>
      <c r="F51" s="310" t="s">
        <v>99</v>
      </c>
      <c r="G51" s="310" t="s">
        <v>100</v>
      </c>
      <c r="H51" s="310" t="s">
        <v>99</v>
      </c>
      <c r="I51" s="310" t="s">
        <v>99</v>
      </c>
      <c r="J51" s="310" t="s">
        <v>100</v>
      </c>
      <c r="K51" s="310" t="s">
        <v>99</v>
      </c>
      <c r="L51" s="310" t="s">
        <v>99</v>
      </c>
      <c r="M51" s="310" t="s">
        <v>99</v>
      </c>
      <c r="N51" s="310" t="s">
        <v>100</v>
      </c>
      <c r="O51" s="310" t="s">
        <v>99</v>
      </c>
      <c r="P51" s="310" t="s">
        <v>99</v>
      </c>
      <c r="Q51" s="310" t="s">
        <v>99</v>
      </c>
      <c r="R51" s="310" t="s">
        <v>99</v>
      </c>
      <c r="S51" s="310" t="s">
        <v>100</v>
      </c>
      <c r="T51" s="310" t="s">
        <v>100</v>
      </c>
      <c r="U51" s="311" t="s">
        <v>100</v>
      </c>
    </row>
    <row r="52" spans="1:21" x14ac:dyDescent="0.25">
      <c r="A52" s="245" t="s">
        <v>192</v>
      </c>
      <c r="B52" s="246" t="s">
        <v>211</v>
      </c>
      <c r="C52" s="246" t="s">
        <v>47</v>
      </c>
      <c r="D52" s="246" t="s">
        <v>182</v>
      </c>
      <c r="E52" s="312" t="s">
        <v>100</v>
      </c>
      <c r="F52" s="312" t="s">
        <v>99</v>
      </c>
      <c r="G52" s="312" t="s">
        <v>100</v>
      </c>
      <c r="H52" s="312" t="s">
        <v>100</v>
      </c>
      <c r="I52" s="312" t="s">
        <v>100</v>
      </c>
      <c r="J52" s="312" t="s">
        <v>100</v>
      </c>
      <c r="K52" s="312" t="s">
        <v>100</v>
      </c>
      <c r="L52" s="312" t="s">
        <v>100</v>
      </c>
      <c r="M52" s="312" t="s">
        <v>100</v>
      </c>
      <c r="N52" s="312" t="s">
        <v>100</v>
      </c>
      <c r="O52" s="312" t="s">
        <v>99</v>
      </c>
      <c r="P52" s="312" t="s">
        <v>99</v>
      </c>
      <c r="Q52" s="312" t="s">
        <v>99</v>
      </c>
      <c r="R52" s="312" t="s">
        <v>99</v>
      </c>
      <c r="S52" s="312" t="s">
        <v>99</v>
      </c>
      <c r="T52" s="312" t="s">
        <v>100</v>
      </c>
      <c r="U52" s="313" t="s">
        <v>100</v>
      </c>
    </row>
    <row r="53" spans="1:21" x14ac:dyDescent="0.25">
      <c r="A53" s="239" t="s">
        <v>192</v>
      </c>
      <c r="B53" s="240" t="s">
        <v>212</v>
      </c>
      <c r="C53" s="240" t="s">
        <v>25</v>
      </c>
      <c r="D53" s="240" t="s">
        <v>180</v>
      </c>
      <c r="E53" s="310" t="s">
        <v>100</v>
      </c>
      <c r="F53" s="310" t="s">
        <v>100</v>
      </c>
      <c r="G53" s="310" t="s">
        <v>100</v>
      </c>
      <c r="H53" s="310" t="s">
        <v>99</v>
      </c>
      <c r="I53" s="310" t="s">
        <v>100</v>
      </c>
      <c r="J53" s="310" t="s">
        <v>99</v>
      </c>
      <c r="K53" s="310" t="s">
        <v>99</v>
      </c>
      <c r="L53" s="310" t="s">
        <v>100</v>
      </c>
      <c r="M53" s="310" t="s">
        <v>100</v>
      </c>
      <c r="N53" s="310" t="s">
        <v>100</v>
      </c>
      <c r="O53" s="310" t="s">
        <v>99</v>
      </c>
      <c r="P53" s="310" t="s">
        <v>99</v>
      </c>
      <c r="Q53" s="310" t="s">
        <v>99</v>
      </c>
      <c r="R53" s="310" t="s">
        <v>99</v>
      </c>
      <c r="S53" s="310" t="s">
        <v>100</v>
      </c>
      <c r="T53" s="310" t="s">
        <v>100</v>
      </c>
      <c r="U53" s="311" t="s">
        <v>100</v>
      </c>
    </row>
    <row r="54" spans="1:21" x14ac:dyDescent="0.25">
      <c r="A54" s="245" t="s">
        <v>192</v>
      </c>
      <c r="B54" s="246" t="s">
        <v>212</v>
      </c>
      <c r="C54" s="246" t="s">
        <v>848</v>
      </c>
      <c r="D54" s="246" t="s">
        <v>180</v>
      </c>
      <c r="E54" s="312" t="s">
        <v>100</v>
      </c>
      <c r="F54" s="312" t="s">
        <v>100</v>
      </c>
      <c r="G54" s="312" t="s">
        <v>100</v>
      </c>
      <c r="H54" s="312" t="s">
        <v>100</v>
      </c>
      <c r="I54" s="312" t="s">
        <v>100</v>
      </c>
      <c r="J54" s="312" t="s">
        <v>100</v>
      </c>
      <c r="K54" s="312" t="s">
        <v>99</v>
      </c>
      <c r="L54" s="312" t="s">
        <v>100</v>
      </c>
      <c r="M54" s="312" t="s">
        <v>100</v>
      </c>
      <c r="N54" s="312" t="s">
        <v>100</v>
      </c>
      <c r="O54" s="312" t="s">
        <v>100</v>
      </c>
      <c r="P54" s="312" t="s">
        <v>99</v>
      </c>
      <c r="Q54" s="312" t="s">
        <v>100</v>
      </c>
      <c r="R54" s="312" t="s">
        <v>100</v>
      </c>
      <c r="S54" s="312" t="s">
        <v>100</v>
      </c>
      <c r="T54" s="312" t="s">
        <v>100</v>
      </c>
      <c r="U54" s="313" t="s">
        <v>100</v>
      </c>
    </row>
    <row r="55" spans="1:21" x14ac:dyDescent="0.25">
      <c r="A55" s="239" t="s">
        <v>192</v>
      </c>
      <c r="B55" s="240" t="s">
        <v>212</v>
      </c>
      <c r="C55" s="240" t="s">
        <v>581</v>
      </c>
      <c r="D55" s="240" t="s">
        <v>180</v>
      </c>
      <c r="E55" s="310" t="s">
        <v>99</v>
      </c>
      <c r="F55" s="310" t="s">
        <v>99</v>
      </c>
      <c r="G55" s="310" t="s">
        <v>100</v>
      </c>
      <c r="H55" s="310" t="s">
        <v>100</v>
      </c>
      <c r="I55" s="310" t="s">
        <v>100</v>
      </c>
      <c r="J55" s="310" t="s">
        <v>100</v>
      </c>
      <c r="K55" s="310" t="s">
        <v>100</v>
      </c>
      <c r="L55" s="310" t="s">
        <v>100</v>
      </c>
      <c r="M55" s="310" t="s">
        <v>100</v>
      </c>
      <c r="N55" s="310" t="s">
        <v>100</v>
      </c>
      <c r="O55" s="310" t="s">
        <v>99</v>
      </c>
      <c r="P55" s="310" t="s">
        <v>99</v>
      </c>
      <c r="Q55" s="310" t="s">
        <v>99</v>
      </c>
      <c r="R55" s="310" t="s">
        <v>100</v>
      </c>
      <c r="S55" s="310" t="s">
        <v>100</v>
      </c>
      <c r="T55" s="310" t="s">
        <v>100</v>
      </c>
      <c r="U55" s="311" t="s">
        <v>100</v>
      </c>
    </row>
    <row r="56" spans="1:21" x14ac:dyDescent="0.25">
      <c r="A56" s="245" t="s">
        <v>192</v>
      </c>
      <c r="B56" s="246" t="s">
        <v>212</v>
      </c>
      <c r="C56" s="246" t="s">
        <v>40</v>
      </c>
      <c r="D56" s="246" t="s">
        <v>180</v>
      </c>
      <c r="E56" s="312" t="s">
        <v>100</v>
      </c>
      <c r="F56" s="312" t="s">
        <v>99</v>
      </c>
      <c r="G56" s="312" t="s">
        <v>100</v>
      </c>
      <c r="H56" s="312" t="s">
        <v>100</v>
      </c>
      <c r="I56" s="312" t="s">
        <v>100</v>
      </c>
      <c r="J56" s="312" t="s">
        <v>100</v>
      </c>
      <c r="K56" s="312" t="s">
        <v>100</v>
      </c>
      <c r="L56" s="312" t="s">
        <v>100</v>
      </c>
      <c r="M56" s="312" t="s">
        <v>100</v>
      </c>
      <c r="N56" s="312" t="s">
        <v>100</v>
      </c>
      <c r="O56" s="312" t="s">
        <v>99</v>
      </c>
      <c r="P56" s="312" t="s">
        <v>99</v>
      </c>
      <c r="Q56" s="312" t="s">
        <v>100</v>
      </c>
      <c r="R56" s="312" t="s">
        <v>100</v>
      </c>
      <c r="S56" s="312" t="s">
        <v>100</v>
      </c>
      <c r="T56" s="312" t="s">
        <v>100</v>
      </c>
      <c r="U56" s="313" t="s">
        <v>100</v>
      </c>
    </row>
    <row r="57" spans="1:21" x14ac:dyDescent="0.25">
      <c r="A57" s="239" t="s">
        <v>192</v>
      </c>
      <c r="B57" s="240" t="s">
        <v>212</v>
      </c>
      <c r="C57" s="240" t="s">
        <v>41</v>
      </c>
      <c r="D57" s="240" t="s">
        <v>180</v>
      </c>
      <c r="E57" s="310" t="s">
        <v>100</v>
      </c>
      <c r="F57" s="310" t="s">
        <v>99</v>
      </c>
      <c r="G57" s="310" t="s">
        <v>100</v>
      </c>
      <c r="H57" s="310" t="s">
        <v>100</v>
      </c>
      <c r="I57" s="310" t="s">
        <v>100</v>
      </c>
      <c r="J57" s="310" t="s">
        <v>100</v>
      </c>
      <c r="K57" s="310" t="s">
        <v>100</v>
      </c>
      <c r="L57" s="310" t="s">
        <v>100</v>
      </c>
      <c r="M57" s="310" t="s">
        <v>100</v>
      </c>
      <c r="N57" s="310" t="s">
        <v>100</v>
      </c>
      <c r="O57" s="310" t="s">
        <v>99</v>
      </c>
      <c r="P57" s="310" t="s">
        <v>99</v>
      </c>
      <c r="Q57" s="310" t="s">
        <v>99</v>
      </c>
      <c r="R57" s="310" t="s">
        <v>99</v>
      </c>
      <c r="S57" s="310" t="s">
        <v>100</v>
      </c>
      <c r="T57" s="310" t="s">
        <v>100</v>
      </c>
      <c r="U57" s="311" t="s">
        <v>100</v>
      </c>
    </row>
    <row r="58" spans="1:21" x14ac:dyDescent="0.25">
      <c r="A58" s="245" t="s">
        <v>192</v>
      </c>
      <c r="B58" s="246" t="s">
        <v>212</v>
      </c>
      <c r="C58" s="246" t="s">
        <v>42</v>
      </c>
      <c r="D58" s="246" t="s">
        <v>180</v>
      </c>
      <c r="E58" s="312" t="s">
        <v>99</v>
      </c>
      <c r="F58" s="312" t="s">
        <v>99</v>
      </c>
      <c r="G58" s="312" t="s">
        <v>100</v>
      </c>
      <c r="H58" s="312" t="s">
        <v>100</v>
      </c>
      <c r="I58" s="312" t="s">
        <v>100</v>
      </c>
      <c r="J58" s="312" t="s">
        <v>100</v>
      </c>
      <c r="K58" s="312" t="s">
        <v>100</v>
      </c>
      <c r="L58" s="312" t="s">
        <v>100</v>
      </c>
      <c r="M58" s="312" t="s">
        <v>100</v>
      </c>
      <c r="N58" s="312" t="s">
        <v>100</v>
      </c>
      <c r="O58" s="312" t="s">
        <v>100</v>
      </c>
      <c r="P58" s="312" t="s">
        <v>99</v>
      </c>
      <c r="Q58" s="312" t="s">
        <v>100</v>
      </c>
      <c r="R58" s="312" t="s">
        <v>100</v>
      </c>
      <c r="S58" s="312" t="s">
        <v>100</v>
      </c>
      <c r="T58" s="312" t="s">
        <v>100</v>
      </c>
      <c r="U58" s="313" t="s">
        <v>100</v>
      </c>
    </row>
    <row r="59" spans="1:21" x14ac:dyDescent="0.25">
      <c r="A59" s="239" t="s">
        <v>192</v>
      </c>
      <c r="B59" s="240" t="s">
        <v>212</v>
      </c>
      <c r="C59" s="240" t="s">
        <v>46</v>
      </c>
      <c r="D59" s="240" t="s">
        <v>180</v>
      </c>
      <c r="E59" s="310" t="s">
        <v>100</v>
      </c>
      <c r="F59" s="310" t="s">
        <v>100</v>
      </c>
      <c r="G59" s="310" t="s">
        <v>100</v>
      </c>
      <c r="H59" s="310" t="s">
        <v>100</v>
      </c>
      <c r="I59" s="310" t="s">
        <v>100</v>
      </c>
      <c r="J59" s="310" t="s">
        <v>100</v>
      </c>
      <c r="K59" s="310" t="s">
        <v>100</v>
      </c>
      <c r="L59" s="310" t="s">
        <v>100</v>
      </c>
      <c r="M59" s="310" t="s">
        <v>100</v>
      </c>
      <c r="N59" s="310" t="s">
        <v>100</v>
      </c>
      <c r="O59" s="310" t="s">
        <v>100</v>
      </c>
      <c r="P59" s="310" t="s">
        <v>99</v>
      </c>
      <c r="Q59" s="310" t="s">
        <v>100</v>
      </c>
      <c r="R59" s="310" t="s">
        <v>100</v>
      </c>
      <c r="S59" s="310" t="s">
        <v>100</v>
      </c>
      <c r="T59" s="310" t="s">
        <v>100</v>
      </c>
      <c r="U59" s="311" t="s">
        <v>100</v>
      </c>
    </row>
    <row r="60" spans="1:21" x14ac:dyDescent="0.25">
      <c r="A60" s="245" t="s">
        <v>192</v>
      </c>
      <c r="B60" s="246" t="s">
        <v>212</v>
      </c>
      <c r="C60" s="246" t="s">
        <v>47</v>
      </c>
      <c r="D60" s="246" t="s">
        <v>180</v>
      </c>
      <c r="E60" s="312" t="s">
        <v>100</v>
      </c>
      <c r="F60" s="312" t="s">
        <v>99</v>
      </c>
      <c r="G60" s="312" t="s">
        <v>100</v>
      </c>
      <c r="H60" s="312" t="s">
        <v>100</v>
      </c>
      <c r="I60" s="312" t="s">
        <v>100</v>
      </c>
      <c r="J60" s="312" t="s">
        <v>100</v>
      </c>
      <c r="K60" s="312" t="s">
        <v>100</v>
      </c>
      <c r="L60" s="312" t="s">
        <v>100</v>
      </c>
      <c r="M60" s="312" t="s">
        <v>100</v>
      </c>
      <c r="N60" s="312" t="s">
        <v>100</v>
      </c>
      <c r="O60" s="312" t="s">
        <v>100</v>
      </c>
      <c r="P60" s="312" t="s">
        <v>99</v>
      </c>
      <c r="Q60" s="312" t="s">
        <v>100</v>
      </c>
      <c r="R60" s="312" t="s">
        <v>100</v>
      </c>
      <c r="S60" s="312" t="s">
        <v>100</v>
      </c>
      <c r="T60" s="312" t="s">
        <v>100</v>
      </c>
      <c r="U60" s="313" t="s">
        <v>100</v>
      </c>
    </row>
    <row r="61" spans="1:21" x14ac:dyDescent="0.25">
      <c r="A61" s="239" t="s">
        <v>192</v>
      </c>
      <c r="B61" s="240" t="s">
        <v>212</v>
      </c>
      <c r="C61" s="240" t="s">
        <v>48</v>
      </c>
      <c r="D61" s="240" t="s">
        <v>180</v>
      </c>
      <c r="E61" s="310" t="s">
        <v>100</v>
      </c>
      <c r="F61" s="310" t="s">
        <v>100</v>
      </c>
      <c r="G61" s="310" t="s">
        <v>100</v>
      </c>
      <c r="H61" s="310" t="s">
        <v>100</v>
      </c>
      <c r="I61" s="310" t="s">
        <v>100</v>
      </c>
      <c r="J61" s="310" t="s">
        <v>100</v>
      </c>
      <c r="K61" s="310" t="s">
        <v>100</v>
      </c>
      <c r="L61" s="310" t="s">
        <v>100</v>
      </c>
      <c r="M61" s="310" t="s">
        <v>100</v>
      </c>
      <c r="N61" s="310" t="s">
        <v>99</v>
      </c>
      <c r="O61" s="310" t="s">
        <v>99</v>
      </c>
      <c r="P61" s="310" t="s">
        <v>100</v>
      </c>
      <c r="Q61" s="310" t="s">
        <v>100</v>
      </c>
      <c r="R61" s="310" t="s">
        <v>100</v>
      </c>
      <c r="S61" s="310" t="s">
        <v>99</v>
      </c>
      <c r="T61" s="310" t="s">
        <v>100</v>
      </c>
      <c r="U61" s="311" t="s">
        <v>100</v>
      </c>
    </row>
    <row r="62" spans="1:21" x14ac:dyDescent="0.25">
      <c r="A62" s="245" t="s">
        <v>192</v>
      </c>
      <c r="B62" s="246" t="s">
        <v>212</v>
      </c>
      <c r="C62" s="246" t="s">
        <v>49</v>
      </c>
      <c r="D62" s="246" t="s">
        <v>180</v>
      </c>
      <c r="E62" s="312" t="s">
        <v>100</v>
      </c>
      <c r="F62" s="312" t="s">
        <v>99</v>
      </c>
      <c r="G62" s="312" t="s">
        <v>100</v>
      </c>
      <c r="H62" s="312" t="s">
        <v>100</v>
      </c>
      <c r="I62" s="312" t="s">
        <v>99</v>
      </c>
      <c r="J62" s="312" t="s">
        <v>100</v>
      </c>
      <c r="K62" s="312" t="s">
        <v>99</v>
      </c>
      <c r="L62" s="312" t="s">
        <v>99</v>
      </c>
      <c r="M62" s="312" t="s">
        <v>100</v>
      </c>
      <c r="N62" s="312" t="s">
        <v>100</v>
      </c>
      <c r="O62" s="312" t="s">
        <v>99</v>
      </c>
      <c r="P62" s="312" t="s">
        <v>99</v>
      </c>
      <c r="Q62" s="312" t="s">
        <v>99</v>
      </c>
      <c r="R62" s="312" t="s">
        <v>99</v>
      </c>
      <c r="S62" s="312" t="s">
        <v>99</v>
      </c>
      <c r="T62" s="312" t="s">
        <v>99</v>
      </c>
      <c r="U62" s="313" t="s">
        <v>100</v>
      </c>
    </row>
    <row r="63" spans="1:21" x14ac:dyDescent="0.25">
      <c r="A63" s="239" t="s">
        <v>192</v>
      </c>
      <c r="B63" s="240" t="s">
        <v>212</v>
      </c>
      <c r="C63" s="240" t="s">
        <v>50</v>
      </c>
      <c r="D63" s="240" t="s">
        <v>180</v>
      </c>
      <c r="E63" s="310" t="s">
        <v>100</v>
      </c>
      <c r="F63" s="310" t="s">
        <v>100</v>
      </c>
      <c r="G63" s="310" t="s">
        <v>100</v>
      </c>
      <c r="H63" s="310" t="s">
        <v>100</v>
      </c>
      <c r="I63" s="310" t="s">
        <v>100</v>
      </c>
      <c r="J63" s="310" t="s">
        <v>99</v>
      </c>
      <c r="K63" s="310" t="s">
        <v>100</v>
      </c>
      <c r="L63" s="310" t="s">
        <v>100</v>
      </c>
      <c r="M63" s="310" t="s">
        <v>100</v>
      </c>
      <c r="N63" s="310" t="s">
        <v>100</v>
      </c>
      <c r="O63" s="310" t="s">
        <v>100</v>
      </c>
      <c r="P63" s="310" t="s">
        <v>99</v>
      </c>
      <c r="Q63" s="310" t="s">
        <v>100</v>
      </c>
      <c r="R63" s="310" t="s">
        <v>100</v>
      </c>
      <c r="S63" s="310" t="s">
        <v>100</v>
      </c>
      <c r="T63" s="310" t="s">
        <v>100</v>
      </c>
      <c r="U63" s="311" t="s">
        <v>100</v>
      </c>
    </row>
    <row r="64" spans="1:21" x14ac:dyDescent="0.25">
      <c r="A64" s="245" t="s">
        <v>192</v>
      </c>
      <c r="B64" s="246" t="s">
        <v>212</v>
      </c>
      <c r="C64" s="246" t="s">
        <v>51</v>
      </c>
      <c r="D64" s="246" t="s">
        <v>180</v>
      </c>
      <c r="E64" s="312" t="s">
        <v>100</v>
      </c>
      <c r="F64" s="312" t="s">
        <v>100</v>
      </c>
      <c r="G64" s="312" t="s">
        <v>100</v>
      </c>
      <c r="H64" s="312" t="s">
        <v>100</v>
      </c>
      <c r="I64" s="312" t="s">
        <v>100</v>
      </c>
      <c r="J64" s="312" t="s">
        <v>100</v>
      </c>
      <c r="K64" s="312" t="s">
        <v>100</v>
      </c>
      <c r="L64" s="312" t="s">
        <v>100</v>
      </c>
      <c r="M64" s="312" t="s">
        <v>100</v>
      </c>
      <c r="N64" s="312" t="s">
        <v>100</v>
      </c>
      <c r="O64" s="312" t="s">
        <v>100</v>
      </c>
      <c r="P64" s="312" t="s">
        <v>100</v>
      </c>
      <c r="Q64" s="312" t="s">
        <v>100</v>
      </c>
      <c r="R64" s="312" t="s">
        <v>100</v>
      </c>
      <c r="S64" s="312" t="s">
        <v>100</v>
      </c>
      <c r="T64" s="312" t="s">
        <v>100</v>
      </c>
      <c r="U64" s="313" t="s">
        <v>100</v>
      </c>
    </row>
    <row r="65" spans="1:21" x14ac:dyDescent="0.25">
      <c r="A65" s="239" t="s">
        <v>192</v>
      </c>
      <c r="B65" s="240" t="s">
        <v>213</v>
      </c>
      <c r="C65" s="240" t="s">
        <v>847</v>
      </c>
      <c r="D65" s="240" t="s">
        <v>180</v>
      </c>
      <c r="E65" s="310" t="s">
        <v>100</v>
      </c>
      <c r="F65" s="310" t="s">
        <v>100</v>
      </c>
      <c r="G65" s="310" t="s">
        <v>100</v>
      </c>
      <c r="H65" s="310" t="s">
        <v>100</v>
      </c>
      <c r="I65" s="310" t="s">
        <v>100</v>
      </c>
      <c r="J65" s="310" t="s">
        <v>100</v>
      </c>
      <c r="K65" s="310" t="s">
        <v>100</v>
      </c>
      <c r="L65" s="310" t="s">
        <v>100</v>
      </c>
      <c r="M65" s="310" t="s">
        <v>99</v>
      </c>
      <c r="N65" s="310" t="s">
        <v>100</v>
      </c>
      <c r="O65" s="310" t="s">
        <v>99</v>
      </c>
      <c r="P65" s="310" t="s">
        <v>99</v>
      </c>
      <c r="Q65" s="310" t="s">
        <v>100</v>
      </c>
      <c r="R65" s="310" t="s">
        <v>99</v>
      </c>
      <c r="S65" s="310" t="s">
        <v>99</v>
      </c>
      <c r="T65" s="310" t="s">
        <v>100</v>
      </c>
      <c r="U65" s="311" t="s">
        <v>100</v>
      </c>
    </row>
    <row r="66" spans="1:21" x14ac:dyDescent="0.25">
      <c r="A66" s="245" t="s">
        <v>192</v>
      </c>
      <c r="B66" s="246" t="s">
        <v>213</v>
      </c>
      <c r="C66" s="246" t="s">
        <v>39</v>
      </c>
      <c r="D66" s="246" t="s">
        <v>180</v>
      </c>
      <c r="E66" s="312" t="s">
        <v>100</v>
      </c>
      <c r="F66" s="312" t="s">
        <v>100</v>
      </c>
      <c r="G66" s="312" t="s">
        <v>100</v>
      </c>
      <c r="H66" s="312" t="s">
        <v>100</v>
      </c>
      <c r="I66" s="312" t="s">
        <v>100</v>
      </c>
      <c r="J66" s="312" t="s">
        <v>100</v>
      </c>
      <c r="K66" s="312" t="s">
        <v>100</v>
      </c>
      <c r="L66" s="312" t="s">
        <v>100</v>
      </c>
      <c r="M66" s="312" t="s">
        <v>100</v>
      </c>
      <c r="N66" s="312" t="s">
        <v>100</v>
      </c>
      <c r="O66" s="312" t="s">
        <v>100</v>
      </c>
      <c r="P66" s="312" t="s">
        <v>100</v>
      </c>
      <c r="Q66" s="312" t="s">
        <v>100</v>
      </c>
      <c r="R66" s="312" t="s">
        <v>100</v>
      </c>
      <c r="S66" s="312" t="s">
        <v>100</v>
      </c>
      <c r="T66" s="312" t="s">
        <v>100</v>
      </c>
      <c r="U66" s="313" t="s">
        <v>100</v>
      </c>
    </row>
    <row r="67" spans="1:21" x14ac:dyDescent="0.25">
      <c r="A67" s="239" t="s">
        <v>192</v>
      </c>
      <c r="B67" s="240" t="s">
        <v>213</v>
      </c>
      <c r="C67" s="240" t="s">
        <v>40</v>
      </c>
      <c r="D67" s="240" t="s">
        <v>180</v>
      </c>
      <c r="E67" s="310" t="s">
        <v>100</v>
      </c>
      <c r="F67" s="310" t="s">
        <v>100</v>
      </c>
      <c r="G67" s="310" t="s">
        <v>100</v>
      </c>
      <c r="H67" s="310" t="s">
        <v>100</v>
      </c>
      <c r="I67" s="310" t="s">
        <v>100</v>
      </c>
      <c r="J67" s="310" t="s">
        <v>100</v>
      </c>
      <c r="K67" s="310" t="s">
        <v>100</v>
      </c>
      <c r="L67" s="310" t="s">
        <v>100</v>
      </c>
      <c r="M67" s="310" t="s">
        <v>100</v>
      </c>
      <c r="N67" s="310" t="s">
        <v>100</v>
      </c>
      <c r="O67" s="310" t="s">
        <v>100</v>
      </c>
      <c r="P67" s="310" t="s">
        <v>99</v>
      </c>
      <c r="Q67" s="310" t="s">
        <v>100</v>
      </c>
      <c r="R67" s="310" t="s">
        <v>100</v>
      </c>
      <c r="S67" s="310" t="s">
        <v>100</v>
      </c>
      <c r="T67" s="310" t="s">
        <v>100</v>
      </c>
      <c r="U67" s="311" t="s">
        <v>100</v>
      </c>
    </row>
    <row r="68" spans="1:21" x14ac:dyDescent="0.25">
      <c r="A68" s="245" t="s">
        <v>192</v>
      </c>
      <c r="B68" s="246" t="s">
        <v>213</v>
      </c>
      <c r="C68" s="246" t="s">
        <v>41</v>
      </c>
      <c r="D68" s="246" t="s">
        <v>180</v>
      </c>
      <c r="E68" s="312" t="s">
        <v>99</v>
      </c>
      <c r="F68" s="312" t="s">
        <v>99</v>
      </c>
      <c r="G68" s="312" t="s">
        <v>100</v>
      </c>
      <c r="H68" s="312" t="s">
        <v>100</v>
      </c>
      <c r="I68" s="312" t="s">
        <v>99</v>
      </c>
      <c r="J68" s="312" t="s">
        <v>99</v>
      </c>
      <c r="K68" s="312" t="s">
        <v>99</v>
      </c>
      <c r="L68" s="312" t="s">
        <v>99</v>
      </c>
      <c r="M68" s="312" t="s">
        <v>99</v>
      </c>
      <c r="N68" s="312" t="s">
        <v>100</v>
      </c>
      <c r="O68" s="312" t="s">
        <v>99</v>
      </c>
      <c r="P68" s="312" t="s">
        <v>99</v>
      </c>
      <c r="Q68" s="312" t="s">
        <v>99</v>
      </c>
      <c r="R68" s="312" t="s">
        <v>99</v>
      </c>
      <c r="S68" s="312" t="s">
        <v>99</v>
      </c>
      <c r="T68" s="312" t="s">
        <v>100</v>
      </c>
      <c r="U68" s="313" t="s">
        <v>100</v>
      </c>
    </row>
    <row r="69" spans="1:21" x14ac:dyDescent="0.25">
      <c r="A69" s="239" t="s">
        <v>192</v>
      </c>
      <c r="B69" s="240" t="s">
        <v>213</v>
      </c>
      <c r="C69" s="240" t="s">
        <v>47</v>
      </c>
      <c r="D69" s="240" t="s">
        <v>180</v>
      </c>
      <c r="E69" s="310" t="s">
        <v>99</v>
      </c>
      <c r="F69" s="310" t="s">
        <v>99</v>
      </c>
      <c r="G69" s="310" t="s">
        <v>100</v>
      </c>
      <c r="H69" s="310" t="s">
        <v>100</v>
      </c>
      <c r="I69" s="310" t="s">
        <v>100</v>
      </c>
      <c r="J69" s="310" t="s">
        <v>100</v>
      </c>
      <c r="K69" s="310" t="s">
        <v>100</v>
      </c>
      <c r="L69" s="310" t="s">
        <v>100</v>
      </c>
      <c r="M69" s="310" t="s">
        <v>99</v>
      </c>
      <c r="N69" s="310" t="s">
        <v>100</v>
      </c>
      <c r="O69" s="310" t="s">
        <v>100</v>
      </c>
      <c r="P69" s="310" t="s">
        <v>100</v>
      </c>
      <c r="Q69" s="310" t="s">
        <v>100</v>
      </c>
      <c r="R69" s="310" t="s">
        <v>100</v>
      </c>
      <c r="S69" s="310" t="s">
        <v>100</v>
      </c>
      <c r="T69" s="310" t="s">
        <v>100</v>
      </c>
      <c r="U69" s="311" t="s">
        <v>100</v>
      </c>
    </row>
    <row r="70" spans="1:21" x14ac:dyDescent="0.25">
      <c r="A70" s="245" t="s">
        <v>192</v>
      </c>
      <c r="B70" s="246" t="s">
        <v>213</v>
      </c>
      <c r="C70" s="246" t="s">
        <v>48</v>
      </c>
      <c r="D70" s="246" t="s">
        <v>180</v>
      </c>
      <c r="E70" s="312" t="s">
        <v>100</v>
      </c>
      <c r="F70" s="312" t="s">
        <v>100</v>
      </c>
      <c r="G70" s="312" t="s">
        <v>100</v>
      </c>
      <c r="H70" s="312" t="s">
        <v>100</v>
      </c>
      <c r="I70" s="312" t="s">
        <v>99</v>
      </c>
      <c r="J70" s="312" t="s">
        <v>100</v>
      </c>
      <c r="K70" s="312" t="s">
        <v>99</v>
      </c>
      <c r="L70" s="312" t="s">
        <v>99</v>
      </c>
      <c r="M70" s="312" t="s">
        <v>99</v>
      </c>
      <c r="N70" s="312" t="s">
        <v>100</v>
      </c>
      <c r="O70" s="312" t="s">
        <v>99</v>
      </c>
      <c r="P70" s="312" t="s">
        <v>99</v>
      </c>
      <c r="Q70" s="312" t="s">
        <v>99</v>
      </c>
      <c r="R70" s="312" t="s">
        <v>99</v>
      </c>
      <c r="S70" s="312" t="s">
        <v>99</v>
      </c>
      <c r="T70" s="312" t="s">
        <v>100</v>
      </c>
      <c r="U70" s="313" t="s">
        <v>100</v>
      </c>
    </row>
    <row r="71" spans="1:21" x14ac:dyDescent="0.25">
      <c r="A71" s="239" t="s">
        <v>192</v>
      </c>
      <c r="B71" s="240" t="s">
        <v>213</v>
      </c>
      <c r="C71" s="240" t="s">
        <v>197</v>
      </c>
      <c r="D71" s="240" t="s">
        <v>180</v>
      </c>
      <c r="E71" s="310" t="s">
        <v>100</v>
      </c>
      <c r="F71" s="310" t="s">
        <v>100</v>
      </c>
      <c r="G71" s="310" t="s">
        <v>100</v>
      </c>
      <c r="H71" s="310" t="s">
        <v>100</v>
      </c>
      <c r="I71" s="310" t="s">
        <v>100</v>
      </c>
      <c r="J71" s="310" t="s">
        <v>100</v>
      </c>
      <c r="K71" s="310" t="s">
        <v>100</v>
      </c>
      <c r="L71" s="310" t="s">
        <v>100</v>
      </c>
      <c r="M71" s="310" t="s">
        <v>100</v>
      </c>
      <c r="N71" s="310" t="s">
        <v>100</v>
      </c>
      <c r="O71" s="310" t="s">
        <v>100</v>
      </c>
      <c r="P71" s="310" t="s">
        <v>99</v>
      </c>
      <c r="Q71" s="310" t="s">
        <v>100</v>
      </c>
      <c r="R71" s="310" t="s">
        <v>100</v>
      </c>
      <c r="S71" s="310" t="s">
        <v>100</v>
      </c>
      <c r="T71" s="310" t="s">
        <v>100</v>
      </c>
      <c r="U71" s="311" t="s">
        <v>100</v>
      </c>
    </row>
    <row r="72" spans="1:21" x14ac:dyDescent="0.25">
      <c r="A72" s="245" t="s">
        <v>192</v>
      </c>
      <c r="B72" s="246" t="s">
        <v>213</v>
      </c>
      <c r="C72" s="246" t="s">
        <v>49</v>
      </c>
      <c r="D72" s="246" t="s">
        <v>180</v>
      </c>
      <c r="E72" s="312" t="s">
        <v>100</v>
      </c>
      <c r="F72" s="312" t="s">
        <v>99</v>
      </c>
      <c r="G72" s="312" t="s">
        <v>100</v>
      </c>
      <c r="H72" s="312" t="s">
        <v>100</v>
      </c>
      <c r="I72" s="312" t="s">
        <v>100</v>
      </c>
      <c r="J72" s="312" t="s">
        <v>99</v>
      </c>
      <c r="K72" s="312" t="s">
        <v>100</v>
      </c>
      <c r="L72" s="312" t="s">
        <v>100</v>
      </c>
      <c r="M72" s="312" t="s">
        <v>99</v>
      </c>
      <c r="N72" s="312" t="s">
        <v>100</v>
      </c>
      <c r="O72" s="312" t="s">
        <v>99</v>
      </c>
      <c r="P72" s="312" t="s">
        <v>99</v>
      </c>
      <c r="Q72" s="312" t="s">
        <v>99</v>
      </c>
      <c r="R72" s="312" t="s">
        <v>99</v>
      </c>
      <c r="S72" s="312" t="s">
        <v>99</v>
      </c>
      <c r="T72" s="312" t="s">
        <v>99</v>
      </c>
      <c r="U72" s="313" t="s">
        <v>99</v>
      </c>
    </row>
    <row r="73" spans="1:21" x14ac:dyDescent="0.25">
      <c r="A73" s="239" t="s">
        <v>192</v>
      </c>
      <c r="B73" s="240" t="s">
        <v>213</v>
      </c>
      <c r="C73" s="240" t="s">
        <v>50</v>
      </c>
      <c r="D73" s="240" t="s">
        <v>180</v>
      </c>
      <c r="E73" s="310" t="s">
        <v>99</v>
      </c>
      <c r="F73" s="310" t="s">
        <v>99</v>
      </c>
      <c r="G73" s="310" t="s">
        <v>100</v>
      </c>
      <c r="H73" s="310" t="s">
        <v>100</v>
      </c>
      <c r="I73" s="310" t="s">
        <v>100</v>
      </c>
      <c r="J73" s="310" t="s">
        <v>99</v>
      </c>
      <c r="K73" s="310" t="s">
        <v>100</v>
      </c>
      <c r="L73" s="310" t="s">
        <v>100</v>
      </c>
      <c r="M73" s="310" t="s">
        <v>100</v>
      </c>
      <c r="N73" s="310" t="s">
        <v>100</v>
      </c>
      <c r="O73" s="310" t="s">
        <v>99</v>
      </c>
      <c r="P73" s="310" t="s">
        <v>99</v>
      </c>
      <c r="Q73" s="310" t="s">
        <v>99</v>
      </c>
      <c r="R73" s="310" t="s">
        <v>100</v>
      </c>
      <c r="S73" s="310" t="s">
        <v>100</v>
      </c>
      <c r="T73" s="310" t="s">
        <v>100</v>
      </c>
      <c r="U73" s="311" t="s">
        <v>100</v>
      </c>
    </row>
    <row r="74" spans="1:21" x14ac:dyDescent="0.25">
      <c r="A74" s="245" t="s">
        <v>192</v>
      </c>
      <c r="B74" s="246" t="s">
        <v>213</v>
      </c>
      <c r="C74" s="246" t="s">
        <v>51</v>
      </c>
      <c r="D74" s="246" t="s">
        <v>180</v>
      </c>
      <c r="E74" s="312" t="s">
        <v>100</v>
      </c>
      <c r="F74" s="312" t="s">
        <v>100</v>
      </c>
      <c r="G74" s="312" t="s">
        <v>100</v>
      </c>
      <c r="H74" s="312" t="s">
        <v>100</v>
      </c>
      <c r="I74" s="312" t="s">
        <v>100</v>
      </c>
      <c r="J74" s="312" t="s">
        <v>100</v>
      </c>
      <c r="K74" s="312" t="s">
        <v>100</v>
      </c>
      <c r="L74" s="312" t="s">
        <v>100</v>
      </c>
      <c r="M74" s="312" t="s">
        <v>100</v>
      </c>
      <c r="N74" s="312" t="s">
        <v>100</v>
      </c>
      <c r="O74" s="312" t="s">
        <v>99</v>
      </c>
      <c r="P74" s="312" t="s">
        <v>99</v>
      </c>
      <c r="Q74" s="312" t="s">
        <v>100</v>
      </c>
      <c r="R74" s="312" t="s">
        <v>100</v>
      </c>
      <c r="S74" s="312" t="s">
        <v>100</v>
      </c>
      <c r="T74" s="312" t="s">
        <v>100</v>
      </c>
      <c r="U74" s="313" t="s">
        <v>100</v>
      </c>
    </row>
    <row r="75" spans="1:21" x14ac:dyDescent="0.25">
      <c r="A75" s="239" t="s">
        <v>192</v>
      </c>
      <c r="B75" s="240" t="s">
        <v>214</v>
      </c>
      <c r="C75" s="240" t="s">
        <v>25</v>
      </c>
      <c r="D75" s="240" t="s">
        <v>180</v>
      </c>
      <c r="E75" s="310" t="s">
        <v>99</v>
      </c>
      <c r="F75" s="310" t="s">
        <v>99</v>
      </c>
      <c r="G75" s="310" t="s">
        <v>99</v>
      </c>
      <c r="H75" s="310" t="s">
        <v>100</v>
      </c>
      <c r="I75" s="310" t="s">
        <v>99</v>
      </c>
      <c r="J75" s="310" t="s">
        <v>100</v>
      </c>
      <c r="K75" s="310" t="s">
        <v>99</v>
      </c>
      <c r="L75" s="310" t="s">
        <v>99</v>
      </c>
      <c r="M75" s="310" t="s">
        <v>99</v>
      </c>
      <c r="N75" s="310" t="s">
        <v>99</v>
      </c>
      <c r="O75" s="310" t="s">
        <v>99</v>
      </c>
      <c r="P75" s="310" t="s">
        <v>99</v>
      </c>
      <c r="Q75" s="310" t="s">
        <v>99</v>
      </c>
      <c r="R75" s="310" t="s">
        <v>99</v>
      </c>
      <c r="S75" s="310" t="s">
        <v>99</v>
      </c>
      <c r="T75" s="310" t="s">
        <v>99</v>
      </c>
      <c r="U75" s="311" t="s">
        <v>100</v>
      </c>
    </row>
    <row r="76" spans="1:21" x14ac:dyDescent="0.25">
      <c r="A76" s="245" t="s">
        <v>192</v>
      </c>
      <c r="B76" s="246" t="s">
        <v>214</v>
      </c>
      <c r="C76" s="246" t="s">
        <v>40</v>
      </c>
      <c r="D76" s="246" t="s">
        <v>180</v>
      </c>
      <c r="E76" s="312" t="s">
        <v>100</v>
      </c>
      <c r="F76" s="312" t="s">
        <v>99</v>
      </c>
      <c r="G76" s="312" t="s">
        <v>100</v>
      </c>
      <c r="H76" s="312" t="s">
        <v>100</v>
      </c>
      <c r="I76" s="312" t="s">
        <v>100</v>
      </c>
      <c r="J76" s="312" t="s">
        <v>100</v>
      </c>
      <c r="K76" s="312" t="s">
        <v>99</v>
      </c>
      <c r="L76" s="312" t="s">
        <v>100</v>
      </c>
      <c r="M76" s="312" t="s">
        <v>100</v>
      </c>
      <c r="N76" s="312" t="s">
        <v>100</v>
      </c>
      <c r="O76" s="312" t="s">
        <v>100</v>
      </c>
      <c r="P76" s="312" t="s">
        <v>99</v>
      </c>
      <c r="Q76" s="312" t="s">
        <v>100</v>
      </c>
      <c r="R76" s="312" t="s">
        <v>100</v>
      </c>
      <c r="S76" s="312" t="s">
        <v>100</v>
      </c>
      <c r="T76" s="312" t="s">
        <v>100</v>
      </c>
      <c r="U76" s="313" t="s">
        <v>100</v>
      </c>
    </row>
    <row r="77" spans="1:21" x14ac:dyDescent="0.25">
      <c r="A77" s="239" t="s">
        <v>192</v>
      </c>
      <c r="B77" s="240" t="s">
        <v>214</v>
      </c>
      <c r="C77" s="240" t="s">
        <v>48</v>
      </c>
      <c r="D77" s="240" t="s">
        <v>180</v>
      </c>
      <c r="E77" s="310" t="s">
        <v>100</v>
      </c>
      <c r="F77" s="310" t="s">
        <v>100</v>
      </c>
      <c r="G77" s="310" t="s">
        <v>100</v>
      </c>
      <c r="H77" s="310" t="s">
        <v>100</v>
      </c>
      <c r="I77" s="310" t="s">
        <v>99</v>
      </c>
      <c r="J77" s="310" t="s">
        <v>100</v>
      </c>
      <c r="K77" s="310" t="s">
        <v>100</v>
      </c>
      <c r="L77" s="310" t="s">
        <v>100</v>
      </c>
      <c r="M77" s="310" t="s">
        <v>100</v>
      </c>
      <c r="N77" s="310" t="s">
        <v>100</v>
      </c>
      <c r="O77" s="310" t="s">
        <v>100</v>
      </c>
      <c r="P77" s="310" t="s">
        <v>99</v>
      </c>
      <c r="Q77" s="310" t="s">
        <v>100</v>
      </c>
      <c r="R77" s="310" t="s">
        <v>100</v>
      </c>
      <c r="S77" s="310" t="s">
        <v>100</v>
      </c>
      <c r="T77" s="310" t="s">
        <v>100</v>
      </c>
      <c r="U77" s="311" t="s">
        <v>100</v>
      </c>
    </row>
    <row r="78" spans="1:21" x14ac:dyDescent="0.25">
      <c r="A78" s="245" t="s">
        <v>192</v>
      </c>
      <c r="B78" s="246" t="s">
        <v>215</v>
      </c>
      <c r="C78" s="246" t="s">
        <v>41</v>
      </c>
      <c r="D78" s="246" t="s">
        <v>182</v>
      </c>
      <c r="E78" s="312" t="s">
        <v>100</v>
      </c>
      <c r="F78" s="312" t="s">
        <v>100</v>
      </c>
      <c r="G78" s="312" t="s">
        <v>100</v>
      </c>
      <c r="H78" s="312" t="s">
        <v>99</v>
      </c>
      <c r="I78" s="312" t="s">
        <v>100</v>
      </c>
      <c r="J78" s="312" t="s">
        <v>100</v>
      </c>
      <c r="K78" s="312" t="s">
        <v>99</v>
      </c>
      <c r="L78" s="312" t="s">
        <v>100</v>
      </c>
      <c r="M78" s="312" t="s">
        <v>100</v>
      </c>
      <c r="N78" s="312" t="s">
        <v>100</v>
      </c>
      <c r="O78" s="312" t="s">
        <v>99</v>
      </c>
      <c r="P78" s="312" t="s">
        <v>99</v>
      </c>
      <c r="Q78" s="312" t="s">
        <v>99</v>
      </c>
      <c r="R78" s="312" t="s">
        <v>99</v>
      </c>
      <c r="S78" s="312" t="s">
        <v>100</v>
      </c>
      <c r="T78" s="312" t="s">
        <v>100</v>
      </c>
      <c r="U78" s="313" t="s">
        <v>100</v>
      </c>
    </row>
    <row r="79" spans="1:21" x14ac:dyDescent="0.25">
      <c r="A79" s="239" t="s">
        <v>192</v>
      </c>
      <c r="B79" s="240" t="s">
        <v>216</v>
      </c>
      <c r="C79" s="240" t="s">
        <v>41</v>
      </c>
      <c r="D79" s="240" t="s">
        <v>182</v>
      </c>
      <c r="E79" s="310" t="s">
        <v>100</v>
      </c>
      <c r="F79" s="310" t="s">
        <v>100</v>
      </c>
      <c r="G79" s="310" t="s">
        <v>100</v>
      </c>
      <c r="H79" s="310" t="s">
        <v>100</v>
      </c>
      <c r="I79" s="310" t="s">
        <v>100</v>
      </c>
      <c r="J79" s="310" t="s">
        <v>100</v>
      </c>
      <c r="K79" s="310" t="s">
        <v>100</v>
      </c>
      <c r="L79" s="310" t="s">
        <v>100</v>
      </c>
      <c r="M79" s="310" t="s">
        <v>100</v>
      </c>
      <c r="N79" s="310" t="s">
        <v>100</v>
      </c>
      <c r="O79" s="310" t="s">
        <v>100</v>
      </c>
      <c r="P79" s="310" t="s">
        <v>100</v>
      </c>
      <c r="Q79" s="310" t="s">
        <v>100</v>
      </c>
      <c r="R79" s="310" t="s">
        <v>100</v>
      </c>
      <c r="S79" s="310" t="s">
        <v>100</v>
      </c>
      <c r="T79" s="310" t="s">
        <v>100</v>
      </c>
      <c r="U79" s="311" t="s">
        <v>100</v>
      </c>
    </row>
    <row r="80" spans="1:21" x14ac:dyDescent="0.25">
      <c r="A80" s="245" t="s">
        <v>192</v>
      </c>
      <c r="B80" s="246" t="s">
        <v>216</v>
      </c>
      <c r="C80" s="246" t="s">
        <v>50</v>
      </c>
      <c r="D80" s="246" t="s">
        <v>182</v>
      </c>
      <c r="E80" s="312" t="s">
        <v>100</v>
      </c>
      <c r="F80" s="312" t="s">
        <v>100</v>
      </c>
      <c r="G80" s="312" t="s">
        <v>100</v>
      </c>
      <c r="H80" s="312" t="s">
        <v>100</v>
      </c>
      <c r="I80" s="312" t="s">
        <v>100</v>
      </c>
      <c r="J80" s="312" t="s">
        <v>99</v>
      </c>
      <c r="K80" s="312" t="s">
        <v>100</v>
      </c>
      <c r="L80" s="312" t="s">
        <v>100</v>
      </c>
      <c r="M80" s="312" t="s">
        <v>100</v>
      </c>
      <c r="N80" s="312" t="s">
        <v>100</v>
      </c>
      <c r="O80" s="312" t="s">
        <v>100</v>
      </c>
      <c r="P80" s="312" t="s">
        <v>99</v>
      </c>
      <c r="Q80" s="312" t="s">
        <v>100</v>
      </c>
      <c r="R80" s="312" t="s">
        <v>100</v>
      </c>
      <c r="S80" s="312" t="s">
        <v>100</v>
      </c>
      <c r="T80" s="312" t="s">
        <v>100</v>
      </c>
      <c r="U80" s="313" t="s">
        <v>100</v>
      </c>
    </row>
    <row r="81" spans="1:21" x14ac:dyDescent="0.25">
      <c r="A81" s="239" t="s">
        <v>192</v>
      </c>
      <c r="B81" s="240" t="s">
        <v>216</v>
      </c>
      <c r="C81" s="240" t="s">
        <v>51</v>
      </c>
      <c r="D81" s="240" t="s">
        <v>182</v>
      </c>
      <c r="E81" s="310" t="s">
        <v>99</v>
      </c>
      <c r="F81" s="310" t="s">
        <v>100</v>
      </c>
      <c r="G81" s="310" t="s">
        <v>100</v>
      </c>
      <c r="H81" s="310" t="s">
        <v>100</v>
      </c>
      <c r="I81" s="310" t="s">
        <v>100</v>
      </c>
      <c r="J81" s="310" t="s">
        <v>100</v>
      </c>
      <c r="K81" s="310" t="s">
        <v>99</v>
      </c>
      <c r="L81" s="310" t="s">
        <v>100</v>
      </c>
      <c r="M81" s="310" t="s">
        <v>100</v>
      </c>
      <c r="N81" s="310" t="s">
        <v>100</v>
      </c>
      <c r="O81" s="310" t="s">
        <v>100</v>
      </c>
      <c r="P81" s="310" t="s">
        <v>99</v>
      </c>
      <c r="Q81" s="310" t="s">
        <v>100</v>
      </c>
      <c r="R81" s="310" t="s">
        <v>100</v>
      </c>
      <c r="S81" s="310" t="s">
        <v>100</v>
      </c>
      <c r="T81" s="310" t="s">
        <v>100</v>
      </c>
      <c r="U81" s="311" t="s">
        <v>100</v>
      </c>
    </row>
    <row r="82" spans="1:21" x14ac:dyDescent="0.25">
      <c r="A82" s="245" t="s">
        <v>192</v>
      </c>
      <c r="B82" s="246" t="s">
        <v>217</v>
      </c>
      <c r="C82" s="246" t="s">
        <v>41</v>
      </c>
      <c r="D82" s="246" t="s">
        <v>182</v>
      </c>
      <c r="E82" s="312" t="s">
        <v>100</v>
      </c>
      <c r="F82" s="312" t="s">
        <v>100</v>
      </c>
      <c r="G82" s="312" t="s">
        <v>100</v>
      </c>
      <c r="H82" s="312" t="s">
        <v>99</v>
      </c>
      <c r="I82" s="312" t="s">
        <v>100</v>
      </c>
      <c r="J82" s="312" t="s">
        <v>99</v>
      </c>
      <c r="K82" s="312" t="s">
        <v>99</v>
      </c>
      <c r="L82" s="312" t="s">
        <v>100</v>
      </c>
      <c r="M82" s="312" t="s">
        <v>100</v>
      </c>
      <c r="N82" s="312" t="s">
        <v>100</v>
      </c>
      <c r="O82" s="312" t="s">
        <v>100</v>
      </c>
      <c r="P82" s="312" t="s">
        <v>99</v>
      </c>
      <c r="Q82" s="312" t="s">
        <v>100</v>
      </c>
      <c r="R82" s="312" t="s">
        <v>99</v>
      </c>
      <c r="S82" s="312" t="s">
        <v>100</v>
      </c>
      <c r="T82" s="312" t="s">
        <v>100</v>
      </c>
      <c r="U82" s="313" t="s">
        <v>100</v>
      </c>
    </row>
    <row r="83" spans="1:21" x14ac:dyDescent="0.25">
      <c r="A83" s="239" t="s">
        <v>192</v>
      </c>
      <c r="B83" s="240" t="s">
        <v>218</v>
      </c>
      <c r="C83" s="240" t="s">
        <v>41</v>
      </c>
      <c r="D83" s="240" t="s">
        <v>182</v>
      </c>
      <c r="E83" s="310" t="s">
        <v>99</v>
      </c>
      <c r="F83" s="310" t="s">
        <v>99</v>
      </c>
      <c r="G83" s="310" t="s">
        <v>100</v>
      </c>
      <c r="H83" s="310" t="s">
        <v>100</v>
      </c>
      <c r="I83" s="310" t="s">
        <v>99</v>
      </c>
      <c r="J83" s="310" t="s">
        <v>100</v>
      </c>
      <c r="K83" s="310" t="s">
        <v>99</v>
      </c>
      <c r="L83" s="310" t="s">
        <v>99</v>
      </c>
      <c r="M83" s="310" t="s">
        <v>99</v>
      </c>
      <c r="N83" s="310" t="s">
        <v>100</v>
      </c>
      <c r="O83" s="310" t="s">
        <v>99</v>
      </c>
      <c r="P83" s="310" t="s">
        <v>99</v>
      </c>
      <c r="Q83" s="310" t="s">
        <v>99</v>
      </c>
      <c r="R83" s="310" t="s">
        <v>99</v>
      </c>
      <c r="S83" s="310" t="s">
        <v>100</v>
      </c>
      <c r="T83" s="310" t="s">
        <v>99</v>
      </c>
      <c r="U83" s="311" t="s">
        <v>100</v>
      </c>
    </row>
    <row r="84" spans="1:21" x14ac:dyDescent="0.25">
      <c r="A84" s="245" t="s">
        <v>192</v>
      </c>
      <c r="B84" s="246" t="s">
        <v>219</v>
      </c>
      <c r="C84" s="246" t="s">
        <v>41</v>
      </c>
      <c r="D84" s="246" t="s">
        <v>182</v>
      </c>
      <c r="E84" s="312" t="s">
        <v>100</v>
      </c>
      <c r="F84" s="312" t="s">
        <v>100</v>
      </c>
      <c r="G84" s="312" t="s">
        <v>100</v>
      </c>
      <c r="H84" s="312" t="s">
        <v>100</v>
      </c>
      <c r="I84" s="312" t="s">
        <v>100</v>
      </c>
      <c r="J84" s="312" t="s">
        <v>100</v>
      </c>
      <c r="K84" s="312" t="s">
        <v>100</v>
      </c>
      <c r="L84" s="312" t="s">
        <v>100</v>
      </c>
      <c r="M84" s="312" t="s">
        <v>99</v>
      </c>
      <c r="N84" s="312" t="s">
        <v>100</v>
      </c>
      <c r="O84" s="312" t="s">
        <v>100</v>
      </c>
      <c r="P84" s="312" t="s">
        <v>99</v>
      </c>
      <c r="Q84" s="312" t="s">
        <v>100</v>
      </c>
      <c r="R84" s="312" t="s">
        <v>100</v>
      </c>
      <c r="S84" s="312" t="s">
        <v>99</v>
      </c>
      <c r="T84" s="312" t="s">
        <v>100</v>
      </c>
      <c r="U84" s="313" t="s">
        <v>100</v>
      </c>
    </row>
    <row r="85" spans="1:21" x14ac:dyDescent="0.25">
      <c r="A85" s="239" t="s">
        <v>192</v>
      </c>
      <c r="B85" s="240" t="s">
        <v>220</v>
      </c>
      <c r="C85" s="240" t="s">
        <v>41</v>
      </c>
      <c r="D85" s="240" t="s">
        <v>182</v>
      </c>
      <c r="E85" s="310" t="s">
        <v>100</v>
      </c>
      <c r="F85" s="310" t="s">
        <v>100</v>
      </c>
      <c r="G85" s="310" t="s">
        <v>100</v>
      </c>
      <c r="H85" s="310" t="s">
        <v>100</v>
      </c>
      <c r="I85" s="310" t="s">
        <v>100</v>
      </c>
      <c r="J85" s="310" t="s">
        <v>100</v>
      </c>
      <c r="K85" s="310" t="s">
        <v>100</v>
      </c>
      <c r="L85" s="310" t="s">
        <v>100</v>
      </c>
      <c r="M85" s="310" t="s">
        <v>100</v>
      </c>
      <c r="N85" s="310" t="s">
        <v>100</v>
      </c>
      <c r="O85" s="310" t="s">
        <v>100</v>
      </c>
      <c r="P85" s="310" t="s">
        <v>100</v>
      </c>
      <c r="Q85" s="310" t="s">
        <v>100</v>
      </c>
      <c r="R85" s="310" t="s">
        <v>100</v>
      </c>
      <c r="S85" s="310" t="s">
        <v>100</v>
      </c>
      <c r="T85" s="310" t="s">
        <v>100</v>
      </c>
      <c r="U85" s="311" t="s">
        <v>100</v>
      </c>
    </row>
    <row r="86" spans="1:21" x14ac:dyDescent="0.25">
      <c r="A86" s="245" t="s">
        <v>192</v>
      </c>
      <c r="B86" s="246" t="s">
        <v>221</v>
      </c>
      <c r="C86" s="246" t="s">
        <v>41</v>
      </c>
      <c r="D86" s="246" t="s">
        <v>182</v>
      </c>
      <c r="E86" s="312" t="s">
        <v>99</v>
      </c>
      <c r="F86" s="312" t="s">
        <v>99</v>
      </c>
      <c r="G86" s="312" t="s">
        <v>100</v>
      </c>
      <c r="H86" s="312" t="s">
        <v>100</v>
      </c>
      <c r="I86" s="312" t="s">
        <v>100</v>
      </c>
      <c r="J86" s="312" t="s">
        <v>100</v>
      </c>
      <c r="K86" s="312" t="s">
        <v>99</v>
      </c>
      <c r="L86" s="312" t="s">
        <v>100</v>
      </c>
      <c r="M86" s="312" t="s">
        <v>100</v>
      </c>
      <c r="N86" s="312" t="s">
        <v>100</v>
      </c>
      <c r="O86" s="312" t="s">
        <v>99</v>
      </c>
      <c r="P86" s="312" t="s">
        <v>99</v>
      </c>
      <c r="Q86" s="312" t="s">
        <v>100</v>
      </c>
      <c r="R86" s="312" t="s">
        <v>99</v>
      </c>
      <c r="S86" s="312" t="s">
        <v>99</v>
      </c>
      <c r="T86" s="312" t="s">
        <v>100</v>
      </c>
      <c r="U86" s="313" t="s">
        <v>100</v>
      </c>
    </row>
    <row r="87" spans="1:21" x14ac:dyDescent="0.25">
      <c r="A87" s="239" t="s">
        <v>222</v>
      </c>
      <c r="B87" s="240" t="s">
        <v>223</v>
      </c>
      <c r="C87" s="240" t="s">
        <v>25</v>
      </c>
      <c r="D87" s="240" t="s">
        <v>182</v>
      </c>
      <c r="E87" s="310" t="s">
        <v>100</v>
      </c>
      <c r="F87" s="310" t="s">
        <v>100</v>
      </c>
      <c r="G87" s="310" t="s">
        <v>100</v>
      </c>
      <c r="H87" s="310" t="s">
        <v>100</v>
      </c>
      <c r="I87" s="310" t="s">
        <v>100</v>
      </c>
      <c r="J87" s="310" t="s">
        <v>100</v>
      </c>
      <c r="K87" s="310" t="s">
        <v>100</v>
      </c>
      <c r="L87" s="310" t="s">
        <v>100</v>
      </c>
      <c r="M87" s="310" t="s">
        <v>100</v>
      </c>
      <c r="N87" s="310" t="s">
        <v>100</v>
      </c>
      <c r="O87" s="310" t="s">
        <v>99</v>
      </c>
      <c r="P87" s="310" t="s">
        <v>99</v>
      </c>
      <c r="Q87" s="310" t="s">
        <v>99</v>
      </c>
      <c r="R87" s="310" t="s">
        <v>99</v>
      </c>
      <c r="S87" s="310" t="s">
        <v>100</v>
      </c>
      <c r="T87" s="310" t="s">
        <v>100</v>
      </c>
      <c r="U87" s="311" t="s">
        <v>100</v>
      </c>
    </row>
    <row r="88" spans="1:21" x14ac:dyDescent="0.25">
      <c r="A88" s="245" t="s">
        <v>222</v>
      </c>
      <c r="B88" s="246" t="s">
        <v>224</v>
      </c>
      <c r="C88" s="246" t="s">
        <v>49</v>
      </c>
      <c r="D88" s="246" t="s">
        <v>182</v>
      </c>
      <c r="E88" s="312" t="s">
        <v>100</v>
      </c>
      <c r="F88" s="312" t="s">
        <v>100</v>
      </c>
      <c r="G88" s="312" t="s">
        <v>100</v>
      </c>
      <c r="H88" s="312" t="s">
        <v>100</v>
      </c>
      <c r="I88" s="312" t="s">
        <v>100</v>
      </c>
      <c r="J88" s="312" t="s">
        <v>100</v>
      </c>
      <c r="K88" s="312" t="s">
        <v>100</v>
      </c>
      <c r="L88" s="312" t="s">
        <v>100</v>
      </c>
      <c r="M88" s="312" t="s">
        <v>99</v>
      </c>
      <c r="N88" s="312" t="s">
        <v>100</v>
      </c>
      <c r="O88" s="312" t="s">
        <v>99</v>
      </c>
      <c r="P88" s="312" t="s">
        <v>99</v>
      </c>
      <c r="Q88" s="312" t="s">
        <v>100</v>
      </c>
      <c r="R88" s="312" t="s">
        <v>100</v>
      </c>
      <c r="S88" s="312" t="s">
        <v>100</v>
      </c>
      <c r="T88" s="312" t="s">
        <v>100</v>
      </c>
      <c r="U88" s="313" t="s">
        <v>100</v>
      </c>
    </row>
    <row r="89" spans="1:21" x14ac:dyDescent="0.25">
      <c r="A89" s="239" t="s">
        <v>222</v>
      </c>
      <c r="B89" s="240" t="s">
        <v>225</v>
      </c>
      <c r="C89" s="240" t="s">
        <v>41</v>
      </c>
      <c r="D89" s="240" t="s">
        <v>182</v>
      </c>
      <c r="E89" s="310" t="s">
        <v>100</v>
      </c>
      <c r="F89" s="310" t="s">
        <v>100</v>
      </c>
      <c r="G89" s="310" t="s">
        <v>99</v>
      </c>
      <c r="H89" s="310" t="s">
        <v>100</v>
      </c>
      <c r="I89" s="310" t="s">
        <v>100</v>
      </c>
      <c r="J89" s="310" t="s">
        <v>100</v>
      </c>
      <c r="K89" s="310" t="s">
        <v>99</v>
      </c>
      <c r="L89" s="310" t="s">
        <v>100</v>
      </c>
      <c r="M89" s="310" t="s">
        <v>100</v>
      </c>
      <c r="N89" s="310" t="s">
        <v>100</v>
      </c>
      <c r="O89" s="310" t="s">
        <v>99</v>
      </c>
      <c r="P89" s="310" t="s">
        <v>99</v>
      </c>
      <c r="Q89" s="310" t="s">
        <v>99</v>
      </c>
      <c r="R89" s="310" t="s">
        <v>99</v>
      </c>
      <c r="S89" s="310" t="s">
        <v>99</v>
      </c>
      <c r="T89" s="310" t="s">
        <v>99</v>
      </c>
      <c r="U89" s="311" t="s">
        <v>100</v>
      </c>
    </row>
    <row r="90" spans="1:21" x14ac:dyDescent="0.25">
      <c r="A90" s="245" t="s">
        <v>222</v>
      </c>
      <c r="B90" s="246" t="s">
        <v>225</v>
      </c>
      <c r="C90" s="246" t="s">
        <v>47</v>
      </c>
      <c r="D90" s="246" t="s">
        <v>182</v>
      </c>
      <c r="E90" s="312" t="s">
        <v>100</v>
      </c>
      <c r="F90" s="312" t="s">
        <v>99</v>
      </c>
      <c r="G90" s="312" t="s">
        <v>100</v>
      </c>
      <c r="H90" s="312" t="s">
        <v>100</v>
      </c>
      <c r="I90" s="312" t="s">
        <v>100</v>
      </c>
      <c r="J90" s="312" t="s">
        <v>100</v>
      </c>
      <c r="K90" s="312" t="s">
        <v>99</v>
      </c>
      <c r="L90" s="312" t="s">
        <v>99</v>
      </c>
      <c r="M90" s="312" t="s">
        <v>100</v>
      </c>
      <c r="N90" s="312" t="s">
        <v>100</v>
      </c>
      <c r="O90" s="312" t="s">
        <v>99</v>
      </c>
      <c r="P90" s="312" t="s">
        <v>99</v>
      </c>
      <c r="Q90" s="312" t="s">
        <v>99</v>
      </c>
      <c r="R90" s="312" t="s">
        <v>99</v>
      </c>
      <c r="S90" s="312" t="s">
        <v>99</v>
      </c>
      <c r="T90" s="312" t="s">
        <v>99</v>
      </c>
      <c r="U90" s="313" t="s">
        <v>100</v>
      </c>
    </row>
    <row r="91" spans="1:21" x14ac:dyDescent="0.25">
      <c r="A91" s="239" t="s">
        <v>222</v>
      </c>
      <c r="B91" s="240" t="s">
        <v>226</v>
      </c>
      <c r="C91" s="240" t="s">
        <v>41</v>
      </c>
      <c r="D91" s="240" t="s">
        <v>182</v>
      </c>
      <c r="E91" s="310" t="s">
        <v>99</v>
      </c>
      <c r="F91" s="310" t="s">
        <v>99</v>
      </c>
      <c r="G91" s="310" t="s">
        <v>100</v>
      </c>
      <c r="H91" s="310" t="s">
        <v>100</v>
      </c>
      <c r="I91" s="310" t="s">
        <v>100</v>
      </c>
      <c r="J91" s="310" t="s">
        <v>99</v>
      </c>
      <c r="K91" s="310" t="s">
        <v>99</v>
      </c>
      <c r="L91" s="310" t="s">
        <v>100</v>
      </c>
      <c r="M91" s="310" t="s">
        <v>100</v>
      </c>
      <c r="N91" s="310" t="s">
        <v>100</v>
      </c>
      <c r="O91" s="310" t="s">
        <v>99</v>
      </c>
      <c r="P91" s="310" t="s">
        <v>99</v>
      </c>
      <c r="Q91" s="310" t="s">
        <v>99</v>
      </c>
      <c r="R91" s="310" t="s">
        <v>99</v>
      </c>
      <c r="S91" s="310" t="s">
        <v>100</v>
      </c>
      <c r="T91" s="310" t="s">
        <v>100</v>
      </c>
      <c r="U91" s="311" t="s">
        <v>100</v>
      </c>
    </row>
    <row r="92" spans="1:21" x14ac:dyDescent="0.25">
      <c r="A92" s="245" t="s">
        <v>222</v>
      </c>
      <c r="B92" s="246" t="s">
        <v>227</v>
      </c>
      <c r="C92" s="246" t="s">
        <v>41</v>
      </c>
      <c r="D92" s="246" t="s">
        <v>180</v>
      </c>
      <c r="E92" s="312" t="s">
        <v>100</v>
      </c>
      <c r="F92" s="312" t="s">
        <v>100</v>
      </c>
      <c r="G92" s="312" t="s">
        <v>100</v>
      </c>
      <c r="H92" s="312" t="s">
        <v>100</v>
      </c>
      <c r="I92" s="312" t="s">
        <v>100</v>
      </c>
      <c r="J92" s="312" t="s">
        <v>100</v>
      </c>
      <c r="K92" s="312" t="s">
        <v>100</v>
      </c>
      <c r="L92" s="312" t="s">
        <v>100</v>
      </c>
      <c r="M92" s="312" t="s">
        <v>100</v>
      </c>
      <c r="N92" s="312" t="s">
        <v>100</v>
      </c>
      <c r="O92" s="312" t="s">
        <v>99</v>
      </c>
      <c r="P92" s="312" t="s">
        <v>99</v>
      </c>
      <c r="Q92" s="312" t="s">
        <v>100</v>
      </c>
      <c r="R92" s="312" t="s">
        <v>99</v>
      </c>
      <c r="S92" s="312" t="s">
        <v>100</v>
      </c>
      <c r="T92" s="312" t="s">
        <v>100</v>
      </c>
      <c r="U92" s="313" t="s">
        <v>100</v>
      </c>
    </row>
    <row r="93" spans="1:21" x14ac:dyDescent="0.25">
      <c r="A93" s="239" t="s">
        <v>222</v>
      </c>
      <c r="B93" s="240" t="s">
        <v>227</v>
      </c>
      <c r="C93" s="240" t="s">
        <v>48</v>
      </c>
      <c r="D93" s="240" t="s">
        <v>180</v>
      </c>
      <c r="E93" s="310" t="s">
        <v>100</v>
      </c>
      <c r="F93" s="310" t="s">
        <v>100</v>
      </c>
      <c r="G93" s="310" t="s">
        <v>100</v>
      </c>
      <c r="H93" s="310" t="s">
        <v>100</v>
      </c>
      <c r="I93" s="310" t="s">
        <v>100</v>
      </c>
      <c r="J93" s="310" t="s">
        <v>100</v>
      </c>
      <c r="K93" s="310" t="s">
        <v>100</v>
      </c>
      <c r="L93" s="310" t="s">
        <v>100</v>
      </c>
      <c r="M93" s="310" t="s">
        <v>100</v>
      </c>
      <c r="N93" s="310" t="s">
        <v>100</v>
      </c>
      <c r="O93" s="310" t="s">
        <v>100</v>
      </c>
      <c r="P93" s="310" t="s">
        <v>99</v>
      </c>
      <c r="Q93" s="310" t="s">
        <v>100</v>
      </c>
      <c r="R93" s="310" t="s">
        <v>100</v>
      </c>
      <c r="S93" s="310" t="s">
        <v>99</v>
      </c>
      <c r="T93" s="310" t="s">
        <v>100</v>
      </c>
      <c r="U93" s="311" t="s">
        <v>100</v>
      </c>
    </row>
    <row r="94" spans="1:21" x14ac:dyDescent="0.25">
      <c r="A94" s="245" t="s">
        <v>222</v>
      </c>
      <c r="B94" s="246" t="s">
        <v>227</v>
      </c>
      <c r="C94" s="246" t="s">
        <v>50</v>
      </c>
      <c r="D94" s="246" t="s">
        <v>180</v>
      </c>
      <c r="E94" s="312" t="s">
        <v>100</v>
      </c>
      <c r="F94" s="312" t="s">
        <v>100</v>
      </c>
      <c r="G94" s="312" t="s">
        <v>100</v>
      </c>
      <c r="H94" s="312" t="s">
        <v>100</v>
      </c>
      <c r="I94" s="312" t="s">
        <v>100</v>
      </c>
      <c r="J94" s="312" t="s">
        <v>100</v>
      </c>
      <c r="K94" s="312" t="s">
        <v>100</v>
      </c>
      <c r="L94" s="312" t="s">
        <v>100</v>
      </c>
      <c r="M94" s="312" t="s">
        <v>100</v>
      </c>
      <c r="N94" s="312" t="s">
        <v>100</v>
      </c>
      <c r="O94" s="312" t="s">
        <v>99</v>
      </c>
      <c r="P94" s="312" t="s">
        <v>99</v>
      </c>
      <c r="Q94" s="312" t="s">
        <v>100</v>
      </c>
      <c r="R94" s="312" t="s">
        <v>100</v>
      </c>
      <c r="S94" s="312" t="s">
        <v>100</v>
      </c>
      <c r="T94" s="312" t="s">
        <v>100</v>
      </c>
      <c r="U94" s="313" t="s">
        <v>100</v>
      </c>
    </row>
    <row r="95" spans="1:21" x14ac:dyDescent="0.25">
      <c r="A95" s="239" t="s">
        <v>222</v>
      </c>
      <c r="B95" s="240" t="s">
        <v>228</v>
      </c>
      <c r="C95" s="240" t="s">
        <v>25</v>
      </c>
      <c r="D95" s="240" t="s">
        <v>182</v>
      </c>
      <c r="E95" s="310" t="s">
        <v>100</v>
      </c>
      <c r="F95" s="310" t="s">
        <v>100</v>
      </c>
      <c r="G95" s="310" t="s">
        <v>100</v>
      </c>
      <c r="H95" s="310" t="s">
        <v>100</v>
      </c>
      <c r="I95" s="310" t="s">
        <v>100</v>
      </c>
      <c r="J95" s="310" t="s">
        <v>100</v>
      </c>
      <c r="K95" s="310" t="s">
        <v>100</v>
      </c>
      <c r="L95" s="310" t="s">
        <v>100</v>
      </c>
      <c r="M95" s="310" t="s">
        <v>100</v>
      </c>
      <c r="N95" s="310" t="s">
        <v>100</v>
      </c>
      <c r="O95" s="310" t="s">
        <v>99</v>
      </c>
      <c r="P95" s="310" t="s">
        <v>99</v>
      </c>
      <c r="Q95" s="310" t="s">
        <v>100</v>
      </c>
      <c r="R95" s="310" t="s">
        <v>100</v>
      </c>
      <c r="S95" s="310" t="s">
        <v>100</v>
      </c>
      <c r="T95" s="310" t="s">
        <v>100</v>
      </c>
      <c r="U95" s="311" t="s">
        <v>100</v>
      </c>
    </row>
    <row r="96" spans="1:21" x14ac:dyDescent="0.25">
      <c r="A96" s="245" t="s">
        <v>229</v>
      </c>
      <c r="B96" s="246" t="s">
        <v>230</v>
      </c>
      <c r="C96" s="246" t="s">
        <v>41</v>
      </c>
      <c r="D96" s="246" t="s">
        <v>182</v>
      </c>
      <c r="E96" s="312" t="s">
        <v>100</v>
      </c>
      <c r="F96" s="312" t="s">
        <v>100</v>
      </c>
      <c r="G96" s="312" t="s">
        <v>100</v>
      </c>
      <c r="H96" s="312" t="s">
        <v>100</v>
      </c>
      <c r="I96" s="312" t="s">
        <v>100</v>
      </c>
      <c r="J96" s="312" t="s">
        <v>100</v>
      </c>
      <c r="K96" s="312" t="s">
        <v>100</v>
      </c>
      <c r="L96" s="312" t="s">
        <v>100</v>
      </c>
      <c r="M96" s="312" t="s">
        <v>100</v>
      </c>
      <c r="N96" s="312" t="s">
        <v>100</v>
      </c>
      <c r="O96" s="312" t="s">
        <v>99</v>
      </c>
      <c r="P96" s="312" t="s">
        <v>99</v>
      </c>
      <c r="Q96" s="312" t="s">
        <v>99</v>
      </c>
      <c r="R96" s="312" t="s">
        <v>99</v>
      </c>
      <c r="S96" s="312" t="s">
        <v>100</v>
      </c>
      <c r="T96" s="312" t="s">
        <v>100</v>
      </c>
      <c r="U96" s="313" t="s">
        <v>100</v>
      </c>
    </row>
    <row r="97" spans="1:21" x14ac:dyDescent="0.25">
      <c r="A97" s="239" t="s">
        <v>229</v>
      </c>
      <c r="B97" s="240" t="s">
        <v>231</v>
      </c>
      <c r="C97" s="240" t="s">
        <v>41</v>
      </c>
      <c r="D97" s="240" t="s">
        <v>182</v>
      </c>
      <c r="E97" s="310" t="s">
        <v>99</v>
      </c>
      <c r="F97" s="310" t="s">
        <v>99</v>
      </c>
      <c r="G97" s="310" t="s">
        <v>100</v>
      </c>
      <c r="H97" s="310" t="s">
        <v>100</v>
      </c>
      <c r="I97" s="310" t="s">
        <v>99</v>
      </c>
      <c r="J97" s="310" t="s">
        <v>99</v>
      </c>
      <c r="K97" s="310" t="s">
        <v>100</v>
      </c>
      <c r="L97" s="310" t="s">
        <v>100</v>
      </c>
      <c r="M97" s="310" t="s">
        <v>100</v>
      </c>
      <c r="N97" s="310" t="s">
        <v>100</v>
      </c>
      <c r="O97" s="310" t="s">
        <v>99</v>
      </c>
      <c r="P97" s="310" t="s">
        <v>99</v>
      </c>
      <c r="Q97" s="310" t="s">
        <v>99</v>
      </c>
      <c r="R97" s="310" t="s">
        <v>99</v>
      </c>
      <c r="S97" s="310" t="s">
        <v>99</v>
      </c>
      <c r="T97" s="310" t="s">
        <v>99</v>
      </c>
      <c r="U97" s="311" t="s">
        <v>100</v>
      </c>
    </row>
    <row r="98" spans="1:21" x14ac:dyDescent="0.25">
      <c r="A98" s="245" t="s">
        <v>229</v>
      </c>
      <c r="B98" s="246" t="s">
        <v>232</v>
      </c>
      <c r="C98" s="246" t="s">
        <v>41</v>
      </c>
      <c r="D98" s="246" t="s">
        <v>182</v>
      </c>
      <c r="E98" s="312" t="s">
        <v>100</v>
      </c>
      <c r="F98" s="312" t="s">
        <v>100</v>
      </c>
      <c r="G98" s="312" t="s">
        <v>100</v>
      </c>
      <c r="H98" s="312" t="s">
        <v>100</v>
      </c>
      <c r="I98" s="312" t="s">
        <v>100</v>
      </c>
      <c r="J98" s="312" t="s">
        <v>100</v>
      </c>
      <c r="K98" s="312" t="s">
        <v>99</v>
      </c>
      <c r="L98" s="312" t="s">
        <v>100</v>
      </c>
      <c r="M98" s="312" t="s">
        <v>100</v>
      </c>
      <c r="N98" s="312" t="s">
        <v>100</v>
      </c>
      <c r="O98" s="312" t="s">
        <v>99</v>
      </c>
      <c r="P98" s="312" t="s">
        <v>99</v>
      </c>
      <c r="Q98" s="312" t="s">
        <v>99</v>
      </c>
      <c r="R98" s="312" t="s">
        <v>99</v>
      </c>
      <c r="S98" s="312" t="s">
        <v>100</v>
      </c>
      <c r="T98" s="312" t="s">
        <v>100</v>
      </c>
      <c r="U98" s="313" t="s">
        <v>100</v>
      </c>
    </row>
    <row r="99" spans="1:21" x14ac:dyDescent="0.25">
      <c r="A99" s="239" t="s">
        <v>229</v>
      </c>
      <c r="B99" s="240" t="s">
        <v>233</v>
      </c>
      <c r="C99" s="240" t="s">
        <v>25</v>
      </c>
      <c r="D99" s="240" t="s">
        <v>180</v>
      </c>
      <c r="E99" s="310" t="s">
        <v>100</v>
      </c>
      <c r="F99" s="310" t="s">
        <v>99</v>
      </c>
      <c r="G99" s="310" t="s">
        <v>100</v>
      </c>
      <c r="H99" s="310" t="s">
        <v>100</v>
      </c>
      <c r="I99" s="310" t="s">
        <v>100</v>
      </c>
      <c r="J99" s="310" t="s">
        <v>100</v>
      </c>
      <c r="K99" s="310" t="s">
        <v>100</v>
      </c>
      <c r="L99" s="310" t="s">
        <v>100</v>
      </c>
      <c r="M99" s="310" t="s">
        <v>100</v>
      </c>
      <c r="N99" s="310" t="s">
        <v>100</v>
      </c>
      <c r="O99" s="310" t="s">
        <v>99</v>
      </c>
      <c r="P99" s="310" t="s">
        <v>99</v>
      </c>
      <c r="Q99" s="310" t="s">
        <v>100</v>
      </c>
      <c r="R99" s="310" t="s">
        <v>99</v>
      </c>
      <c r="S99" s="310" t="s">
        <v>100</v>
      </c>
      <c r="T99" s="310" t="s">
        <v>100</v>
      </c>
      <c r="U99" s="311" t="s">
        <v>100</v>
      </c>
    </row>
    <row r="100" spans="1:21" x14ac:dyDescent="0.25">
      <c r="A100" s="245" t="s">
        <v>229</v>
      </c>
      <c r="B100" s="246" t="s">
        <v>233</v>
      </c>
      <c r="C100" s="246" t="s">
        <v>40</v>
      </c>
      <c r="D100" s="246" t="s">
        <v>180</v>
      </c>
      <c r="E100" s="312" t="s">
        <v>100</v>
      </c>
      <c r="F100" s="312" t="s">
        <v>100</v>
      </c>
      <c r="G100" s="312" t="s">
        <v>100</v>
      </c>
      <c r="H100" s="312" t="s">
        <v>100</v>
      </c>
      <c r="I100" s="312" t="s">
        <v>100</v>
      </c>
      <c r="J100" s="312" t="s">
        <v>100</v>
      </c>
      <c r="K100" s="312" t="s">
        <v>100</v>
      </c>
      <c r="L100" s="312" t="s">
        <v>100</v>
      </c>
      <c r="M100" s="312" t="s">
        <v>100</v>
      </c>
      <c r="N100" s="312" t="s">
        <v>100</v>
      </c>
      <c r="O100" s="312" t="s">
        <v>100</v>
      </c>
      <c r="P100" s="312" t="s">
        <v>100</v>
      </c>
      <c r="Q100" s="312" t="s">
        <v>100</v>
      </c>
      <c r="R100" s="312" t="s">
        <v>100</v>
      </c>
      <c r="S100" s="312" t="s">
        <v>100</v>
      </c>
      <c r="T100" s="312" t="s">
        <v>100</v>
      </c>
      <c r="U100" s="313" t="s">
        <v>100</v>
      </c>
    </row>
    <row r="101" spans="1:21" x14ac:dyDescent="0.25">
      <c r="A101" s="239" t="s">
        <v>229</v>
      </c>
      <c r="B101" s="240" t="s">
        <v>233</v>
      </c>
      <c r="C101" s="240" t="s">
        <v>46</v>
      </c>
      <c r="D101" s="240" t="s">
        <v>180</v>
      </c>
      <c r="E101" s="310" t="s">
        <v>100</v>
      </c>
      <c r="F101" s="310" t="s">
        <v>100</v>
      </c>
      <c r="G101" s="310" t="s">
        <v>100</v>
      </c>
      <c r="H101" s="310" t="s">
        <v>100</v>
      </c>
      <c r="I101" s="310" t="s">
        <v>100</v>
      </c>
      <c r="J101" s="310" t="s">
        <v>100</v>
      </c>
      <c r="K101" s="310" t="s">
        <v>100</v>
      </c>
      <c r="L101" s="310" t="s">
        <v>100</v>
      </c>
      <c r="M101" s="310" t="s">
        <v>100</v>
      </c>
      <c r="N101" s="310" t="s">
        <v>100</v>
      </c>
      <c r="O101" s="310" t="s">
        <v>99</v>
      </c>
      <c r="P101" s="310" t="s">
        <v>99</v>
      </c>
      <c r="Q101" s="310" t="s">
        <v>99</v>
      </c>
      <c r="R101" s="310" t="s">
        <v>99</v>
      </c>
      <c r="S101" s="310" t="s">
        <v>100</v>
      </c>
      <c r="T101" s="310" t="s">
        <v>100</v>
      </c>
      <c r="U101" s="311" t="s">
        <v>100</v>
      </c>
    </row>
    <row r="102" spans="1:21" x14ac:dyDescent="0.25">
      <c r="A102" s="245" t="s">
        <v>229</v>
      </c>
      <c r="B102" s="246" t="s">
        <v>233</v>
      </c>
      <c r="C102" s="246" t="s">
        <v>47</v>
      </c>
      <c r="D102" s="246" t="s">
        <v>180</v>
      </c>
      <c r="E102" s="312" t="s">
        <v>99</v>
      </c>
      <c r="F102" s="312" t="s">
        <v>99</v>
      </c>
      <c r="G102" s="312" t="s">
        <v>99</v>
      </c>
      <c r="H102" s="312" t="s">
        <v>100</v>
      </c>
      <c r="I102" s="312" t="s">
        <v>100</v>
      </c>
      <c r="J102" s="312" t="s">
        <v>99</v>
      </c>
      <c r="K102" s="312" t="s">
        <v>99</v>
      </c>
      <c r="L102" s="312" t="s">
        <v>100</v>
      </c>
      <c r="M102" s="312" t="s">
        <v>100</v>
      </c>
      <c r="N102" s="312" t="s">
        <v>100</v>
      </c>
      <c r="O102" s="312" t="s">
        <v>99</v>
      </c>
      <c r="P102" s="312" t="s">
        <v>100</v>
      </c>
      <c r="Q102" s="312" t="s">
        <v>99</v>
      </c>
      <c r="R102" s="312" t="s">
        <v>99</v>
      </c>
      <c r="S102" s="312" t="s">
        <v>99</v>
      </c>
      <c r="T102" s="312" t="s">
        <v>99</v>
      </c>
      <c r="U102" s="313" t="s">
        <v>100</v>
      </c>
    </row>
    <row r="103" spans="1:21" x14ac:dyDescent="0.25">
      <c r="A103" s="239" t="s">
        <v>229</v>
      </c>
      <c r="B103" s="240" t="s">
        <v>233</v>
      </c>
      <c r="C103" s="240" t="s">
        <v>48</v>
      </c>
      <c r="D103" s="240" t="s">
        <v>180</v>
      </c>
      <c r="E103" s="310" t="s">
        <v>99</v>
      </c>
      <c r="F103" s="310" t="s">
        <v>99</v>
      </c>
      <c r="G103" s="310" t="s">
        <v>100</v>
      </c>
      <c r="H103" s="310" t="s">
        <v>100</v>
      </c>
      <c r="I103" s="310" t="s">
        <v>100</v>
      </c>
      <c r="J103" s="310" t="s">
        <v>100</v>
      </c>
      <c r="K103" s="310" t="s">
        <v>100</v>
      </c>
      <c r="L103" s="310" t="s">
        <v>100</v>
      </c>
      <c r="M103" s="310" t="s">
        <v>100</v>
      </c>
      <c r="N103" s="310" t="s">
        <v>100</v>
      </c>
      <c r="O103" s="310" t="s">
        <v>99</v>
      </c>
      <c r="P103" s="310" t="s">
        <v>99</v>
      </c>
      <c r="Q103" s="310" t="s">
        <v>100</v>
      </c>
      <c r="R103" s="310" t="s">
        <v>99</v>
      </c>
      <c r="S103" s="310" t="s">
        <v>100</v>
      </c>
      <c r="T103" s="310" t="s">
        <v>100</v>
      </c>
      <c r="U103" s="311" t="s">
        <v>100</v>
      </c>
    </row>
    <row r="104" spans="1:21" x14ac:dyDescent="0.25">
      <c r="A104" s="245" t="s">
        <v>229</v>
      </c>
      <c r="B104" s="246" t="s">
        <v>233</v>
      </c>
      <c r="C104" s="246" t="s">
        <v>49</v>
      </c>
      <c r="D104" s="246" t="s">
        <v>180</v>
      </c>
      <c r="E104" s="312" t="s">
        <v>100</v>
      </c>
      <c r="F104" s="312" t="s">
        <v>100</v>
      </c>
      <c r="G104" s="312" t="s">
        <v>100</v>
      </c>
      <c r="H104" s="312" t="s">
        <v>100</v>
      </c>
      <c r="I104" s="312" t="s">
        <v>100</v>
      </c>
      <c r="J104" s="312" t="s">
        <v>100</v>
      </c>
      <c r="K104" s="312" t="s">
        <v>100</v>
      </c>
      <c r="L104" s="312" t="s">
        <v>100</v>
      </c>
      <c r="M104" s="312" t="s">
        <v>100</v>
      </c>
      <c r="N104" s="312" t="s">
        <v>100</v>
      </c>
      <c r="O104" s="312" t="s">
        <v>99</v>
      </c>
      <c r="P104" s="312" t="s">
        <v>99</v>
      </c>
      <c r="Q104" s="312" t="s">
        <v>99</v>
      </c>
      <c r="R104" s="312" t="s">
        <v>100</v>
      </c>
      <c r="S104" s="312" t="s">
        <v>100</v>
      </c>
      <c r="T104" s="312" t="s">
        <v>100</v>
      </c>
      <c r="U104" s="313" t="s">
        <v>100</v>
      </c>
    </row>
    <row r="105" spans="1:21" x14ac:dyDescent="0.25">
      <c r="A105" s="239" t="s">
        <v>229</v>
      </c>
      <c r="B105" s="240" t="s">
        <v>233</v>
      </c>
      <c r="C105" s="240" t="s">
        <v>50</v>
      </c>
      <c r="D105" s="240" t="s">
        <v>180</v>
      </c>
      <c r="E105" s="310" t="s">
        <v>100</v>
      </c>
      <c r="F105" s="310" t="s">
        <v>100</v>
      </c>
      <c r="G105" s="310" t="s">
        <v>100</v>
      </c>
      <c r="H105" s="310" t="s">
        <v>100</v>
      </c>
      <c r="I105" s="310" t="s">
        <v>100</v>
      </c>
      <c r="J105" s="310" t="s">
        <v>100</v>
      </c>
      <c r="K105" s="310" t="s">
        <v>99</v>
      </c>
      <c r="L105" s="310" t="s">
        <v>100</v>
      </c>
      <c r="M105" s="310" t="s">
        <v>100</v>
      </c>
      <c r="N105" s="310" t="s">
        <v>100</v>
      </c>
      <c r="O105" s="310" t="s">
        <v>100</v>
      </c>
      <c r="P105" s="310" t="s">
        <v>99</v>
      </c>
      <c r="Q105" s="310" t="s">
        <v>100</v>
      </c>
      <c r="R105" s="310" t="s">
        <v>100</v>
      </c>
      <c r="S105" s="310" t="s">
        <v>100</v>
      </c>
      <c r="T105" s="310" t="s">
        <v>100</v>
      </c>
      <c r="U105" s="311" t="s">
        <v>100</v>
      </c>
    </row>
    <row r="106" spans="1:21" x14ac:dyDescent="0.25">
      <c r="A106" s="245" t="s">
        <v>229</v>
      </c>
      <c r="B106" s="246" t="s">
        <v>233</v>
      </c>
      <c r="C106" s="246" t="s">
        <v>51</v>
      </c>
      <c r="D106" s="246" t="s">
        <v>180</v>
      </c>
      <c r="E106" s="312" t="s">
        <v>100</v>
      </c>
      <c r="F106" s="312" t="s">
        <v>100</v>
      </c>
      <c r="G106" s="312" t="s">
        <v>100</v>
      </c>
      <c r="H106" s="312" t="s">
        <v>100</v>
      </c>
      <c r="I106" s="312" t="s">
        <v>100</v>
      </c>
      <c r="J106" s="312" t="s">
        <v>100</v>
      </c>
      <c r="K106" s="312" t="s">
        <v>100</v>
      </c>
      <c r="L106" s="312" t="s">
        <v>100</v>
      </c>
      <c r="M106" s="312" t="s">
        <v>100</v>
      </c>
      <c r="N106" s="312" t="s">
        <v>100</v>
      </c>
      <c r="O106" s="312" t="s">
        <v>100</v>
      </c>
      <c r="P106" s="312" t="s">
        <v>100</v>
      </c>
      <c r="Q106" s="312" t="s">
        <v>100</v>
      </c>
      <c r="R106" s="312" t="s">
        <v>100</v>
      </c>
      <c r="S106" s="312" t="s">
        <v>100</v>
      </c>
      <c r="T106" s="312" t="s">
        <v>100</v>
      </c>
      <c r="U106" s="313" t="s">
        <v>100</v>
      </c>
    </row>
    <row r="107" spans="1:21" x14ac:dyDescent="0.25">
      <c r="A107" s="239" t="s">
        <v>229</v>
      </c>
      <c r="B107" s="240" t="s">
        <v>234</v>
      </c>
      <c r="C107" s="240" t="s">
        <v>41</v>
      </c>
      <c r="D107" s="240" t="s">
        <v>182</v>
      </c>
      <c r="E107" s="310" t="s">
        <v>99</v>
      </c>
      <c r="F107" s="310" t="s">
        <v>99</v>
      </c>
      <c r="G107" s="310" t="s">
        <v>100</v>
      </c>
      <c r="H107" s="310" t="s">
        <v>100</v>
      </c>
      <c r="I107" s="310" t="s">
        <v>100</v>
      </c>
      <c r="J107" s="310" t="s">
        <v>100</v>
      </c>
      <c r="K107" s="310" t="s">
        <v>100</v>
      </c>
      <c r="L107" s="310" t="s">
        <v>100</v>
      </c>
      <c r="M107" s="310" t="s">
        <v>99</v>
      </c>
      <c r="N107" s="310" t="s">
        <v>100</v>
      </c>
      <c r="O107" s="310" t="s">
        <v>99</v>
      </c>
      <c r="P107" s="310" t="s">
        <v>99</v>
      </c>
      <c r="Q107" s="310" t="s">
        <v>99</v>
      </c>
      <c r="R107" s="310" t="s">
        <v>99</v>
      </c>
      <c r="S107" s="310" t="s">
        <v>99</v>
      </c>
      <c r="T107" s="310" t="s">
        <v>100</v>
      </c>
      <c r="U107" s="311" t="s">
        <v>100</v>
      </c>
    </row>
    <row r="108" spans="1:21" x14ac:dyDescent="0.25">
      <c r="A108" s="245" t="s">
        <v>229</v>
      </c>
      <c r="B108" s="246" t="s">
        <v>234</v>
      </c>
      <c r="C108" s="246" t="s">
        <v>47</v>
      </c>
      <c r="D108" s="246" t="s">
        <v>182</v>
      </c>
      <c r="E108" s="312" t="s">
        <v>100</v>
      </c>
      <c r="F108" s="312" t="s">
        <v>100</v>
      </c>
      <c r="G108" s="312" t="s">
        <v>100</v>
      </c>
      <c r="H108" s="312" t="s">
        <v>100</v>
      </c>
      <c r="I108" s="312" t="s">
        <v>100</v>
      </c>
      <c r="J108" s="312" t="s">
        <v>100</v>
      </c>
      <c r="K108" s="312" t="s">
        <v>100</v>
      </c>
      <c r="L108" s="312" t="s">
        <v>100</v>
      </c>
      <c r="M108" s="312" t="s">
        <v>99</v>
      </c>
      <c r="N108" s="312" t="s">
        <v>100</v>
      </c>
      <c r="O108" s="312" t="s">
        <v>99</v>
      </c>
      <c r="P108" s="312" t="s">
        <v>99</v>
      </c>
      <c r="Q108" s="312" t="s">
        <v>99</v>
      </c>
      <c r="R108" s="312" t="s">
        <v>100</v>
      </c>
      <c r="S108" s="312" t="s">
        <v>100</v>
      </c>
      <c r="T108" s="312" t="s">
        <v>100</v>
      </c>
      <c r="U108" s="313" t="s">
        <v>99</v>
      </c>
    </row>
    <row r="109" spans="1:21" x14ac:dyDescent="0.25">
      <c r="A109" s="239" t="s">
        <v>229</v>
      </c>
      <c r="B109" s="240" t="s">
        <v>234</v>
      </c>
      <c r="C109" s="240" t="s">
        <v>49</v>
      </c>
      <c r="D109" s="240" t="s">
        <v>182</v>
      </c>
      <c r="E109" s="310" t="s">
        <v>100</v>
      </c>
      <c r="F109" s="310" t="s">
        <v>100</v>
      </c>
      <c r="G109" s="310" t="s">
        <v>100</v>
      </c>
      <c r="H109" s="310" t="s">
        <v>100</v>
      </c>
      <c r="I109" s="310" t="s">
        <v>100</v>
      </c>
      <c r="J109" s="310" t="s">
        <v>100</v>
      </c>
      <c r="K109" s="310" t="s">
        <v>100</v>
      </c>
      <c r="L109" s="310" t="s">
        <v>100</v>
      </c>
      <c r="M109" s="310" t="s">
        <v>99</v>
      </c>
      <c r="N109" s="310" t="s">
        <v>100</v>
      </c>
      <c r="O109" s="310" t="s">
        <v>99</v>
      </c>
      <c r="P109" s="310" t="s">
        <v>99</v>
      </c>
      <c r="Q109" s="310" t="s">
        <v>99</v>
      </c>
      <c r="R109" s="310" t="s">
        <v>99</v>
      </c>
      <c r="S109" s="310" t="s">
        <v>100</v>
      </c>
      <c r="T109" s="310" t="s">
        <v>100</v>
      </c>
      <c r="U109" s="311" t="s">
        <v>100</v>
      </c>
    </row>
    <row r="110" spans="1:21" x14ac:dyDescent="0.25">
      <c r="A110" s="245" t="s">
        <v>235</v>
      </c>
      <c r="B110" s="246" t="s">
        <v>236</v>
      </c>
      <c r="C110" s="246" t="s">
        <v>41</v>
      </c>
      <c r="D110" s="246" t="s">
        <v>182</v>
      </c>
      <c r="E110" s="312" t="s">
        <v>100</v>
      </c>
      <c r="F110" s="312" t="s">
        <v>99</v>
      </c>
      <c r="G110" s="312" t="s">
        <v>100</v>
      </c>
      <c r="H110" s="312" t="s">
        <v>100</v>
      </c>
      <c r="I110" s="312" t="s">
        <v>100</v>
      </c>
      <c r="J110" s="312" t="s">
        <v>100</v>
      </c>
      <c r="K110" s="312" t="s">
        <v>99</v>
      </c>
      <c r="L110" s="312" t="s">
        <v>100</v>
      </c>
      <c r="M110" s="312" t="s">
        <v>99</v>
      </c>
      <c r="N110" s="312" t="s">
        <v>100</v>
      </c>
      <c r="O110" s="312" t="s">
        <v>99</v>
      </c>
      <c r="P110" s="312" t="s">
        <v>99</v>
      </c>
      <c r="Q110" s="312" t="s">
        <v>99</v>
      </c>
      <c r="R110" s="312" t="s">
        <v>99</v>
      </c>
      <c r="S110" s="312" t="s">
        <v>100</v>
      </c>
      <c r="T110" s="312" t="s">
        <v>100</v>
      </c>
      <c r="U110" s="313" t="s">
        <v>100</v>
      </c>
    </row>
    <row r="111" spans="1:21" x14ac:dyDescent="0.25">
      <c r="A111" s="239" t="s">
        <v>235</v>
      </c>
      <c r="B111" s="240" t="s">
        <v>236</v>
      </c>
      <c r="C111" s="240" t="s">
        <v>47</v>
      </c>
      <c r="D111" s="240" t="s">
        <v>182</v>
      </c>
      <c r="E111" s="310" t="s">
        <v>99</v>
      </c>
      <c r="F111" s="310" t="s">
        <v>99</v>
      </c>
      <c r="G111" s="310" t="s">
        <v>100</v>
      </c>
      <c r="H111" s="310" t="s">
        <v>100</v>
      </c>
      <c r="I111" s="310" t="s">
        <v>100</v>
      </c>
      <c r="J111" s="310" t="s">
        <v>100</v>
      </c>
      <c r="K111" s="310" t="s">
        <v>99</v>
      </c>
      <c r="L111" s="310" t="s">
        <v>99</v>
      </c>
      <c r="M111" s="310" t="s">
        <v>99</v>
      </c>
      <c r="N111" s="310" t="s">
        <v>99</v>
      </c>
      <c r="O111" s="310" t="s">
        <v>99</v>
      </c>
      <c r="P111" s="310" t="s">
        <v>99</v>
      </c>
      <c r="Q111" s="310" t="s">
        <v>99</v>
      </c>
      <c r="R111" s="310" t="s">
        <v>99</v>
      </c>
      <c r="S111" s="310" t="s">
        <v>99</v>
      </c>
      <c r="T111" s="310" t="s">
        <v>99</v>
      </c>
      <c r="U111" s="311" t="s">
        <v>100</v>
      </c>
    </row>
    <row r="112" spans="1:21" x14ac:dyDescent="0.25">
      <c r="A112" s="245" t="s">
        <v>235</v>
      </c>
      <c r="B112" s="246" t="s">
        <v>237</v>
      </c>
      <c r="C112" s="246" t="s">
        <v>49</v>
      </c>
      <c r="D112" s="246" t="s">
        <v>182</v>
      </c>
      <c r="E112" s="312" t="s">
        <v>100</v>
      </c>
      <c r="F112" s="312" t="s">
        <v>100</v>
      </c>
      <c r="G112" s="312" t="s">
        <v>100</v>
      </c>
      <c r="H112" s="312" t="s">
        <v>99</v>
      </c>
      <c r="I112" s="312" t="s">
        <v>99</v>
      </c>
      <c r="J112" s="312" t="s">
        <v>99</v>
      </c>
      <c r="K112" s="312" t="s">
        <v>99</v>
      </c>
      <c r="L112" s="312" t="s">
        <v>99</v>
      </c>
      <c r="M112" s="312" t="s">
        <v>99</v>
      </c>
      <c r="N112" s="312" t="s">
        <v>99</v>
      </c>
      <c r="O112" s="312" t="s">
        <v>99</v>
      </c>
      <c r="P112" s="312" t="s">
        <v>99</v>
      </c>
      <c r="Q112" s="312" t="s">
        <v>99</v>
      </c>
      <c r="R112" s="312" t="s">
        <v>100</v>
      </c>
      <c r="S112" s="312" t="s">
        <v>99</v>
      </c>
      <c r="T112" s="312" t="s">
        <v>100</v>
      </c>
      <c r="U112" s="313" t="s">
        <v>100</v>
      </c>
    </row>
    <row r="113" spans="1:21" x14ac:dyDescent="0.25">
      <c r="A113" s="239" t="s">
        <v>238</v>
      </c>
      <c r="B113" s="240" t="s">
        <v>239</v>
      </c>
      <c r="C113" s="240" t="s">
        <v>49</v>
      </c>
      <c r="D113" s="240" t="s">
        <v>182</v>
      </c>
      <c r="E113" s="310" t="s">
        <v>100</v>
      </c>
      <c r="F113" s="310" t="s">
        <v>100</v>
      </c>
      <c r="G113" s="310" t="s">
        <v>100</v>
      </c>
      <c r="H113" s="310" t="s">
        <v>100</v>
      </c>
      <c r="I113" s="310" t="s">
        <v>100</v>
      </c>
      <c r="J113" s="310" t="s">
        <v>100</v>
      </c>
      <c r="K113" s="310" t="s">
        <v>99</v>
      </c>
      <c r="L113" s="310" t="s">
        <v>100</v>
      </c>
      <c r="M113" s="310" t="s">
        <v>99</v>
      </c>
      <c r="N113" s="310" t="s">
        <v>99</v>
      </c>
      <c r="O113" s="310" t="s">
        <v>99</v>
      </c>
      <c r="P113" s="310" t="s">
        <v>99</v>
      </c>
      <c r="Q113" s="310" t="s">
        <v>99</v>
      </c>
      <c r="R113" s="310" t="s">
        <v>99</v>
      </c>
      <c r="S113" s="310" t="s">
        <v>99</v>
      </c>
      <c r="T113" s="310" t="s">
        <v>100</v>
      </c>
      <c r="U113" s="311" t="s">
        <v>100</v>
      </c>
    </row>
    <row r="114" spans="1:21" x14ac:dyDescent="0.25">
      <c r="A114" s="245" t="s">
        <v>238</v>
      </c>
      <c r="B114" s="246" t="s">
        <v>240</v>
      </c>
      <c r="C114" s="246" t="s">
        <v>41</v>
      </c>
      <c r="D114" s="246" t="s">
        <v>182</v>
      </c>
      <c r="E114" s="312" t="s">
        <v>100</v>
      </c>
      <c r="F114" s="312" t="s">
        <v>99</v>
      </c>
      <c r="G114" s="312" t="s">
        <v>100</v>
      </c>
      <c r="H114" s="312" t="s">
        <v>99</v>
      </c>
      <c r="I114" s="312" t="s">
        <v>100</v>
      </c>
      <c r="J114" s="312" t="s">
        <v>99</v>
      </c>
      <c r="K114" s="312" t="s">
        <v>99</v>
      </c>
      <c r="L114" s="312" t="s">
        <v>100</v>
      </c>
      <c r="M114" s="312" t="s">
        <v>100</v>
      </c>
      <c r="N114" s="312" t="s">
        <v>100</v>
      </c>
      <c r="O114" s="312" t="s">
        <v>100</v>
      </c>
      <c r="P114" s="312" t="s">
        <v>99</v>
      </c>
      <c r="Q114" s="312" t="s">
        <v>99</v>
      </c>
      <c r="R114" s="312" t="s">
        <v>99</v>
      </c>
      <c r="S114" s="312" t="s">
        <v>100</v>
      </c>
      <c r="T114" s="312" t="s">
        <v>100</v>
      </c>
      <c r="U114" s="313" t="s">
        <v>100</v>
      </c>
    </row>
    <row r="115" spans="1:21" x14ac:dyDescent="0.25">
      <c r="A115" s="239" t="s">
        <v>238</v>
      </c>
      <c r="B115" s="240" t="s">
        <v>241</v>
      </c>
      <c r="C115" s="240" t="s">
        <v>25</v>
      </c>
      <c r="D115" s="240" t="s">
        <v>180</v>
      </c>
      <c r="E115" s="310" t="s">
        <v>100</v>
      </c>
      <c r="F115" s="310" t="s">
        <v>99</v>
      </c>
      <c r="G115" s="310" t="s">
        <v>100</v>
      </c>
      <c r="H115" s="310" t="s">
        <v>100</v>
      </c>
      <c r="I115" s="310" t="s">
        <v>99</v>
      </c>
      <c r="J115" s="310" t="s">
        <v>100</v>
      </c>
      <c r="K115" s="310" t="s">
        <v>100</v>
      </c>
      <c r="L115" s="310" t="s">
        <v>100</v>
      </c>
      <c r="M115" s="310" t="s">
        <v>100</v>
      </c>
      <c r="N115" s="310" t="s">
        <v>100</v>
      </c>
      <c r="O115" s="310" t="s">
        <v>99</v>
      </c>
      <c r="P115" s="310" t="s">
        <v>99</v>
      </c>
      <c r="Q115" s="310" t="s">
        <v>99</v>
      </c>
      <c r="R115" s="310" t="s">
        <v>99</v>
      </c>
      <c r="S115" s="310" t="s">
        <v>100</v>
      </c>
      <c r="T115" s="310" t="s">
        <v>100</v>
      </c>
      <c r="U115" s="311" t="s">
        <v>100</v>
      </c>
    </row>
    <row r="116" spans="1:21" x14ac:dyDescent="0.25">
      <c r="A116" s="245" t="s">
        <v>238</v>
      </c>
      <c r="B116" s="246" t="s">
        <v>241</v>
      </c>
      <c r="C116" s="246" t="s">
        <v>41</v>
      </c>
      <c r="D116" s="246" t="s">
        <v>180</v>
      </c>
      <c r="E116" s="312" t="s">
        <v>100</v>
      </c>
      <c r="F116" s="312" t="s">
        <v>100</v>
      </c>
      <c r="G116" s="312" t="s">
        <v>100</v>
      </c>
      <c r="H116" s="312" t="s">
        <v>100</v>
      </c>
      <c r="I116" s="312" t="s">
        <v>100</v>
      </c>
      <c r="J116" s="312" t="s">
        <v>99</v>
      </c>
      <c r="K116" s="312" t="s">
        <v>100</v>
      </c>
      <c r="L116" s="312" t="s">
        <v>100</v>
      </c>
      <c r="M116" s="312" t="s">
        <v>100</v>
      </c>
      <c r="N116" s="312" t="s">
        <v>100</v>
      </c>
      <c r="O116" s="312" t="s">
        <v>99</v>
      </c>
      <c r="P116" s="312" t="s">
        <v>99</v>
      </c>
      <c r="Q116" s="312" t="s">
        <v>99</v>
      </c>
      <c r="R116" s="312" t="s">
        <v>99</v>
      </c>
      <c r="S116" s="312" t="s">
        <v>99</v>
      </c>
      <c r="T116" s="312" t="s">
        <v>99</v>
      </c>
      <c r="U116" s="313" t="s">
        <v>100</v>
      </c>
    </row>
    <row r="117" spans="1:21" x14ac:dyDescent="0.25">
      <c r="A117" s="239" t="s">
        <v>238</v>
      </c>
      <c r="B117" s="240" t="s">
        <v>241</v>
      </c>
      <c r="C117" s="240" t="s">
        <v>47</v>
      </c>
      <c r="D117" s="240" t="s">
        <v>180</v>
      </c>
      <c r="E117" s="310" t="s">
        <v>99</v>
      </c>
      <c r="F117" s="310" t="s">
        <v>99</v>
      </c>
      <c r="G117" s="310" t="s">
        <v>100</v>
      </c>
      <c r="H117" s="310" t="s">
        <v>99</v>
      </c>
      <c r="I117" s="310" t="s">
        <v>99</v>
      </c>
      <c r="J117" s="310" t="s">
        <v>100</v>
      </c>
      <c r="K117" s="310" t="s">
        <v>99</v>
      </c>
      <c r="L117" s="310" t="s">
        <v>100</v>
      </c>
      <c r="M117" s="310" t="s">
        <v>99</v>
      </c>
      <c r="N117" s="310" t="s">
        <v>100</v>
      </c>
      <c r="O117" s="310" t="s">
        <v>99</v>
      </c>
      <c r="P117" s="310" t="s">
        <v>99</v>
      </c>
      <c r="Q117" s="310" t="s">
        <v>99</v>
      </c>
      <c r="R117" s="310" t="s">
        <v>99</v>
      </c>
      <c r="S117" s="310" t="s">
        <v>99</v>
      </c>
      <c r="T117" s="310" t="s">
        <v>99</v>
      </c>
      <c r="U117" s="311" t="s">
        <v>100</v>
      </c>
    </row>
    <row r="118" spans="1:21" x14ac:dyDescent="0.25">
      <c r="A118" s="245" t="s">
        <v>238</v>
      </c>
      <c r="B118" s="246" t="s">
        <v>241</v>
      </c>
      <c r="C118" s="246" t="s">
        <v>48</v>
      </c>
      <c r="D118" s="246" t="s">
        <v>180</v>
      </c>
      <c r="E118" s="312" t="s">
        <v>99</v>
      </c>
      <c r="F118" s="312" t="s">
        <v>99</v>
      </c>
      <c r="G118" s="312" t="s">
        <v>100</v>
      </c>
      <c r="H118" s="312" t="s">
        <v>100</v>
      </c>
      <c r="I118" s="312" t="s">
        <v>100</v>
      </c>
      <c r="J118" s="312" t="s">
        <v>99</v>
      </c>
      <c r="K118" s="312" t="s">
        <v>99</v>
      </c>
      <c r="L118" s="312" t="s">
        <v>100</v>
      </c>
      <c r="M118" s="312" t="s">
        <v>99</v>
      </c>
      <c r="N118" s="312" t="s">
        <v>100</v>
      </c>
      <c r="O118" s="312" t="s">
        <v>99</v>
      </c>
      <c r="P118" s="312" t="s">
        <v>99</v>
      </c>
      <c r="Q118" s="312" t="s">
        <v>100</v>
      </c>
      <c r="R118" s="312" t="s">
        <v>99</v>
      </c>
      <c r="S118" s="312" t="s">
        <v>99</v>
      </c>
      <c r="T118" s="312" t="s">
        <v>100</v>
      </c>
      <c r="U118" s="313" t="s">
        <v>99</v>
      </c>
    </row>
    <row r="119" spans="1:21" x14ac:dyDescent="0.25">
      <c r="A119" s="239" t="s">
        <v>238</v>
      </c>
      <c r="B119" s="240" t="s">
        <v>241</v>
      </c>
      <c r="C119" s="240" t="s">
        <v>49</v>
      </c>
      <c r="D119" s="240" t="s">
        <v>180</v>
      </c>
      <c r="E119" s="310" t="s">
        <v>100</v>
      </c>
      <c r="F119" s="310" t="s">
        <v>99</v>
      </c>
      <c r="G119" s="310" t="s">
        <v>100</v>
      </c>
      <c r="H119" s="310" t="s">
        <v>99</v>
      </c>
      <c r="I119" s="310" t="s">
        <v>100</v>
      </c>
      <c r="J119" s="310" t="s">
        <v>100</v>
      </c>
      <c r="K119" s="310" t="s">
        <v>100</v>
      </c>
      <c r="L119" s="310" t="s">
        <v>100</v>
      </c>
      <c r="M119" s="310" t="s">
        <v>100</v>
      </c>
      <c r="N119" s="310" t="s">
        <v>100</v>
      </c>
      <c r="O119" s="310" t="s">
        <v>99</v>
      </c>
      <c r="P119" s="310" t="s">
        <v>99</v>
      </c>
      <c r="Q119" s="310" t="s">
        <v>100</v>
      </c>
      <c r="R119" s="310" t="s">
        <v>99</v>
      </c>
      <c r="S119" s="310" t="s">
        <v>100</v>
      </c>
      <c r="T119" s="310" t="s">
        <v>99</v>
      </c>
      <c r="U119" s="311" t="s">
        <v>100</v>
      </c>
    </row>
    <row r="120" spans="1:21" x14ac:dyDescent="0.25">
      <c r="A120" s="245" t="s">
        <v>238</v>
      </c>
      <c r="B120" s="246" t="s">
        <v>242</v>
      </c>
      <c r="C120" s="246" t="s">
        <v>41</v>
      </c>
      <c r="D120" s="246" t="s">
        <v>182</v>
      </c>
      <c r="E120" s="312" t="s">
        <v>99</v>
      </c>
      <c r="F120" s="312" t="s">
        <v>99</v>
      </c>
      <c r="G120" s="312" t="s">
        <v>100</v>
      </c>
      <c r="H120" s="312" t="s">
        <v>100</v>
      </c>
      <c r="I120" s="312" t="s">
        <v>100</v>
      </c>
      <c r="J120" s="312" t="s">
        <v>99</v>
      </c>
      <c r="K120" s="312" t="s">
        <v>99</v>
      </c>
      <c r="L120" s="312" t="s">
        <v>100</v>
      </c>
      <c r="M120" s="312" t="s">
        <v>100</v>
      </c>
      <c r="N120" s="312" t="s">
        <v>100</v>
      </c>
      <c r="O120" s="312" t="s">
        <v>99</v>
      </c>
      <c r="P120" s="312" t="s">
        <v>99</v>
      </c>
      <c r="Q120" s="312" t="s">
        <v>100</v>
      </c>
      <c r="R120" s="312" t="s">
        <v>100</v>
      </c>
      <c r="S120" s="312" t="s">
        <v>99</v>
      </c>
      <c r="T120" s="312" t="s">
        <v>100</v>
      </c>
      <c r="U120" s="313" t="s">
        <v>100</v>
      </c>
    </row>
    <row r="121" spans="1:21" x14ac:dyDescent="0.25">
      <c r="A121" s="239" t="s">
        <v>238</v>
      </c>
      <c r="B121" s="240" t="s">
        <v>243</v>
      </c>
      <c r="C121" s="240" t="s">
        <v>47</v>
      </c>
      <c r="D121" s="240" t="s">
        <v>182</v>
      </c>
      <c r="E121" s="310" t="s">
        <v>100</v>
      </c>
      <c r="F121" s="310" t="s">
        <v>99</v>
      </c>
      <c r="G121" s="310" t="s">
        <v>99</v>
      </c>
      <c r="H121" s="310" t="s">
        <v>100</v>
      </c>
      <c r="I121" s="310" t="s">
        <v>100</v>
      </c>
      <c r="J121" s="310" t="s">
        <v>100</v>
      </c>
      <c r="K121" s="310" t="s">
        <v>99</v>
      </c>
      <c r="L121" s="310" t="s">
        <v>99</v>
      </c>
      <c r="M121" s="310" t="s">
        <v>100</v>
      </c>
      <c r="N121" s="310" t="s">
        <v>100</v>
      </c>
      <c r="O121" s="310" t="s">
        <v>99</v>
      </c>
      <c r="P121" s="310" t="s">
        <v>99</v>
      </c>
      <c r="Q121" s="310" t="s">
        <v>99</v>
      </c>
      <c r="R121" s="310" t="s">
        <v>99</v>
      </c>
      <c r="S121" s="310" t="s">
        <v>99</v>
      </c>
      <c r="T121" s="310" t="s">
        <v>100</v>
      </c>
      <c r="U121" s="311" t="s">
        <v>100</v>
      </c>
    </row>
    <row r="122" spans="1:21" x14ac:dyDescent="0.25">
      <c r="A122" s="245" t="s">
        <v>238</v>
      </c>
      <c r="B122" s="246" t="s">
        <v>243</v>
      </c>
      <c r="C122" s="246" t="s">
        <v>48</v>
      </c>
      <c r="D122" s="246" t="s">
        <v>182</v>
      </c>
      <c r="E122" s="312" t="s">
        <v>100</v>
      </c>
      <c r="F122" s="312" t="s">
        <v>100</v>
      </c>
      <c r="G122" s="312" t="s">
        <v>100</v>
      </c>
      <c r="H122" s="312" t="s">
        <v>100</v>
      </c>
      <c r="I122" s="312" t="s">
        <v>100</v>
      </c>
      <c r="J122" s="312" t="s">
        <v>100</v>
      </c>
      <c r="K122" s="312" t="s">
        <v>100</v>
      </c>
      <c r="L122" s="312" t="s">
        <v>100</v>
      </c>
      <c r="M122" s="312" t="s">
        <v>100</v>
      </c>
      <c r="N122" s="312" t="s">
        <v>100</v>
      </c>
      <c r="O122" s="312" t="s">
        <v>100</v>
      </c>
      <c r="P122" s="312" t="s">
        <v>100</v>
      </c>
      <c r="Q122" s="312" t="s">
        <v>100</v>
      </c>
      <c r="R122" s="312" t="s">
        <v>100</v>
      </c>
      <c r="S122" s="312" t="s">
        <v>100</v>
      </c>
      <c r="T122" s="312" t="s">
        <v>100</v>
      </c>
      <c r="U122" s="313" t="s">
        <v>100</v>
      </c>
    </row>
    <row r="123" spans="1:21" x14ac:dyDescent="0.25">
      <c r="A123" s="239" t="s">
        <v>244</v>
      </c>
      <c r="B123" s="240" t="s">
        <v>245</v>
      </c>
      <c r="C123" s="240" t="s">
        <v>25</v>
      </c>
      <c r="D123" s="240" t="s">
        <v>182</v>
      </c>
      <c r="E123" s="310" t="s">
        <v>100</v>
      </c>
      <c r="F123" s="310" t="s">
        <v>100</v>
      </c>
      <c r="G123" s="310" t="s">
        <v>99</v>
      </c>
      <c r="H123" s="310" t="s">
        <v>100</v>
      </c>
      <c r="I123" s="310" t="s">
        <v>100</v>
      </c>
      <c r="J123" s="310" t="s">
        <v>100</v>
      </c>
      <c r="K123" s="310" t="s">
        <v>99</v>
      </c>
      <c r="L123" s="310" t="s">
        <v>99</v>
      </c>
      <c r="M123" s="310" t="s">
        <v>99</v>
      </c>
      <c r="N123" s="310" t="s">
        <v>99</v>
      </c>
      <c r="O123" s="310" t="s">
        <v>99</v>
      </c>
      <c r="P123" s="310" t="s">
        <v>99</v>
      </c>
      <c r="Q123" s="310" t="s">
        <v>99</v>
      </c>
      <c r="R123" s="310" t="s">
        <v>99</v>
      </c>
      <c r="S123" s="310" t="s">
        <v>100</v>
      </c>
      <c r="T123" s="310" t="s">
        <v>99</v>
      </c>
      <c r="U123" s="311" t="s">
        <v>100</v>
      </c>
    </row>
    <row r="124" spans="1:21" x14ac:dyDescent="0.25">
      <c r="A124" s="245" t="s">
        <v>244</v>
      </c>
      <c r="B124" s="246" t="s">
        <v>246</v>
      </c>
      <c r="C124" s="246" t="s">
        <v>25</v>
      </c>
      <c r="D124" s="246" t="s">
        <v>182</v>
      </c>
      <c r="E124" s="312" t="s">
        <v>100</v>
      </c>
      <c r="F124" s="312" t="s">
        <v>100</v>
      </c>
      <c r="G124" s="312" t="s">
        <v>100</v>
      </c>
      <c r="H124" s="312" t="s">
        <v>100</v>
      </c>
      <c r="I124" s="312" t="s">
        <v>100</v>
      </c>
      <c r="J124" s="312" t="s">
        <v>100</v>
      </c>
      <c r="K124" s="312" t="s">
        <v>100</v>
      </c>
      <c r="L124" s="312" t="s">
        <v>100</v>
      </c>
      <c r="M124" s="312" t="s">
        <v>100</v>
      </c>
      <c r="N124" s="312" t="s">
        <v>100</v>
      </c>
      <c r="O124" s="312" t="s">
        <v>99</v>
      </c>
      <c r="P124" s="312" t="s">
        <v>99</v>
      </c>
      <c r="Q124" s="312" t="s">
        <v>99</v>
      </c>
      <c r="R124" s="312" t="s">
        <v>99</v>
      </c>
      <c r="S124" s="312" t="s">
        <v>99</v>
      </c>
      <c r="T124" s="312" t="s">
        <v>99</v>
      </c>
      <c r="U124" s="313" t="s">
        <v>100</v>
      </c>
    </row>
    <row r="125" spans="1:21" x14ac:dyDescent="0.25">
      <c r="A125" s="239" t="s">
        <v>244</v>
      </c>
      <c r="B125" s="240" t="s">
        <v>247</v>
      </c>
      <c r="C125" s="240" t="s">
        <v>48</v>
      </c>
      <c r="D125" s="240" t="s">
        <v>182</v>
      </c>
      <c r="E125" s="310" t="s">
        <v>100</v>
      </c>
      <c r="F125" s="310" t="s">
        <v>100</v>
      </c>
      <c r="G125" s="310" t="s">
        <v>100</v>
      </c>
      <c r="H125" s="310" t="s">
        <v>100</v>
      </c>
      <c r="I125" s="310" t="s">
        <v>99</v>
      </c>
      <c r="J125" s="310" t="s">
        <v>99</v>
      </c>
      <c r="K125" s="310" t="s">
        <v>99</v>
      </c>
      <c r="L125" s="310" t="s">
        <v>99</v>
      </c>
      <c r="M125" s="310" t="s">
        <v>100</v>
      </c>
      <c r="N125" s="310" t="s">
        <v>100</v>
      </c>
      <c r="O125" s="310" t="s">
        <v>99</v>
      </c>
      <c r="P125" s="310" t="s">
        <v>99</v>
      </c>
      <c r="Q125" s="310" t="s">
        <v>100</v>
      </c>
      <c r="R125" s="310" t="s">
        <v>100</v>
      </c>
      <c r="S125" s="310" t="s">
        <v>99</v>
      </c>
      <c r="T125" s="310" t="s">
        <v>99</v>
      </c>
      <c r="U125" s="311" t="s">
        <v>100</v>
      </c>
    </row>
    <row r="126" spans="1:21" x14ac:dyDescent="0.25">
      <c r="A126" s="245" t="s">
        <v>244</v>
      </c>
      <c r="B126" s="246" t="s">
        <v>248</v>
      </c>
      <c r="C126" s="246" t="s">
        <v>25</v>
      </c>
      <c r="D126" s="246" t="s">
        <v>182</v>
      </c>
      <c r="E126" s="312" t="s">
        <v>100</v>
      </c>
      <c r="F126" s="312" t="s">
        <v>100</v>
      </c>
      <c r="G126" s="312" t="s">
        <v>100</v>
      </c>
      <c r="H126" s="312" t="s">
        <v>99</v>
      </c>
      <c r="I126" s="312" t="s">
        <v>99</v>
      </c>
      <c r="J126" s="312" t="s">
        <v>99</v>
      </c>
      <c r="K126" s="312" t="s">
        <v>99</v>
      </c>
      <c r="L126" s="312" t="s">
        <v>99</v>
      </c>
      <c r="M126" s="312" t="s">
        <v>99</v>
      </c>
      <c r="N126" s="312" t="s">
        <v>100</v>
      </c>
      <c r="O126" s="312" t="s">
        <v>99</v>
      </c>
      <c r="P126" s="312" t="s">
        <v>99</v>
      </c>
      <c r="Q126" s="312" t="s">
        <v>99</v>
      </c>
      <c r="R126" s="312" t="s">
        <v>99</v>
      </c>
      <c r="S126" s="312" t="s">
        <v>99</v>
      </c>
      <c r="T126" s="312" t="s">
        <v>100</v>
      </c>
      <c r="U126" s="313" t="s">
        <v>100</v>
      </c>
    </row>
    <row r="127" spans="1:21" x14ac:dyDescent="0.25">
      <c r="A127" s="239" t="s">
        <v>244</v>
      </c>
      <c r="B127" s="240" t="s">
        <v>249</v>
      </c>
      <c r="C127" s="240" t="s">
        <v>41</v>
      </c>
      <c r="D127" s="240" t="s">
        <v>182</v>
      </c>
      <c r="E127" s="310" t="s">
        <v>100</v>
      </c>
      <c r="F127" s="310" t="s">
        <v>99</v>
      </c>
      <c r="G127" s="310" t="s">
        <v>100</v>
      </c>
      <c r="H127" s="310" t="s">
        <v>100</v>
      </c>
      <c r="I127" s="310" t="s">
        <v>99</v>
      </c>
      <c r="J127" s="310" t="s">
        <v>100</v>
      </c>
      <c r="K127" s="310" t="s">
        <v>100</v>
      </c>
      <c r="L127" s="310" t="s">
        <v>100</v>
      </c>
      <c r="M127" s="310" t="s">
        <v>100</v>
      </c>
      <c r="N127" s="310" t="s">
        <v>100</v>
      </c>
      <c r="O127" s="310" t="s">
        <v>100</v>
      </c>
      <c r="P127" s="310" t="s">
        <v>100</v>
      </c>
      <c r="Q127" s="310" t="s">
        <v>100</v>
      </c>
      <c r="R127" s="310" t="s">
        <v>100</v>
      </c>
      <c r="S127" s="310" t="s">
        <v>100</v>
      </c>
      <c r="T127" s="310" t="s">
        <v>100</v>
      </c>
      <c r="U127" s="311" t="s">
        <v>100</v>
      </c>
    </row>
    <row r="128" spans="1:21" x14ac:dyDescent="0.25">
      <c r="A128" s="245" t="s">
        <v>244</v>
      </c>
      <c r="B128" s="246" t="s">
        <v>250</v>
      </c>
      <c r="C128" s="246" t="s">
        <v>49</v>
      </c>
      <c r="D128" s="246" t="s">
        <v>182</v>
      </c>
      <c r="E128" s="312" t="s">
        <v>100</v>
      </c>
      <c r="F128" s="312" t="s">
        <v>99</v>
      </c>
      <c r="G128" s="312" t="s">
        <v>100</v>
      </c>
      <c r="H128" s="312" t="s">
        <v>100</v>
      </c>
      <c r="I128" s="312" t="s">
        <v>99</v>
      </c>
      <c r="J128" s="312" t="s">
        <v>100</v>
      </c>
      <c r="K128" s="312" t="s">
        <v>99</v>
      </c>
      <c r="L128" s="312" t="s">
        <v>100</v>
      </c>
      <c r="M128" s="312" t="s">
        <v>100</v>
      </c>
      <c r="N128" s="312" t="s">
        <v>100</v>
      </c>
      <c r="O128" s="312" t="s">
        <v>99</v>
      </c>
      <c r="P128" s="312" t="s">
        <v>99</v>
      </c>
      <c r="Q128" s="312" t="s">
        <v>99</v>
      </c>
      <c r="R128" s="312" t="s">
        <v>100</v>
      </c>
      <c r="S128" s="312" t="s">
        <v>100</v>
      </c>
      <c r="T128" s="312" t="s">
        <v>100</v>
      </c>
      <c r="U128" s="313" t="s">
        <v>100</v>
      </c>
    </row>
    <row r="129" spans="1:21" x14ac:dyDescent="0.25">
      <c r="A129" s="239" t="s">
        <v>244</v>
      </c>
      <c r="B129" s="240" t="s">
        <v>251</v>
      </c>
      <c r="C129" s="240" t="s">
        <v>25</v>
      </c>
      <c r="D129" s="240" t="s">
        <v>180</v>
      </c>
      <c r="E129" s="310" t="s">
        <v>100</v>
      </c>
      <c r="F129" s="310" t="s">
        <v>99</v>
      </c>
      <c r="G129" s="310" t="s">
        <v>100</v>
      </c>
      <c r="H129" s="310" t="s">
        <v>100</v>
      </c>
      <c r="I129" s="310" t="s">
        <v>100</v>
      </c>
      <c r="J129" s="310" t="s">
        <v>100</v>
      </c>
      <c r="K129" s="310" t="s">
        <v>99</v>
      </c>
      <c r="L129" s="310" t="s">
        <v>100</v>
      </c>
      <c r="M129" s="310" t="s">
        <v>100</v>
      </c>
      <c r="N129" s="310" t="s">
        <v>100</v>
      </c>
      <c r="O129" s="310" t="s">
        <v>100</v>
      </c>
      <c r="P129" s="310" t="s">
        <v>99</v>
      </c>
      <c r="Q129" s="310" t="s">
        <v>100</v>
      </c>
      <c r="R129" s="310" t="s">
        <v>99</v>
      </c>
      <c r="S129" s="310" t="s">
        <v>100</v>
      </c>
      <c r="T129" s="310" t="s">
        <v>100</v>
      </c>
      <c r="U129" s="311" t="s">
        <v>100</v>
      </c>
    </row>
    <row r="130" spans="1:21" x14ac:dyDescent="0.25">
      <c r="A130" s="245" t="s">
        <v>244</v>
      </c>
      <c r="B130" s="246" t="s">
        <v>251</v>
      </c>
      <c r="C130" s="246" t="s">
        <v>40</v>
      </c>
      <c r="D130" s="246" t="s">
        <v>180</v>
      </c>
      <c r="E130" s="312" t="s">
        <v>100</v>
      </c>
      <c r="F130" s="312" t="s">
        <v>99</v>
      </c>
      <c r="G130" s="312" t="s">
        <v>100</v>
      </c>
      <c r="H130" s="312" t="s">
        <v>100</v>
      </c>
      <c r="I130" s="312" t="s">
        <v>99</v>
      </c>
      <c r="J130" s="312" t="s">
        <v>100</v>
      </c>
      <c r="K130" s="312" t="s">
        <v>100</v>
      </c>
      <c r="L130" s="312" t="s">
        <v>100</v>
      </c>
      <c r="M130" s="312" t="s">
        <v>100</v>
      </c>
      <c r="N130" s="312" t="s">
        <v>100</v>
      </c>
      <c r="O130" s="312" t="s">
        <v>99</v>
      </c>
      <c r="P130" s="312" t="s">
        <v>99</v>
      </c>
      <c r="Q130" s="312" t="s">
        <v>100</v>
      </c>
      <c r="R130" s="312" t="s">
        <v>100</v>
      </c>
      <c r="S130" s="312" t="s">
        <v>100</v>
      </c>
      <c r="T130" s="312" t="s">
        <v>100</v>
      </c>
      <c r="U130" s="313" t="s">
        <v>100</v>
      </c>
    </row>
    <row r="131" spans="1:21" x14ac:dyDescent="0.25">
      <c r="A131" s="239" t="s">
        <v>244</v>
      </c>
      <c r="B131" s="240" t="s">
        <v>251</v>
      </c>
      <c r="C131" s="240" t="s">
        <v>48</v>
      </c>
      <c r="D131" s="240" t="s">
        <v>180</v>
      </c>
      <c r="E131" s="310" t="s">
        <v>100</v>
      </c>
      <c r="F131" s="310" t="s">
        <v>100</v>
      </c>
      <c r="G131" s="310" t="s">
        <v>100</v>
      </c>
      <c r="H131" s="310" t="s">
        <v>100</v>
      </c>
      <c r="I131" s="310" t="s">
        <v>100</v>
      </c>
      <c r="J131" s="310" t="s">
        <v>100</v>
      </c>
      <c r="K131" s="310" t="s">
        <v>100</v>
      </c>
      <c r="L131" s="310" t="s">
        <v>100</v>
      </c>
      <c r="M131" s="310" t="s">
        <v>100</v>
      </c>
      <c r="N131" s="310" t="s">
        <v>100</v>
      </c>
      <c r="O131" s="310" t="s">
        <v>99</v>
      </c>
      <c r="P131" s="310" t="s">
        <v>99</v>
      </c>
      <c r="Q131" s="310" t="s">
        <v>100</v>
      </c>
      <c r="R131" s="310" t="s">
        <v>100</v>
      </c>
      <c r="S131" s="310" t="s">
        <v>100</v>
      </c>
      <c r="T131" s="310" t="s">
        <v>100</v>
      </c>
      <c r="U131" s="311" t="s">
        <v>100</v>
      </c>
    </row>
    <row r="132" spans="1:21" x14ac:dyDescent="0.25">
      <c r="A132" s="245" t="s">
        <v>244</v>
      </c>
      <c r="B132" s="246" t="s">
        <v>251</v>
      </c>
      <c r="C132" s="246" t="s">
        <v>49</v>
      </c>
      <c r="D132" s="246" t="s">
        <v>180</v>
      </c>
      <c r="E132" s="312" t="s">
        <v>99</v>
      </c>
      <c r="F132" s="312" t="s">
        <v>99</v>
      </c>
      <c r="G132" s="312" t="s">
        <v>100</v>
      </c>
      <c r="H132" s="312" t="s">
        <v>100</v>
      </c>
      <c r="I132" s="312" t="s">
        <v>99</v>
      </c>
      <c r="J132" s="312" t="s">
        <v>99</v>
      </c>
      <c r="K132" s="312" t="s">
        <v>100</v>
      </c>
      <c r="L132" s="312" t="s">
        <v>100</v>
      </c>
      <c r="M132" s="312" t="s">
        <v>99</v>
      </c>
      <c r="N132" s="312" t="s">
        <v>100</v>
      </c>
      <c r="O132" s="312" t="s">
        <v>99</v>
      </c>
      <c r="P132" s="312" t="s">
        <v>99</v>
      </c>
      <c r="Q132" s="312" t="s">
        <v>99</v>
      </c>
      <c r="R132" s="312" t="s">
        <v>99</v>
      </c>
      <c r="S132" s="312" t="s">
        <v>100</v>
      </c>
      <c r="T132" s="312" t="s">
        <v>100</v>
      </c>
      <c r="U132" s="313" t="s">
        <v>100</v>
      </c>
    </row>
    <row r="133" spans="1:21" x14ac:dyDescent="0.25">
      <c r="A133" s="239" t="s">
        <v>244</v>
      </c>
      <c r="B133" s="240" t="s">
        <v>251</v>
      </c>
      <c r="C133" s="240" t="s">
        <v>50</v>
      </c>
      <c r="D133" s="240" t="s">
        <v>180</v>
      </c>
      <c r="E133" s="310" t="s">
        <v>100</v>
      </c>
      <c r="F133" s="310" t="s">
        <v>99</v>
      </c>
      <c r="G133" s="310" t="s">
        <v>100</v>
      </c>
      <c r="H133" s="310" t="s">
        <v>100</v>
      </c>
      <c r="I133" s="310" t="s">
        <v>100</v>
      </c>
      <c r="J133" s="310" t="s">
        <v>100</v>
      </c>
      <c r="K133" s="310" t="s">
        <v>100</v>
      </c>
      <c r="L133" s="310" t="s">
        <v>100</v>
      </c>
      <c r="M133" s="310" t="s">
        <v>100</v>
      </c>
      <c r="N133" s="310" t="s">
        <v>100</v>
      </c>
      <c r="O133" s="310" t="s">
        <v>99</v>
      </c>
      <c r="P133" s="310" t="s">
        <v>99</v>
      </c>
      <c r="Q133" s="310" t="s">
        <v>100</v>
      </c>
      <c r="R133" s="310" t="s">
        <v>100</v>
      </c>
      <c r="S133" s="310" t="s">
        <v>100</v>
      </c>
      <c r="T133" s="310" t="s">
        <v>100</v>
      </c>
      <c r="U133" s="311" t="s">
        <v>100</v>
      </c>
    </row>
    <row r="134" spans="1:21" x14ac:dyDescent="0.25">
      <c r="A134" s="245" t="s">
        <v>244</v>
      </c>
      <c r="B134" s="246" t="s">
        <v>251</v>
      </c>
      <c r="C134" s="246" t="s">
        <v>51</v>
      </c>
      <c r="D134" s="246" t="s">
        <v>180</v>
      </c>
      <c r="E134" s="312" t="s">
        <v>99</v>
      </c>
      <c r="F134" s="312" t="s">
        <v>100</v>
      </c>
      <c r="G134" s="312" t="s">
        <v>100</v>
      </c>
      <c r="H134" s="312" t="s">
        <v>100</v>
      </c>
      <c r="I134" s="312" t="s">
        <v>100</v>
      </c>
      <c r="J134" s="312" t="s">
        <v>100</v>
      </c>
      <c r="K134" s="312" t="s">
        <v>100</v>
      </c>
      <c r="L134" s="312" t="s">
        <v>100</v>
      </c>
      <c r="M134" s="312" t="s">
        <v>100</v>
      </c>
      <c r="N134" s="312" t="s">
        <v>100</v>
      </c>
      <c r="O134" s="312" t="s">
        <v>99</v>
      </c>
      <c r="P134" s="312" t="s">
        <v>99</v>
      </c>
      <c r="Q134" s="312" t="s">
        <v>100</v>
      </c>
      <c r="R134" s="312" t="s">
        <v>100</v>
      </c>
      <c r="S134" s="312" t="s">
        <v>100</v>
      </c>
      <c r="T134" s="312" t="s">
        <v>100</v>
      </c>
      <c r="U134" s="313" t="s">
        <v>100</v>
      </c>
    </row>
    <row r="135" spans="1:21" x14ac:dyDescent="0.25">
      <c r="A135" s="239" t="s">
        <v>244</v>
      </c>
      <c r="B135" s="240" t="s">
        <v>252</v>
      </c>
      <c r="C135" s="240" t="s">
        <v>47</v>
      </c>
      <c r="D135" s="240" t="s">
        <v>182</v>
      </c>
      <c r="E135" s="310" t="s">
        <v>100</v>
      </c>
      <c r="F135" s="310" t="s">
        <v>99</v>
      </c>
      <c r="G135" s="310" t="s">
        <v>100</v>
      </c>
      <c r="H135" s="310" t="s">
        <v>100</v>
      </c>
      <c r="I135" s="310" t="s">
        <v>99</v>
      </c>
      <c r="J135" s="310" t="s">
        <v>100</v>
      </c>
      <c r="K135" s="310" t="s">
        <v>100</v>
      </c>
      <c r="L135" s="310" t="s">
        <v>99</v>
      </c>
      <c r="M135" s="310" t="s">
        <v>99</v>
      </c>
      <c r="N135" s="310" t="s">
        <v>100</v>
      </c>
      <c r="O135" s="310" t="s">
        <v>99</v>
      </c>
      <c r="P135" s="310" t="s">
        <v>99</v>
      </c>
      <c r="Q135" s="310" t="s">
        <v>100</v>
      </c>
      <c r="R135" s="310" t="s">
        <v>100</v>
      </c>
      <c r="S135" s="310" t="s">
        <v>100</v>
      </c>
      <c r="T135" s="310" t="s">
        <v>100</v>
      </c>
      <c r="U135" s="311" t="s">
        <v>100</v>
      </c>
    </row>
    <row r="136" spans="1:21" x14ac:dyDescent="0.25">
      <c r="A136" s="245" t="s">
        <v>244</v>
      </c>
      <c r="B136" s="246" t="s">
        <v>253</v>
      </c>
      <c r="C136" s="246" t="s">
        <v>47</v>
      </c>
      <c r="D136" s="246" t="s">
        <v>182</v>
      </c>
      <c r="E136" s="312" t="s">
        <v>99</v>
      </c>
      <c r="F136" s="312" t="s">
        <v>99</v>
      </c>
      <c r="G136" s="312" t="s">
        <v>100</v>
      </c>
      <c r="H136" s="312" t="s">
        <v>100</v>
      </c>
      <c r="I136" s="312" t="s">
        <v>99</v>
      </c>
      <c r="J136" s="312" t="s">
        <v>99</v>
      </c>
      <c r="K136" s="312" t="s">
        <v>99</v>
      </c>
      <c r="L136" s="312" t="s">
        <v>99</v>
      </c>
      <c r="M136" s="312" t="s">
        <v>99</v>
      </c>
      <c r="N136" s="312" t="s">
        <v>99</v>
      </c>
      <c r="O136" s="312" t="s">
        <v>99</v>
      </c>
      <c r="P136" s="312" t="s">
        <v>99</v>
      </c>
      <c r="Q136" s="312" t="s">
        <v>99</v>
      </c>
      <c r="R136" s="312" t="s">
        <v>99</v>
      </c>
      <c r="S136" s="312" t="s">
        <v>99</v>
      </c>
      <c r="T136" s="312" t="s">
        <v>99</v>
      </c>
      <c r="U136" s="313" t="s">
        <v>100</v>
      </c>
    </row>
    <row r="137" spans="1:21" x14ac:dyDescent="0.25">
      <c r="A137" s="239" t="s">
        <v>244</v>
      </c>
      <c r="B137" s="240" t="s">
        <v>253</v>
      </c>
      <c r="C137" s="240" t="s">
        <v>254</v>
      </c>
      <c r="D137" s="240" t="s">
        <v>182</v>
      </c>
      <c r="E137" s="310" t="s">
        <v>100</v>
      </c>
      <c r="F137" s="310" t="s">
        <v>100</v>
      </c>
      <c r="G137" s="310" t="s">
        <v>100</v>
      </c>
      <c r="H137" s="310" t="s">
        <v>100</v>
      </c>
      <c r="I137" s="310" t="s">
        <v>100</v>
      </c>
      <c r="J137" s="310" t="s">
        <v>100</v>
      </c>
      <c r="K137" s="310" t="s">
        <v>100</v>
      </c>
      <c r="L137" s="310" t="s">
        <v>100</v>
      </c>
      <c r="M137" s="310" t="s">
        <v>99</v>
      </c>
      <c r="N137" s="310" t="s">
        <v>100</v>
      </c>
      <c r="O137" s="310" t="s">
        <v>100</v>
      </c>
      <c r="P137" s="310" t="s">
        <v>99</v>
      </c>
      <c r="Q137" s="310" t="s">
        <v>99</v>
      </c>
      <c r="R137" s="310" t="s">
        <v>99</v>
      </c>
      <c r="S137" s="310" t="s">
        <v>100</v>
      </c>
      <c r="T137" s="310" t="s">
        <v>100</v>
      </c>
      <c r="U137" s="311" t="s">
        <v>100</v>
      </c>
    </row>
    <row r="138" spans="1:21" x14ac:dyDescent="0.25">
      <c r="A138" s="245" t="s">
        <v>244</v>
      </c>
      <c r="B138" s="246" t="s">
        <v>255</v>
      </c>
      <c r="C138" s="246" t="s">
        <v>40</v>
      </c>
      <c r="D138" s="246" t="s">
        <v>180</v>
      </c>
      <c r="E138" s="312" t="s">
        <v>100</v>
      </c>
      <c r="F138" s="312" t="s">
        <v>100</v>
      </c>
      <c r="G138" s="312" t="s">
        <v>100</v>
      </c>
      <c r="H138" s="312" t="s">
        <v>100</v>
      </c>
      <c r="I138" s="312" t="s">
        <v>100</v>
      </c>
      <c r="J138" s="312" t="s">
        <v>100</v>
      </c>
      <c r="K138" s="312" t="s">
        <v>100</v>
      </c>
      <c r="L138" s="312" t="s">
        <v>100</v>
      </c>
      <c r="M138" s="312" t="s">
        <v>100</v>
      </c>
      <c r="N138" s="312" t="s">
        <v>100</v>
      </c>
      <c r="O138" s="312" t="s">
        <v>99</v>
      </c>
      <c r="P138" s="312" t="s">
        <v>99</v>
      </c>
      <c r="Q138" s="312" t="s">
        <v>99</v>
      </c>
      <c r="R138" s="312" t="s">
        <v>100</v>
      </c>
      <c r="S138" s="312" t="s">
        <v>99</v>
      </c>
      <c r="T138" s="312" t="s">
        <v>99</v>
      </c>
      <c r="U138" s="313" t="s">
        <v>100</v>
      </c>
    </row>
    <row r="139" spans="1:21" x14ac:dyDescent="0.25">
      <c r="A139" s="239" t="s">
        <v>244</v>
      </c>
      <c r="B139" s="240" t="s">
        <v>255</v>
      </c>
      <c r="C139" s="240" t="s">
        <v>45</v>
      </c>
      <c r="D139" s="240" t="s">
        <v>180</v>
      </c>
      <c r="E139" s="310" t="s">
        <v>100</v>
      </c>
      <c r="F139" s="310" t="s">
        <v>100</v>
      </c>
      <c r="G139" s="310" t="s">
        <v>100</v>
      </c>
      <c r="H139" s="310" t="s">
        <v>100</v>
      </c>
      <c r="I139" s="310" t="s">
        <v>100</v>
      </c>
      <c r="J139" s="310" t="s">
        <v>100</v>
      </c>
      <c r="K139" s="310" t="s">
        <v>100</v>
      </c>
      <c r="L139" s="310" t="s">
        <v>100</v>
      </c>
      <c r="M139" s="310" t="s">
        <v>100</v>
      </c>
      <c r="N139" s="310" t="s">
        <v>100</v>
      </c>
      <c r="O139" s="310" t="s">
        <v>99</v>
      </c>
      <c r="P139" s="310" t="s">
        <v>99</v>
      </c>
      <c r="Q139" s="310" t="s">
        <v>100</v>
      </c>
      <c r="R139" s="310" t="s">
        <v>100</v>
      </c>
      <c r="S139" s="310" t="s">
        <v>100</v>
      </c>
      <c r="T139" s="310" t="s">
        <v>100</v>
      </c>
      <c r="U139" s="311" t="s">
        <v>100</v>
      </c>
    </row>
    <row r="140" spans="1:21" x14ac:dyDescent="0.25">
      <c r="A140" s="245" t="s">
        <v>244</v>
      </c>
      <c r="B140" s="246" t="s">
        <v>255</v>
      </c>
      <c r="C140" s="246" t="s">
        <v>46</v>
      </c>
      <c r="D140" s="246" t="s">
        <v>180</v>
      </c>
      <c r="E140" s="312" t="s">
        <v>100</v>
      </c>
      <c r="F140" s="312" t="s">
        <v>100</v>
      </c>
      <c r="G140" s="312" t="s">
        <v>100</v>
      </c>
      <c r="H140" s="312" t="s">
        <v>100</v>
      </c>
      <c r="I140" s="312" t="s">
        <v>100</v>
      </c>
      <c r="J140" s="312" t="s">
        <v>100</v>
      </c>
      <c r="K140" s="312" t="s">
        <v>100</v>
      </c>
      <c r="L140" s="312" t="s">
        <v>100</v>
      </c>
      <c r="M140" s="312" t="s">
        <v>100</v>
      </c>
      <c r="N140" s="312" t="s">
        <v>100</v>
      </c>
      <c r="O140" s="312" t="s">
        <v>99</v>
      </c>
      <c r="P140" s="312" t="s">
        <v>99</v>
      </c>
      <c r="Q140" s="312" t="s">
        <v>100</v>
      </c>
      <c r="R140" s="312" t="s">
        <v>100</v>
      </c>
      <c r="S140" s="312" t="s">
        <v>100</v>
      </c>
      <c r="T140" s="312" t="s">
        <v>100</v>
      </c>
      <c r="U140" s="313" t="s">
        <v>100</v>
      </c>
    </row>
    <row r="141" spans="1:21" x14ac:dyDescent="0.25">
      <c r="A141" s="239" t="s">
        <v>244</v>
      </c>
      <c r="B141" s="240" t="s">
        <v>255</v>
      </c>
      <c r="C141" s="240" t="s">
        <v>47</v>
      </c>
      <c r="D141" s="240" t="s">
        <v>180</v>
      </c>
      <c r="E141" s="310" t="s">
        <v>100</v>
      </c>
      <c r="F141" s="310" t="s">
        <v>99</v>
      </c>
      <c r="G141" s="310" t="s">
        <v>100</v>
      </c>
      <c r="H141" s="310" t="s">
        <v>100</v>
      </c>
      <c r="I141" s="310" t="s">
        <v>99</v>
      </c>
      <c r="J141" s="310" t="s">
        <v>100</v>
      </c>
      <c r="K141" s="310" t="s">
        <v>100</v>
      </c>
      <c r="L141" s="310" t="s">
        <v>100</v>
      </c>
      <c r="M141" s="310" t="s">
        <v>100</v>
      </c>
      <c r="N141" s="310" t="s">
        <v>100</v>
      </c>
      <c r="O141" s="310" t="s">
        <v>99</v>
      </c>
      <c r="P141" s="310" t="s">
        <v>99</v>
      </c>
      <c r="Q141" s="310" t="s">
        <v>99</v>
      </c>
      <c r="R141" s="310" t="s">
        <v>99</v>
      </c>
      <c r="S141" s="310" t="s">
        <v>99</v>
      </c>
      <c r="T141" s="310" t="s">
        <v>100</v>
      </c>
      <c r="U141" s="311" t="s">
        <v>100</v>
      </c>
    </row>
    <row r="142" spans="1:21" x14ac:dyDescent="0.25">
      <c r="A142" s="245" t="s">
        <v>244</v>
      </c>
      <c r="B142" s="246" t="s">
        <v>255</v>
      </c>
      <c r="C142" s="246" t="s">
        <v>48</v>
      </c>
      <c r="D142" s="246" t="s">
        <v>180</v>
      </c>
      <c r="E142" s="312" t="s">
        <v>100</v>
      </c>
      <c r="F142" s="312" t="s">
        <v>100</v>
      </c>
      <c r="G142" s="312" t="s">
        <v>100</v>
      </c>
      <c r="H142" s="312" t="s">
        <v>100</v>
      </c>
      <c r="I142" s="312" t="s">
        <v>99</v>
      </c>
      <c r="J142" s="312" t="s">
        <v>100</v>
      </c>
      <c r="K142" s="312" t="s">
        <v>100</v>
      </c>
      <c r="L142" s="312" t="s">
        <v>100</v>
      </c>
      <c r="M142" s="312" t="s">
        <v>100</v>
      </c>
      <c r="N142" s="312" t="s">
        <v>99</v>
      </c>
      <c r="O142" s="312" t="s">
        <v>99</v>
      </c>
      <c r="P142" s="312" t="s">
        <v>99</v>
      </c>
      <c r="Q142" s="312" t="s">
        <v>100</v>
      </c>
      <c r="R142" s="312" t="s">
        <v>100</v>
      </c>
      <c r="S142" s="312" t="s">
        <v>99</v>
      </c>
      <c r="T142" s="312" t="s">
        <v>100</v>
      </c>
      <c r="U142" s="313" t="s">
        <v>100</v>
      </c>
    </row>
    <row r="143" spans="1:21" x14ac:dyDescent="0.25">
      <c r="A143" s="239" t="s">
        <v>244</v>
      </c>
      <c r="B143" s="240" t="s">
        <v>255</v>
      </c>
      <c r="C143" s="240" t="s">
        <v>49</v>
      </c>
      <c r="D143" s="240" t="s">
        <v>180</v>
      </c>
      <c r="E143" s="310" t="s">
        <v>99</v>
      </c>
      <c r="F143" s="310" t="s">
        <v>99</v>
      </c>
      <c r="G143" s="310" t="s">
        <v>100</v>
      </c>
      <c r="H143" s="310" t="s">
        <v>100</v>
      </c>
      <c r="I143" s="310" t="s">
        <v>99</v>
      </c>
      <c r="J143" s="310" t="s">
        <v>100</v>
      </c>
      <c r="K143" s="310" t="s">
        <v>99</v>
      </c>
      <c r="L143" s="310" t="s">
        <v>99</v>
      </c>
      <c r="M143" s="310" t="s">
        <v>100</v>
      </c>
      <c r="N143" s="310" t="s">
        <v>100</v>
      </c>
      <c r="O143" s="310" t="s">
        <v>99</v>
      </c>
      <c r="P143" s="310" t="s">
        <v>99</v>
      </c>
      <c r="Q143" s="310" t="s">
        <v>100</v>
      </c>
      <c r="R143" s="310" t="s">
        <v>100</v>
      </c>
      <c r="S143" s="310" t="s">
        <v>100</v>
      </c>
      <c r="T143" s="310" t="s">
        <v>100</v>
      </c>
      <c r="U143" s="311" t="s">
        <v>100</v>
      </c>
    </row>
    <row r="144" spans="1:21" x14ac:dyDescent="0.25">
      <c r="A144" s="245" t="s">
        <v>244</v>
      </c>
      <c r="B144" s="246" t="s">
        <v>255</v>
      </c>
      <c r="C144" s="246" t="s">
        <v>50</v>
      </c>
      <c r="D144" s="246" t="s">
        <v>180</v>
      </c>
      <c r="E144" s="312" t="s">
        <v>100</v>
      </c>
      <c r="F144" s="312" t="s">
        <v>100</v>
      </c>
      <c r="G144" s="312" t="s">
        <v>100</v>
      </c>
      <c r="H144" s="312" t="s">
        <v>100</v>
      </c>
      <c r="I144" s="312" t="s">
        <v>100</v>
      </c>
      <c r="J144" s="312" t="s">
        <v>100</v>
      </c>
      <c r="K144" s="312" t="s">
        <v>100</v>
      </c>
      <c r="L144" s="312" t="s">
        <v>100</v>
      </c>
      <c r="M144" s="312" t="s">
        <v>100</v>
      </c>
      <c r="N144" s="312" t="s">
        <v>100</v>
      </c>
      <c r="O144" s="312" t="s">
        <v>99</v>
      </c>
      <c r="P144" s="312" t="s">
        <v>99</v>
      </c>
      <c r="Q144" s="312" t="s">
        <v>99</v>
      </c>
      <c r="R144" s="312" t="s">
        <v>99</v>
      </c>
      <c r="S144" s="312" t="s">
        <v>100</v>
      </c>
      <c r="T144" s="312" t="s">
        <v>99</v>
      </c>
      <c r="U144" s="313" t="s">
        <v>100</v>
      </c>
    </row>
    <row r="145" spans="1:21" x14ac:dyDescent="0.25">
      <c r="A145" s="239" t="s">
        <v>244</v>
      </c>
      <c r="B145" s="240" t="s">
        <v>255</v>
      </c>
      <c r="C145" s="240" t="s">
        <v>51</v>
      </c>
      <c r="D145" s="240" t="s">
        <v>180</v>
      </c>
      <c r="E145" s="310" t="s">
        <v>100</v>
      </c>
      <c r="F145" s="310" t="s">
        <v>100</v>
      </c>
      <c r="G145" s="310" t="s">
        <v>100</v>
      </c>
      <c r="H145" s="310" t="s">
        <v>100</v>
      </c>
      <c r="I145" s="310" t="s">
        <v>100</v>
      </c>
      <c r="J145" s="310" t="s">
        <v>99</v>
      </c>
      <c r="K145" s="310" t="s">
        <v>100</v>
      </c>
      <c r="L145" s="310" t="s">
        <v>100</v>
      </c>
      <c r="M145" s="310" t="s">
        <v>100</v>
      </c>
      <c r="N145" s="310" t="s">
        <v>100</v>
      </c>
      <c r="O145" s="310" t="s">
        <v>99</v>
      </c>
      <c r="P145" s="310" t="s">
        <v>99</v>
      </c>
      <c r="Q145" s="310" t="s">
        <v>100</v>
      </c>
      <c r="R145" s="310" t="s">
        <v>100</v>
      </c>
      <c r="S145" s="310" t="s">
        <v>99</v>
      </c>
      <c r="T145" s="310" t="s">
        <v>99</v>
      </c>
      <c r="U145" s="311" t="s">
        <v>100</v>
      </c>
    </row>
    <row r="146" spans="1:21" x14ac:dyDescent="0.25">
      <c r="A146" s="245" t="s">
        <v>244</v>
      </c>
      <c r="B146" s="246" t="s">
        <v>256</v>
      </c>
      <c r="C146" s="246" t="s">
        <v>257</v>
      </c>
      <c r="D146" s="246" t="s">
        <v>182</v>
      </c>
      <c r="E146" s="312" t="s">
        <v>100</v>
      </c>
      <c r="F146" s="312" t="s">
        <v>100</v>
      </c>
      <c r="G146" s="312" t="s">
        <v>100</v>
      </c>
      <c r="H146" s="312" t="s">
        <v>100</v>
      </c>
      <c r="I146" s="312" t="s">
        <v>99</v>
      </c>
      <c r="J146" s="312" t="s">
        <v>100</v>
      </c>
      <c r="K146" s="312" t="s">
        <v>99</v>
      </c>
      <c r="L146" s="312" t="s">
        <v>100</v>
      </c>
      <c r="M146" s="312" t="s">
        <v>100</v>
      </c>
      <c r="N146" s="312" t="s">
        <v>100</v>
      </c>
      <c r="O146" s="312" t="s">
        <v>99</v>
      </c>
      <c r="P146" s="312" t="s">
        <v>99</v>
      </c>
      <c r="Q146" s="312" t="s">
        <v>100</v>
      </c>
      <c r="R146" s="312" t="s">
        <v>99</v>
      </c>
      <c r="S146" s="312" t="s">
        <v>100</v>
      </c>
      <c r="T146" s="312" t="s">
        <v>100</v>
      </c>
      <c r="U146" s="313" t="s">
        <v>100</v>
      </c>
    </row>
    <row r="147" spans="1:21" x14ac:dyDescent="0.25">
      <c r="A147" s="239" t="s">
        <v>244</v>
      </c>
      <c r="B147" s="240" t="s">
        <v>258</v>
      </c>
      <c r="C147" s="240" t="s">
        <v>25</v>
      </c>
      <c r="D147" s="240" t="s">
        <v>182</v>
      </c>
      <c r="E147" s="310" t="s">
        <v>99</v>
      </c>
      <c r="F147" s="310" t="s">
        <v>100</v>
      </c>
      <c r="G147" s="310" t="s">
        <v>100</v>
      </c>
      <c r="H147" s="310" t="s">
        <v>100</v>
      </c>
      <c r="I147" s="310" t="s">
        <v>100</v>
      </c>
      <c r="J147" s="310" t="s">
        <v>100</v>
      </c>
      <c r="K147" s="310" t="s">
        <v>100</v>
      </c>
      <c r="L147" s="310" t="s">
        <v>99</v>
      </c>
      <c r="M147" s="310" t="s">
        <v>100</v>
      </c>
      <c r="N147" s="310" t="s">
        <v>100</v>
      </c>
      <c r="O147" s="310" t="s">
        <v>99</v>
      </c>
      <c r="P147" s="310" t="s">
        <v>99</v>
      </c>
      <c r="Q147" s="310" t="s">
        <v>100</v>
      </c>
      <c r="R147" s="310" t="s">
        <v>100</v>
      </c>
      <c r="S147" s="310" t="s">
        <v>100</v>
      </c>
      <c r="T147" s="310" t="s">
        <v>100</v>
      </c>
      <c r="U147" s="311" t="s">
        <v>100</v>
      </c>
    </row>
    <row r="148" spans="1:21" x14ac:dyDescent="0.25">
      <c r="A148" s="245" t="s">
        <v>244</v>
      </c>
      <c r="B148" s="246" t="s">
        <v>259</v>
      </c>
      <c r="C148" s="246" t="s">
        <v>41</v>
      </c>
      <c r="D148" s="246" t="s">
        <v>182</v>
      </c>
      <c r="E148" s="312" t="s">
        <v>99</v>
      </c>
      <c r="F148" s="312" t="s">
        <v>99</v>
      </c>
      <c r="G148" s="312" t="s">
        <v>99</v>
      </c>
      <c r="H148" s="312" t="s">
        <v>99</v>
      </c>
      <c r="I148" s="312" t="s">
        <v>99</v>
      </c>
      <c r="J148" s="312" t="s">
        <v>99</v>
      </c>
      <c r="K148" s="312" t="s">
        <v>99</v>
      </c>
      <c r="L148" s="312" t="s">
        <v>100</v>
      </c>
      <c r="M148" s="312" t="s">
        <v>99</v>
      </c>
      <c r="N148" s="312" t="s">
        <v>100</v>
      </c>
      <c r="O148" s="312" t="s">
        <v>99</v>
      </c>
      <c r="P148" s="312" t="s">
        <v>99</v>
      </c>
      <c r="Q148" s="312" t="s">
        <v>99</v>
      </c>
      <c r="R148" s="312" t="s">
        <v>99</v>
      </c>
      <c r="S148" s="312" t="s">
        <v>100</v>
      </c>
      <c r="T148" s="312" t="s">
        <v>99</v>
      </c>
      <c r="U148" s="313" t="s">
        <v>99</v>
      </c>
    </row>
    <row r="149" spans="1:21" x14ac:dyDescent="0.25">
      <c r="A149" s="239" t="s">
        <v>244</v>
      </c>
      <c r="B149" s="240" t="s">
        <v>260</v>
      </c>
      <c r="C149" s="240" t="s">
        <v>47</v>
      </c>
      <c r="D149" s="240" t="s">
        <v>182</v>
      </c>
      <c r="E149" s="310" t="s">
        <v>100</v>
      </c>
      <c r="F149" s="310" t="s">
        <v>100</v>
      </c>
      <c r="G149" s="310" t="s">
        <v>100</v>
      </c>
      <c r="H149" s="310" t="s">
        <v>100</v>
      </c>
      <c r="I149" s="310" t="s">
        <v>100</v>
      </c>
      <c r="J149" s="310" t="s">
        <v>100</v>
      </c>
      <c r="K149" s="310" t="s">
        <v>100</v>
      </c>
      <c r="L149" s="310" t="s">
        <v>100</v>
      </c>
      <c r="M149" s="310" t="s">
        <v>100</v>
      </c>
      <c r="N149" s="310" t="s">
        <v>100</v>
      </c>
      <c r="O149" s="310" t="s">
        <v>99</v>
      </c>
      <c r="P149" s="310" t="s">
        <v>99</v>
      </c>
      <c r="Q149" s="310" t="s">
        <v>100</v>
      </c>
      <c r="R149" s="310" t="s">
        <v>99</v>
      </c>
      <c r="S149" s="310" t="s">
        <v>100</v>
      </c>
      <c r="T149" s="310" t="s">
        <v>100</v>
      </c>
      <c r="U149" s="311" t="s">
        <v>100</v>
      </c>
    </row>
    <row r="150" spans="1:21" x14ac:dyDescent="0.25">
      <c r="A150" s="245" t="s">
        <v>244</v>
      </c>
      <c r="B150" s="246" t="s">
        <v>261</v>
      </c>
      <c r="C150" s="246" t="s">
        <v>25</v>
      </c>
      <c r="D150" s="246" t="s">
        <v>182</v>
      </c>
      <c r="E150" s="312" t="s">
        <v>99</v>
      </c>
      <c r="F150" s="312" t="s">
        <v>99</v>
      </c>
      <c r="G150" s="312" t="s">
        <v>100</v>
      </c>
      <c r="H150" s="312" t="s">
        <v>99</v>
      </c>
      <c r="I150" s="312" t="s">
        <v>99</v>
      </c>
      <c r="J150" s="312" t="s">
        <v>100</v>
      </c>
      <c r="K150" s="312" t="s">
        <v>99</v>
      </c>
      <c r="L150" s="312" t="s">
        <v>99</v>
      </c>
      <c r="M150" s="312" t="s">
        <v>100</v>
      </c>
      <c r="N150" s="312" t="s">
        <v>100</v>
      </c>
      <c r="O150" s="312" t="s">
        <v>100</v>
      </c>
      <c r="P150" s="312" t="s">
        <v>99</v>
      </c>
      <c r="Q150" s="312" t="s">
        <v>99</v>
      </c>
      <c r="R150" s="312" t="s">
        <v>99</v>
      </c>
      <c r="S150" s="312" t="s">
        <v>100</v>
      </c>
      <c r="T150" s="312" t="s">
        <v>100</v>
      </c>
      <c r="U150" s="313" t="s">
        <v>100</v>
      </c>
    </row>
    <row r="151" spans="1:21" x14ac:dyDescent="0.25">
      <c r="A151" s="239" t="s">
        <v>244</v>
      </c>
      <c r="B151" s="240" t="s">
        <v>262</v>
      </c>
      <c r="C151" s="240" t="s">
        <v>25</v>
      </c>
      <c r="D151" s="240" t="s">
        <v>182</v>
      </c>
      <c r="E151" s="310" t="s">
        <v>100</v>
      </c>
      <c r="F151" s="310" t="s">
        <v>100</v>
      </c>
      <c r="G151" s="310" t="s">
        <v>100</v>
      </c>
      <c r="H151" s="310" t="s">
        <v>100</v>
      </c>
      <c r="I151" s="310" t="s">
        <v>99</v>
      </c>
      <c r="J151" s="310" t="s">
        <v>100</v>
      </c>
      <c r="K151" s="310" t="s">
        <v>99</v>
      </c>
      <c r="L151" s="310" t="s">
        <v>100</v>
      </c>
      <c r="M151" s="310" t="s">
        <v>100</v>
      </c>
      <c r="N151" s="310" t="s">
        <v>100</v>
      </c>
      <c r="O151" s="310" t="s">
        <v>100</v>
      </c>
      <c r="P151" s="310" t="s">
        <v>99</v>
      </c>
      <c r="Q151" s="310" t="s">
        <v>100</v>
      </c>
      <c r="R151" s="310" t="s">
        <v>100</v>
      </c>
      <c r="S151" s="310" t="s">
        <v>100</v>
      </c>
      <c r="T151" s="310" t="s">
        <v>100</v>
      </c>
      <c r="U151" s="311" t="s">
        <v>100</v>
      </c>
    </row>
    <row r="152" spans="1:21" x14ac:dyDescent="0.25">
      <c r="A152" s="245" t="s">
        <v>244</v>
      </c>
      <c r="B152" s="246" t="s">
        <v>263</v>
      </c>
      <c r="C152" s="246" t="s">
        <v>25</v>
      </c>
      <c r="D152" s="246" t="s">
        <v>182</v>
      </c>
      <c r="E152" s="312" t="s">
        <v>100</v>
      </c>
      <c r="F152" s="312" t="s">
        <v>100</v>
      </c>
      <c r="G152" s="312" t="s">
        <v>100</v>
      </c>
      <c r="H152" s="312" t="s">
        <v>100</v>
      </c>
      <c r="I152" s="312" t="s">
        <v>100</v>
      </c>
      <c r="J152" s="312" t="s">
        <v>99</v>
      </c>
      <c r="K152" s="312" t="s">
        <v>99</v>
      </c>
      <c r="L152" s="312" t="s">
        <v>99</v>
      </c>
      <c r="M152" s="312" t="s">
        <v>99</v>
      </c>
      <c r="N152" s="312" t="s">
        <v>100</v>
      </c>
      <c r="O152" s="312" t="s">
        <v>99</v>
      </c>
      <c r="P152" s="312" t="s">
        <v>99</v>
      </c>
      <c r="Q152" s="312" t="s">
        <v>99</v>
      </c>
      <c r="R152" s="312" t="s">
        <v>99</v>
      </c>
      <c r="S152" s="312" t="s">
        <v>100</v>
      </c>
      <c r="T152" s="312" t="s">
        <v>100</v>
      </c>
      <c r="U152" s="313" t="s">
        <v>100</v>
      </c>
    </row>
    <row r="153" spans="1:21" x14ac:dyDescent="0.25">
      <c r="A153" s="239" t="s">
        <v>244</v>
      </c>
      <c r="B153" s="240" t="s">
        <v>264</v>
      </c>
      <c r="C153" s="240" t="s">
        <v>41</v>
      </c>
      <c r="D153" s="240" t="s">
        <v>182</v>
      </c>
      <c r="E153" s="310" t="s">
        <v>100</v>
      </c>
      <c r="F153" s="310" t="s">
        <v>100</v>
      </c>
      <c r="G153" s="310" t="s">
        <v>100</v>
      </c>
      <c r="H153" s="310" t="s">
        <v>100</v>
      </c>
      <c r="I153" s="310" t="s">
        <v>99</v>
      </c>
      <c r="J153" s="310" t="s">
        <v>99</v>
      </c>
      <c r="K153" s="310" t="s">
        <v>99</v>
      </c>
      <c r="L153" s="310" t="s">
        <v>99</v>
      </c>
      <c r="M153" s="310" t="s">
        <v>100</v>
      </c>
      <c r="N153" s="310" t="s">
        <v>100</v>
      </c>
      <c r="O153" s="310" t="s">
        <v>99</v>
      </c>
      <c r="P153" s="310" t="s">
        <v>99</v>
      </c>
      <c r="Q153" s="310" t="s">
        <v>99</v>
      </c>
      <c r="R153" s="310" t="s">
        <v>99</v>
      </c>
      <c r="S153" s="310" t="s">
        <v>100</v>
      </c>
      <c r="T153" s="310" t="s">
        <v>100</v>
      </c>
      <c r="U153" s="311" t="s">
        <v>100</v>
      </c>
    </row>
    <row r="154" spans="1:21" x14ac:dyDescent="0.25">
      <c r="A154" s="245" t="s">
        <v>265</v>
      </c>
      <c r="B154" s="246" t="s">
        <v>266</v>
      </c>
      <c r="C154" s="246" t="s">
        <v>39</v>
      </c>
      <c r="D154" s="246" t="s">
        <v>182</v>
      </c>
      <c r="E154" s="312" t="s">
        <v>99</v>
      </c>
      <c r="F154" s="312" t="s">
        <v>100</v>
      </c>
      <c r="G154" s="312" t="s">
        <v>100</v>
      </c>
      <c r="H154" s="312" t="s">
        <v>100</v>
      </c>
      <c r="I154" s="312" t="s">
        <v>99</v>
      </c>
      <c r="J154" s="312" t="s">
        <v>100</v>
      </c>
      <c r="K154" s="312" t="s">
        <v>99</v>
      </c>
      <c r="L154" s="312" t="s">
        <v>99</v>
      </c>
      <c r="M154" s="312" t="s">
        <v>100</v>
      </c>
      <c r="N154" s="312" t="s">
        <v>100</v>
      </c>
      <c r="O154" s="312" t="s">
        <v>99</v>
      </c>
      <c r="P154" s="312" t="s">
        <v>100</v>
      </c>
      <c r="Q154" s="312" t="s">
        <v>99</v>
      </c>
      <c r="R154" s="312" t="s">
        <v>99</v>
      </c>
      <c r="S154" s="312" t="s">
        <v>100</v>
      </c>
      <c r="T154" s="312" t="s">
        <v>100</v>
      </c>
      <c r="U154" s="313" t="s">
        <v>99</v>
      </c>
    </row>
    <row r="155" spans="1:21" x14ac:dyDescent="0.25">
      <c r="A155" s="239" t="s">
        <v>265</v>
      </c>
      <c r="B155" s="240" t="s">
        <v>267</v>
      </c>
      <c r="C155" s="240" t="s">
        <v>47</v>
      </c>
      <c r="D155" s="240" t="s">
        <v>182</v>
      </c>
      <c r="E155" s="310" t="s">
        <v>99</v>
      </c>
      <c r="F155" s="310" t="s">
        <v>99</v>
      </c>
      <c r="G155" s="310" t="s">
        <v>100</v>
      </c>
      <c r="H155" s="310" t="s">
        <v>100</v>
      </c>
      <c r="I155" s="310" t="s">
        <v>100</v>
      </c>
      <c r="J155" s="310" t="s">
        <v>100</v>
      </c>
      <c r="K155" s="310" t="s">
        <v>99</v>
      </c>
      <c r="L155" s="310" t="s">
        <v>100</v>
      </c>
      <c r="M155" s="310" t="s">
        <v>99</v>
      </c>
      <c r="N155" s="310" t="s">
        <v>100</v>
      </c>
      <c r="O155" s="310" t="s">
        <v>99</v>
      </c>
      <c r="P155" s="310" t="s">
        <v>99</v>
      </c>
      <c r="Q155" s="310" t="s">
        <v>99</v>
      </c>
      <c r="R155" s="310" t="s">
        <v>100</v>
      </c>
      <c r="S155" s="310" t="s">
        <v>99</v>
      </c>
      <c r="T155" s="310" t="s">
        <v>100</v>
      </c>
      <c r="U155" s="311" t="s">
        <v>100</v>
      </c>
    </row>
    <row r="156" spans="1:21" x14ac:dyDescent="0.25">
      <c r="A156" s="245" t="s">
        <v>265</v>
      </c>
      <c r="B156" s="246" t="s">
        <v>268</v>
      </c>
      <c r="C156" s="246" t="s">
        <v>47</v>
      </c>
      <c r="D156" s="246" t="s">
        <v>182</v>
      </c>
      <c r="E156" s="312" t="s">
        <v>100</v>
      </c>
      <c r="F156" s="312" t="s">
        <v>99</v>
      </c>
      <c r="G156" s="312" t="s">
        <v>100</v>
      </c>
      <c r="H156" s="312" t="s">
        <v>100</v>
      </c>
      <c r="I156" s="312" t="s">
        <v>99</v>
      </c>
      <c r="J156" s="312" t="s">
        <v>100</v>
      </c>
      <c r="K156" s="312" t="s">
        <v>99</v>
      </c>
      <c r="L156" s="312" t="s">
        <v>99</v>
      </c>
      <c r="M156" s="312" t="s">
        <v>99</v>
      </c>
      <c r="N156" s="312" t="s">
        <v>100</v>
      </c>
      <c r="O156" s="312" t="s">
        <v>99</v>
      </c>
      <c r="P156" s="312" t="s">
        <v>99</v>
      </c>
      <c r="Q156" s="312" t="s">
        <v>99</v>
      </c>
      <c r="R156" s="312" t="s">
        <v>99</v>
      </c>
      <c r="S156" s="312" t="s">
        <v>99</v>
      </c>
      <c r="T156" s="312" t="s">
        <v>99</v>
      </c>
      <c r="U156" s="313" t="s">
        <v>100</v>
      </c>
    </row>
    <row r="157" spans="1:21" x14ac:dyDescent="0.25">
      <c r="A157" s="239" t="s">
        <v>265</v>
      </c>
      <c r="B157" s="240" t="s">
        <v>269</v>
      </c>
      <c r="C157" s="240" t="s">
        <v>48</v>
      </c>
      <c r="D157" s="240" t="s">
        <v>182</v>
      </c>
      <c r="E157" s="310" t="s">
        <v>100</v>
      </c>
      <c r="F157" s="310" t="s">
        <v>100</v>
      </c>
      <c r="G157" s="310" t="s">
        <v>100</v>
      </c>
      <c r="H157" s="310" t="s">
        <v>99</v>
      </c>
      <c r="I157" s="310" t="s">
        <v>99</v>
      </c>
      <c r="J157" s="310" t="s">
        <v>100</v>
      </c>
      <c r="K157" s="310" t="s">
        <v>100</v>
      </c>
      <c r="L157" s="310" t="s">
        <v>100</v>
      </c>
      <c r="M157" s="310" t="s">
        <v>100</v>
      </c>
      <c r="N157" s="310" t="s">
        <v>100</v>
      </c>
      <c r="O157" s="310" t="s">
        <v>99</v>
      </c>
      <c r="P157" s="310" t="s">
        <v>99</v>
      </c>
      <c r="Q157" s="310" t="s">
        <v>100</v>
      </c>
      <c r="R157" s="310" t="s">
        <v>100</v>
      </c>
      <c r="S157" s="310" t="s">
        <v>99</v>
      </c>
      <c r="T157" s="310" t="s">
        <v>100</v>
      </c>
      <c r="U157" s="311" t="s">
        <v>100</v>
      </c>
    </row>
    <row r="158" spans="1:21" x14ac:dyDescent="0.25">
      <c r="A158" s="245" t="s">
        <v>265</v>
      </c>
      <c r="B158" s="246" t="s">
        <v>270</v>
      </c>
      <c r="C158" s="246" t="s">
        <v>25</v>
      </c>
      <c r="D158" s="246" t="s">
        <v>180</v>
      </c>
      <c r="E158" s="312" t="s">
        <v>100</v>
      </c>
      <c r="F158" s="312" t="s">
        <v>100</v>
      </c>
      <c r="G158" s="312" t="s">
        <v>100</v>
      </c>
      <c r="H158" s="312" t="s">
        <v>100</v>
      </c>
      <c r="I158" s="312" t="s">
        <v>100</v>
      </c>
      <c r="J158" s="312" t="s">
        <v>100</v>
      </c>
      <c r="K158" s="312" t="s">
        <v>99</v>
      </c>
      <c r="L158" s="312" t="s">
        <v>100</v>
      </c>
      <c r="M158" s="312" t="s">
        <v>100</v>
      </c>
      <c r="N158" s="312" t="s">
        <v>100</v>
      </c>
      <c r="O158" s="312" t="s">
        <v>99</v>
      </c>
      <c r="P158" s="312" t="s">
        <v>99</v>
      </c>
      <c r="Q158" s="312" t="s">
        <v>99</v>
      </c>
      <c r="R158" s="312" t="s">
        <v>100</v>
      </c>
      <c r="S158" s="312" t="s">
        <v>100</v>
      </c>
      <c r="T158" s="312" t="s">
        <v>100</v>
      </c>
      <c r="U158" s="313" t="s">
        <v>100</v>
      </c>
    </row>
    <row r="159" spans="1:21" x14ac:dyDescent="0.25">
      <c r="A159" s="239" t="s">
        <v>265</v>
      </c>
      <c r="B159" s="240" t="s">
        <v>270</v>
      </c>
      <c r="C159" s="240" t="s">
        <v>40</v>
      </c>
      <c r="D159" s="240" t="s">
        <v>180</v>
      </c>
      <c r="E159" s="310" t="s">
        <v>100</v>
      </c>
      <c r="F159" s="310" t="s">
        <v>100</v>
      </c>
      <c r="G159" s="310" t="s">
        <v>100</v>
      </c>
      <c r="H159" s="310" t="s">
        <v>100</v>
      </c>
      <c r="I159" s="310" t="s">
        <v>100</v>
      </c>
      <c r="J159" s="310" t="s">
        <v>100</v>
      </c>
      <c r="K159" s="310" t="s">
        <v>99</v>
      </c>
      <c r="L159" s="310" t="s">
        <v>100</v>
      </c>
      <c r="M159" s="310" t="s">
        <v>100</v>
      </c>
      <c r="N159" s="310" t="s">
        <v>100</v>
      </c>
      <c r="O159" s="310" t="s">
        <v>99</v>
      </c>
      <c r="P159" s="310" t="s">
        <v>99</v>
      </c>
      <c r="Q159" s="310" t="s">
        <v>100</v>
      </c>
      <c r="R159" s="310" t="s">
        <v>100</v>
      </c>
      <c r="S159" s="310" t="s">
        <v>100</v>
      </c>
      <c r="T159" s="310" t="s">
        <v>100</v>
      </c>
      <c r="U159" s="311" t="s">
        <v>100</v>
      </c>
    </row>
    <row r="160" spans="1:21" x14ac:dyDescent="0.25">
      <c r="A160" s="245" t="s">
        <v>265</v>
      </c>
      <c r="B160" s="246" t="s">
        <v>270</v>
      </c>
      <c r="C160" s="246" t="s">
        <v>41</v>
      </c>
      <c r="D160" s="246" t="s">
        <v>180</v>
      </c>
      <c r="E160" s="312" t="s">
        <v>100</v>
      </c>
      <c r="F160" s="312" t="s">
        <v>100</v>
      </c>
      <c r="G160" s="312" t="s">
        <v>100</v>
      </c>
      <c r="H160" s="312" t="s">
        <v>100</v>
      </c>
      <c r="I160" s="312" t="s">
        <v>100</v>
      </c>
      <c r="J160" s="312" t="s">
        <v>100</v>
      </c>
      <c r="K160" s="312" t="s">
        <v>99</v>
      </c>
      <c r="L160" s="312" t="s">
        <v>100</v>
      </c>
      <c r="M160" s="312" t="s">
        <v>100</v>
      </c>
      <c r="N160" s="312" t="s">
        <v>100</v>
      </c>
      <c r="O160" s="312" t="s">
        <v>99</v>
      </c>
      <c r="P160" s="312" t="s">
        <v>99</v>
      </c>
      <c r="Q160" s="312" t="s">
        <v>100</v>
      </c>
      <c r="R160" s="312" t="s">
        <v>100</v>
      </c>
      <c r="S160" s="312" t="s">
        <v>100</v>
      </c>
      <c r="T160" s="312" t="s">
        <v>100</v>
      </c>
      <c r="U160" s="313" t="s">
        <v>100</v>
      </c>
    </row>
    <row r="161" spans="1:21" x14ac:dyDescent="0.25">
      <c r="A161" s="239" t="s">
        <v>265</v>
      </c>
      <c r="B161" s="240" t="s">
        <v>270</v>
      </c>
      <c r="C161" s="240" t="s">
        <v>47</v>
      </c>
      <c r="D161" s="240" t="s">
        <v>180</v>
      </c>
      <c r="E161" s="310" t="s">
        <v>100</v>
      </c>
      <c r="F161" s="310" t="s">
        <v>99</v>
      </c>
      <c r="G161" s="310" t="s">
        <v>100</v>
      </c>
      <c r="H161" s="310" t="s">
        <v>99</v>
      </c>
      <c r="I161" s="310" t="s">
        <v>99</v>
      </c>
      <c r="J161" s="310" t="s">
        <v>99</v>
      </c>
      <c r="K161" s="310" t="s">
        <v>99</v>
      </c>
      <c r="L161" s="310" t="s">
        <v>100</v>
      </c>
      <c r="M161" s="310" t="s">
        <v>100</v>
      </c>
      <c r="N161" s="310" t="s">
        <v>100</v>
      </c>
      <c r="O161" s="310" t="s">
        <v>99</v>
      </c>
      <c r="P161" s="310" t="s">
        <v>99</v>
      </c>
      <c r="Q161" s="310" t="s">
        <v>100</v>
      </c>
      <c r="R161" s="310" t="s">
        <v>100</v>
      </c>
      <c r="S161" s="310" t="s">
        <v>100</v>
      </c>
      <c r="T161" s="310" t="s">
        <v>100</v>
      </c>
      <c r="U161" s="311" t="s">
        <v>100</v>
      </c>
    </row>
    <row r="162" spans="1:21" x14ac:dyDescent="0.25">
      <c r="A162" s="245" t="s">
        <v>265</v>
      </c>
      <c r="B162" s="246" t="s">
        <v>270</v>
      </c>
      <c r="C162" s="246" t="s">
        <v>48</v>
      </c>
      <c r="D162" s="246" t="s">
        <v>180</v>
      </c>
      <c r="E162" s="312" t="s">
        <v>100</v>
      </c>
      <c r="F162" s="312" t="s">
        <v>100</v>
      </c>
      <c r="G162" s="312" t="s">
        <v>100</v>
      </c>
      <c r="H162" s="312" t="s">
        <v>99</v>
      </c>
      <c r="I162" s="312" t="s">
        <v>100</v>
      </c>
      <c r="J162" s="312" t="s">
        <v>100</v>
      </c>
      <c r="K162" s="312" t="s">
        <v>99</v>
      </c>
      <c r="L162" s="312" t="s">
        <v>100</v>
      </c>
      <c r="M162" s="312" t="s">
        <v>100</v>
      </c>
      <c r="N162" s="312" t="s">
        <v>100</v>
      </c>
      <c r="O162" s="312" t="s">
        <v>99</v>
      </c>
      <c r="P162" s="312" t="s">
        <v>99</v>
      </c>
      <c r="Q162" s="312" t="s">
        <v>100</v>
      </c>
      <c r="R162" s="312" t="s">
        <v>100</v>
      </c>
      <c r="S162" s="312" t="s">
        <v>99</v>
      </c>
      <c r="T162" s="312" t="s">
        <v>100</v>
      </c>
      <c r="U162" s="313" t="s">
        <v>100</v>
      </c>
    </row>
    <row r="163" spans="1:21" x14ac:dyDescent="0.25">
      <c r="A163" s="239" t="s">
        <v>265</v>
      </c>
      <c r="B163" s="240" t="s">
        <v>270</v>
      </c>
      <c r="C163" s="240" t="s">
        <v>49</v>
      </c>
      <c r="D163" s="240" t="s">
        <v>180</v>
      </c>
      <c r="E163" s="310" t="s">
        <v>100</v>
      </c>
      <c r="F163" s="310" t="s">
        <v>99</v>
      </c>
      <c r="G163" s="310" t="s">
        <v>99</v>
      </c>
      <c r="H163" s="310" t="s">
        <v>99</v>
      </c>
      <c r="I163" s="310" t="s">
        <v>99</v>
      </c>
      <c r="J163" s="310" t="s">
        <v>100</v>
      </c>
      <c r="K163" s="310" t="s">
        <v>99</v>
      </c>
      <c r="L163" s="310" t="s">
        <v>100</v>
      </c>
      <c r="M163" s="310" t="s">
        <v>100</v>
      </c>
      <c r="N163" s="310" t="s">
        <v>100</v>
      </c>
      <c r="O163" s="310" t="s">
        <v>99</v>
      </c>
      <c r="P163" s="310" t="s">
        <v>99</v>
      </c>
      <c r="Q163" s="310" t="s">
        <v>99</v>
      </c>
      <c r="R163" s="310" t="s">
        <v>100</v>
      </c>
      <c r="S163" s="310" t="s">
        <v>100</v>
      </c>
      <c r="T163" s="310" t="s">
        <v>100</v>
      </c>
      <c r="U163" s="311" t="s">
        <v>100</v>
      </c>
    </row>
    <row r="164" spans="1:21" x14ac:dyDescent="0.25">
      <c r="A164" s="245" t="s">
        <v>265</v>
      </c>
      <c r="B164" s="246" t="s">
        <v>270</v>
      </c>
      <c r="C164" s="246" t="s">
        <v>50</v>
      </c>
      <c r="D164" s="246" t="s">
        <v>180</v>
      </c>
      <c r="E164" s="312" t="s">
        <v>100</v>
      </c>
      <c r="F164" s="312" t="s">
        <v>99</v>
      </c>
      <c r="G164" s="312" t="s">
        <v>100</v>
      </c>
      <c r="H164" s="312" t="s">
        <v>100</v>
      </c>
      <c r="I164" s="312" t="s">
        <v>100</v>
      </c>
      <c r="J164" s="312" t="s">
        <v>100</v>
      </c>
      <c r="K164" s="312" t="s">
        <v>100</v>
      </c>
      <c r="L164" s="312" t="s">
        <v>100</v>
      </c>
      <c r="M164" s="312" t="s">
        <v>100</v>
      </c>
      <c r="N164" s="312" t="s">
        <v>100</v>
      </c>
      <c r="O164" s="312" t="s">
        <v>100</v>
      </c>
      <c r="P164" s="312" t="s">
        <v>100</v>
      </c>
      <c r="Q164" s="312" t="s">
        <v>100</v>
      </c>
      <c r="R164" s="312" t="s">
        <v>100</v>
      </c>
      <c r="S164" s="312" t="s">
        <v>100</v>
      </c>
      <c r="T164" s="312" t="s">
        <v>100</v>
      </c>
      <c r="U164" s="313" t="s">
        <v>100</v>
      </c>
    </row>
    <row r="165" spans="1:21" x14ac:dyDescent="0.25">
      <c r="A165" s="239" t="s">
        <v>265</v>
      </c>
      <c r="B165" s="240" t="s">
        <v>270</v>
      </c>
      <c r="C165" s="240" t="s">
        <v>51</v>
      </c>
      <c r="D165" s="240" t="s">
        <v>180</v>
      </c>
      <c r="E165" s="310" t="s">
        <v>100</v>
      </c>
      <c r="F165" s="310" t="s">
        <v>100</v>
      </c>
      <c r="G165" s="310" t="s">
        <v>100</v>
      </c>
      <c r="H165" s="310" t="s">
        <v>99</v>
      </c>
      <c r="I165" s="310" t="s">
        <v>99</v>
      </c>
      <c r="J165" s="310" t="s">
        <v>100</v>
      </c>
      <c r="K165" s="310" t="s">
        <v>99</v>
      </c>
      <c r="L165" s="310" t="s">
        <v>100</v>
      </c>
      <c r="M165" s="310" t="s">
        <v>100</v>
      </c>
      <c r="N165" s="310" t="s">
        <v>100</v>
      </c>
      <c r="O165" s="310" t="s">
        <v>100</v>
      </c>
      <c r="P165" s="310" t="s">
        <v>99</v>
      </c>
      <c r="Q165" s="310" t="s">
        <v>100</v>
      </c>
      <c r="R165" s="310" t="s">
        <v>100</v>
      </c>
      <c r="S165" s="310" t="s">
        <v>100</v>
      </c>
      <c r="T165" s="310" t="s">
        <v>100</v>
      </c>
      <c r="U165" s="311" t="s">
        <v>100</v>
      </c>
    </row>
    <row r="166" spans="1:21" x14ac:dyDescent="0.25">
      <c r="A166" s="245" t="s">
        <v>265</v>
      </c>
      <c r="B166" s="246" t="s">
        <v>271</v>
      </c>
      <c r="C166" s="246" t="s">
        <v>40</v>
      </c>
      <c r="D166" s="246" t="s">
        <v>182</v>
      </c>
      <c r="E166" s="312" t="s">
        <v>100</v>
      </c>
      <c r="F166" s="312" t="s">
        <v>100</v>
      </c>
      <c r="G166" s="312" t="s">
        <v>100</v>
      </c>
      <c r="H166" s="312" t="s">
        <v>100</v>
      </c>
      <c r="I166" s="312" t="s">
        <v>100</v>
      </c>
      <c r="J166" s="312" t="s">
        <v>100</v>
      </c>
      <c r="K166" s="312" t="s">
        <v>100</v>
      </c>
      <c r="L166" s="312" t="s">
        <v>100</v>
      </c>
      <c r="M166" s="312" t="s">
        <v>100</v>
      </c>
      <c r="N166" s="312" t="s">
        <v>100</v>
      </c>
      <c r="O166" s="312" t="s">
        <v>99</v>
      </c>
      <c r="P166" s="312" t="s">
        <v>99</v>
      </c>
      <c r="Q166" s="312" t="s">
        <v>100</v>
      </c>
      <c r="R166" s="312" t="s">
        <v>99</v>
      </c>
      <c r="S166" s="312" t="s">
        <v>100</v>
      </c>
      <c r="T166" s="312" t="s">
        <v>100</v>
      </c>
      <c r="U166" s="313" t="s">
        <v>100</v>
      </c>
    </row>
    <row r="167" spans="1:21" x14ac:dyDescent="0.25">
      <c r="A167" s="239" t="s">
        <v>265</v>
      </c>
      <c r="B167" s="240" t="s">
        <v>271</v>
      </c>
      <c r="C167" s="240" t="s">
        <v>50</v>
      </c>
      <c r="D167" s="240" t="s">
        <v>182</v>
      </c>
      <c r="E167" s="310" t="s">
        <v>100</v>
      </c>
      <c r="F167" s="310" t="s">
        <v>100</v>
      </c>
      <c r="G167" s="310" t="s">
        <v>100</v>
      </c>
      <c r="H167" s="310" t="s">
        <v>100</v>
      </c>
      <c r="I167" s="310" t="s">
        <v>100</v>
      </c>
      <c r="J167" s="310" t="s">
        <v>100</v>
      </c>
      <c r="K167" s="310" t="s">
        <v>100</v>
      </c>
      <c r="L167" s="310" t="s">
        <v>100</v>
      </c>
      <c r="M167" s="310" t="s">
        <v>100</v>
      </c>
      <c r="N167" s="310" t="s">
        <v>100</v>
      </c>
      <c r="O167" s="310" t="s">
        <v>99</v>
      </c>
      <c r="P167" s="310" t="s">
        <v>99</v>
      </c>
      <c r="Q167" s="310" t="s">
        <v>100</v>
      </c>
      <c r="R167" s="310" t="s">
        <v>100</v>
      </c>
      <c r="S167" s="310" t="s">
        <v>100</v>
      </c>
      <c r="T167" s="310" t="s">
        <v>100</v>
      </c>
      <c r="U167" s="311" t="s">
        <v>100</v>
      </c>
    </row>
    <row r="168" spans="1:21" x14ac:dyDescent="0.25">
      <c r="A168" s="245" t="s">
        <v>265</v>
      </c>
      <c r="B168" s="246" t="s">
        <v>271</v>
      </c>
      <c r="C168" s="246" t="s">
        <v>51</v>
      </c>
      <c r="D168" s="246" t="s">
        <v>182</v>
      </c>
      <c r="E168" s="312" t="s">
        <v>100</v>
      </c>
      <c r="F168" s="312" t="s">
        <v>100</v>
      </c>
      <c r="G168" s="312" t="s">
        <v>100</v>
      </c>
      <c r="H168" s="312" t="s">
        <v>100</v>
      </c>
      <c r="I168" s="312" t="s">
        <v>100</v>
      </c>
      <c r="J168" s="312" t="s">
        <v>100</v>
      </c>
      <c r="K168" s="312" t="s">
        <v>100</v>
      </c>
      <c r="L168" s="312" t="s">
        <v>100</v>
      </c>
      <c r="M168" s="312" t="s">
        <v>100</v>
      </c>
      <c r="N168" s="312" t="s">
        <v>100</v>
      </c>
      <c r="O168" s="312" t="s">
        <v>99</v>
      </c>
      <c r="P168" s="312" t="s">
        <v>99</v>
      </c>
      <c r="Q168" s="312" t="s">
        <v>100</v>
      </c>
      <c r="R168" s="312" t="s">
        <v>100</v>
      </c>
      <c r="S168" s="312" t="s">
        <v>100</v>
      </c>
      <c r="T168" s="312" t="s">
        <v>100</v>
      </c>
      <c r="U168" s="313" t="s">
        <v>100</v>
      </c>
    </row>
    <row r="169" spans="1:21" x14ac:dyDescent="0.25">
      <c r="A169" s="239" t="s">
        <v>265</v>
      </c>
      <c r="B169" s="240" t="s">
        <v>273</v>
      </c>
      <c r="C169" s="240" t="s">
        <v>25</v>
      </c>
      <c r="D169" s="240" t="s">
        <v>182</v>
      </c>
      <c r="E169" s="310" t="s">
        <v>100</v>
      </c>
      <c r="F169" s="310" t="s">
        <v>100</v>
      </c>
      <c r="G169" s="310" t="s">
        <v>99</v>
      </c>
      <c r="H169" s="310" t="s">
        <v>99</v>
      </c>
      <c r="I169" s="310" t="s">
        <v>99</v>
      </c>
      <c r="J169" s="310" t="s">
        <v>99</v>
      </c>
      <c r="K169" s="310" t="s">
        <v>99</v>
      </c>
      <c r="L169" s="310" t="s">
        <v>100</v>
      </c>
      <c r="M169" s="310" t="s">
        <v>100</v>
      </c>
      <c r="N169" s="310" t="s">
        <v>99</v>
      </c>
      <c r="O169" s="310" t="s">
        <v>99</v>
      </c>
      <c r="P169" s="310" t="s">
        <v>99</v>
      </c>
      <c r="Q169" s="310" t="s">
        <v>99</v>
      </c>
      <c r="R169" s="310" t="s">
        <v>100</v>
      </c>
      <c r="S169" s="310" t="s">
        <v>99</v>
      </c>
      <c r="T169" s="310" t="s">
        <v>100</v>
      </c>
      <c r="U169" s="311" t="s">
        <v>100</v>
      </c>
    </row>
    <row r="170" spans="1:21" x14ac:dyDescent="0.25">
      <c r="A170" s="245" t="s">
        <v>265</v>
      </c>
      <c r="B170" s="246" t="s">
        <v>274</v>
      </c>
      <c r="C170" s="246" t="s">
        <v>25</v>
      </c>
      <c r="D170" s="246" t="s">
        <v>182</v>
      </c>
      <c r="E170" s="312" t="s">
        <v>99</v>
      </c>
      <c r="F170" s="312" t="s">
        <v>99</v>
      </c>
      <c r="G170" s="312" t="s">
        <v>100</v>
      </c>
      <c r="H170" s="312" t="s">
        <v>100</v>
      </c>
      <c r="I170" s="312" t="s">
        <v>100</v>
      </c>
      <c r="J170" s="312" t="s">
        <v>100</v>
      </c>
      <c r="K170" s="312" t="s">
        <v>99</v>
      </c>
      <c r="L170" s="312" t="s">
        <v>100</v>
      </c>
      <c r="M170" s="312" t="s">
        <v>100</v>
      </c>
      <c r="N170" s="312" t="s">
        <v>100</v>
      </c>
      <c r="O170" s="312" t="s">
        <v>100</v>
      </c>
      <c r="P170" s="312" t="s">
        <v>99</v>
      </c>
      <c r="Q170" s="312" t="s">
        <v>100</v>
      </c>
      <c r="R170" s="312" t="s">
        <v>100</v>
      </c>
      <c r="S170" s="312" t="s">
        <v>100</v>
      </c>
      <c r="T170" s="312" t="s">
        <v>100</v>
      </c>
      <c r="U170" s="313" t="s">
        <v>100</v>
      </c>
    </row>
    <row r="171" spans="1:21" x14ac:dyDescent="0.25">
      <c r="A171" s="239" t="s">
        <v>275</v>
      </c>
      <c r="B171" s="240" t="s">
        <v>276</v>
      </c>
      <c r="C171" s="240" t="s">
        <v>41</v>
      </c>
      <c r="D171" s="240" t="s">
        <v>182</v>
      </c>
      <c r="E171" s="310" t="s">
        <v>100</v>
      </c>
      <c r="F171" s="310" t="s">
        <v>100</v>
      </c>
      <c r="G171" s="310" t="s">
        <v>100</v>
      </c>
      <c r="H171" s="310" t="s">
        <v>100</v>
      </c>
      <c r="I171" s="310" t="s">
        <v>100</v>
      </c>
      <c r="J171" s="310" t="s">
        <v>100</v>
      </c>
      <c r="K171" s="310" t="s">
        <v>99</v>
      </c>
      <c r="L171" s="310" t="s">
        <v>100</v>
      </c>
      <c r="M171" s="310" t="s">
        <v>100</v>
      </c>
      <c r="N171" s="310" t="s">
        <v>100</v>
      </c>
      <c r="O171" s="310" t="s">
        <v>99</v>
      </c>
      <c r="P171" s="310" t="s">
        <v>99</v>
      </c>
      <c r="Q171" s="310" t="s">
        <v>99</v>
      </c>
      <c r="R171" s="310" t="s">
        <v>100</v>
      </c>
      <c r="S171" s="310" t="s">
        <v>100</v>
      </c>
      <c r="T171" s="310" t="s">
        <v>100</v>
      </c>
      <c r="U171" s="311" t="s">
        <v>100</v>
      </c>
    </row>
    <row r="172" spans="1:21" x14ac:dyDescent="0.25">
      <c r="A172" s="245" t="s">
        <v>275</v>
      </c>
      <c r="B172" s="246" t="s">
        <v>277</v>
      </c>
      <c r="C172" s="246" t="s">
        <v>257</v>
      </c>
      <c r="D172" s="246" t="s">
        <v>182</v>
      </c>
      <c r="E172" s="312" t="s">
        <v>100</v>
      </c>
      <c r="F172" s="312" t="s">
        <v>100</v>
      </c>
      <c r="G172" s="312" t="s">
        <v>100</v>
      </c>
      <c r="H172" s="312" t="s">
        <v>100</v>
      </c>
      <c r="I172" s="312" t="s">
        <v>99</v>
      </c>
      <c r="J172" s="312" t="s">
        <v>100</v>
      </c>
      <c r="K172" s="312" t="s">
        <v>100</v>
      </c>
      <c r="L172" s="312" t="s">
        <v>100</v>
      </c>
      <c r="M172" s="312" t="s">
        <v>100</v>
      </c>
      <c r="N172" s="312" t="s">
        <v>100</v>
      </c>
      <c r="O172" s="312" t="s">
        <v>99</v>
      </c>
      <c r="P172" s="312" t="s">
        <v>99</v>
      </c>
      <c r="Q172" s="312" t="s">
        <v>99</v>
      </c>
      <c r="R172" s="312" t="s">
        <v>99</v>
      </c>
      <c r="S172" s="312" t="s">
        <v>100</v>
      </c>
      <c r="T172" s="312" t="s">
        <v>100</v>
      </c>
      <c r="U172" s="313" t="s">
        <v>100</v>
      </c>
    </row>
    <row r="173" spans="1:21" x14ac:dyDescent="0.25">
      <c r="A173" s="239" t="s">
        <v>275</v>
      </c>
      <c r="B173" s="240" t="s">
        <v>278</v>
      </c>
      <c r="C173" s="240" t="s">
        <v>47</v>
      </c>
      <c r="D173" s="240" t="s">
        <v>182</v>
      </c>
      <c r="E173" s="310" t="s">
        <v>99</v>
      </c>
      <c r="F173" s="310" t="s">
        <v>100</v>
      </c>
      <c r="G173" s="310" t="s">
        <v>99</v>
      </c>
      <c r="H173" s="310" t="s">
        <v>99</v>
      </c>
      <c r="I173" s="310" t="s">
        <v>99</v>
      </c>
      <c r="J173" s="310" t="s">
        <v>99</v>
      </c>
      <c r="K173" s="310" t="s">
        <v>99</v>
      </c>
      <c r="L173" s="310" t="s">
        <v>99</v>
      </c>
      <c r="M173" s="310" t="s">
        <v>99</v>
      </c>
      <c r="N173" s="310" t="s">
        <v>100</v>
      </c>
      <c r="O173" s="310" t="s">
        <v>99</v>
      </c>
      <c r="P173" s="310" t="s">
        <v>99</v>
      </c>
      <c r="Q173" s="310" t="s">
        <v>99</v>
      </c>
      <c r="R173" s="310" t="s">
        <v>100</v>
      </c>
      <c r="S173" s="310" t="s">
        <v>99</v>
      </c>
      <c r="T173" s="310" t="s">
        <v>100</v>
      </c>
      <c r="U173" s="311" t="s">
        <v>100</v>
      </c>
    </row>
    <row r="174" spans="1:21" x14ac:dyDescent="0.25">
      <c r="A174" s="245" t="s">
        <v>279</v>
      </c>
      <c r="B174" s="246" t="s">
        <v>280</v>
      </c>
      <c r="C174" s="246" t="s">
        <v>25</v>
      </c>
      <c r="D174" s="246" t="s">
        <v>182</v>
      </c>
      <c r="E174" s="312" t="s">
        <v>99</v>
      </c>
      <c r="F174" s="312" t="s">
        <v>99</v>
      </c>
      <c r="G174" s="312" t="s">
        <v>99</v>
      </c>
      <c r="H174" s="312" t="s">
        <v>100</v>
      </c>
      <c r="I174" s="312" t="s">
        <v>99</v>
      </c>
      <c r="J174" s="312" t="s">
        <v>99</v>
      </c>
      <c r="K174" s="312" t="s">
        <v>100</v>
      </c>
      <c r="L174" s="312" t="s">
        <v>100</v>
      </c>
      <c r="M174" s="312" t="s">
        <v>100</v>
      </c>
      <c r="N174" s="312" t="s">
        <v>100</v>
      </c>
      <c r="O174" s="312" t="s">
        <v>99</v>
      </c>
      <c r="P174" s="312" t="s">
        <v>99</v>
      </c>
      <c r="Q174" s="312" t="s">
        <v>100</v>
      </c>
      <c r="R174" s="312" t="s">
        <v>99</v>
      </c>
      <c r="S174" s="312" t="s">
        <v>100</v>
      </c>
      <c r="T174" s="312" t="s">
        <v>100</v>
      </c>
      <c r="U174" s="313" t="s">
        <v>100</v>
      </c>
    </row>
    <row r="175" spans="1:21" x14ac:dyDescent="0.25">
      <c r="A175" s="239" t="s">
        <v>281</v>
      </c>
      <c r="B175" s="240" t="s">
        <v>282</v>
      </c>
      <c r="C175" s="240" t="s">
        <v>25</v>
      </c>
      <c r="D175" s="240" t="s">
        <v>182</v>
      </c>
      <c r="E175" s="310" t="s">
        <v>100</v>
      </c>
      <c r="F175" s="310" t="s">
        <v>99</v>
      </c>
      <c r="G175" s="310" t="s">
        <v>100</v>
      </c>
      <c r="H175" s="310" t="s">
        <v>100</v>
      </c>
      <c r="I175" s="310" t="s">
        <v>100</v>
      </c>
      <c r="J175" s="310" t="s">
        <v>100</v>
      </c>
      <c r="K175" s="310" t="s">
        <v>100</v>
      </c>
      <c r="L175" s="310" t="s">
        <v>100</v>
      </c>
      <c r="M175" s="310" t="s">
        <v>100</v>
      </c>
      <c r="N175" s="310" t="s">
        <v>100</v>
      </c>
      <c r="O175" s="310" t="s">
        <v>100</v>
      </c>
      <c r="P175" s="310" t="s">
        <v>99</v>
      </c>
      <c r="Q175" s="310" t="s">
        <v>100</v>
      </c>
      <c r="R175" s="310" t="s">
        <v>99</v>
      </c>
      <c r="S175" s="310" t="s">
        <v>100</v>
      </c>
      <c r="T175" s="310" t="s">
        <v>100</v>
      </c>
      <c r="U175" s="311" t="s">
        <v>100</v>
      </c>
    </row>
    <row r="176" spans="1:21" x14ac:dyDescent="0.25">
      <c r="A176" s="245" t="s">
        <v>281</v>
      </c>
      <c r="B176" s="246" t="s">
        <v>283</v>
      </c>
      <c r="C176" s="246" t="s">
        <v>41</v>
      </c>
      <c r="D176" s="246" t="s">
        <v>182</v>
      </c>
      <c r="E176" s="312" t="s">
        <v>100</v>
      </c>
      <c r="F176" s="312" t="s">
        <v>99</v>
      </c>
      <c r="G176" s="312" t="s">
        <v>100</v>
      </c>
      <c r="H176" s="312" t="s">
        <v>100</v>
      </c>
      <c r="I176" s="312" t="s">
        <v>100</v>
      </c>
      <c r="J176" s="312" t="s">
        <v>100</v>
      </c>
      <c r="K176" s="312" t="s">
        <v>99</v>
      </c>
      <c r="L176" s="312" t="s">
        <v>100</v>
      </c>
      <c r="M176" s="312" t="s">
        <v>100</v>
      </c>
      <c r="N176" s="312" t="s">
        <v>100</v>
      </c>
      <c r="O176" s="312" t="s">
        <v>99</v>
      </c>
      <c r="P176" s="312" t="s">
        <v>99</v>
      </c>
      <c r="Q176" s="312" t="s">
        <v>99</v>
      </c>
      <c r="R176" s="312" t="s">
        <v>99</v>
      </c>
      <c r="S176" s="312" t="s">
        <v>100</v>
      </c>
      <c r="T176" s="312" t="s">
        <v>100</v>
      </c>
      <c r="U176" s="313" t="s">
        <v>100</v>
      </c>
    </row>
    <row r="177" spans="1:21" x14ac:dyDescent="0.25">
      <c r="A177" s="239" t="s">
        <v>281</v>
      </c>
      <c r="B177" s="240" t="s">
        <v>284</v>
      </c>
      <c r="C177" s="240" t="s">
        <v>49</v>
      </c>
      <c r="D177" s="240" t="s">
        <v>182</v>
      </c>
      <c r="E177" s="310" t="s">
        <v>100</v>
      </c>
      <c r="F177" s="310" t="s">
        <v>100</v>
      </c>
      <c r="G177" s="310" t="s">
        <v>100</v>
      </c>
      <c r="H177" s="310" t="s">
        <v>100</v>
      </c>
      <c r="I177" s="310" t="s">
        <v>100</v>
      </c>
      <c r="J177" s="310" t="s">
        <v>100</v>
      </c>
      <c r="K177" s="310" t="s">
        <v>99</v>
      </c>
      <c r="L177" s="310" t="s">
        <v>100</v>
      </c>
      <c r="M177" s="310" t="s">
        <v>100</v>
      </c>
      <c r="N177" s="310" t="s">
        <v>100</v>
      </c>
      <c r="O177" s="310" t="s">
        <v>99</v>
      </c>
      <c r="P177" s="310" t="s">
        <v>99</v>
      </c>
      <c r="Q177" s="310" t="s">
        <v>99</v>
      </c>
      <c r="R177" s="310" t="s">
        <v>100</v>
      </c>
      <c r="S177" s="310" t="s">
        <v>100</v>
      </c>
      <c r="T177" s="310" t="s">
        <v>100</v>
      </c>
      <c r="U177" s="311" t="s">
        <v>100</v>
      </c>
    </row>
    <row r="178" spans="1:21" x14ac:dyDescent="0.25">
      <c r="A178" s="245" t="s">
        <v>281</v>
      </c>
      <c r="B178" s="246" t="s">
        <v>285</v>
      </c>
      <c r="C178" s="246" t="s">
        <v>25</v>
      </c>
      <c r="D178" s="246" t="s">
        <v>182</v>
      </c>
      <c r="E178" s="312" t="s">
        <v>100</v>
      </c>
      <c r="F178" s="312" t="s">
        <v>100</v>
      </c>
      <c r="G178" s="312" t="s">
        <v>100</v>
      </c>
      <c r="H178" s="312" t="s">
        <v>100</v>
      </c>
      <c r="I178" s="312" t="s">
        <v>100</v>
      </c>
      <c r="J178" s="312" t="s">
        <v>100</v>
      </c>
      <c r="K178" s="312" t="s">
        <v>100</v>
      </c>
      <c r="L178" s="312" t="s">
        <v>100</v>
      </c>
      <c r="M178" s="312" t="s">
        <v>100</v>
      </c>
      <c r="N178" s="312" t="s">
        <v>100</v>
      </c>
      <c r="O178" s="312" t="s">
        <v>100</v>
      </c>
      <c r="P178" s="312" t="s">
        <v>100</v>
      </c>
      <c r="Q178" s="312" t="s">
        <v>100</v>
      </c>
      <c r="R178" s="312" t="s">
        <v>100</v>
      </c>
      <c r="S178" s="312" t="s">
        <v>100</v>
      </c>
      <c r="T178" s="312" t="s">
        <v>100</v>
      </c>
      <c r="U178" s="313" t="s">
        <v>100</v>
      </c>
    </row>
    <row r="179" spans="1:21" x14ac:dyDescent="0.25">
      <c r="A179" s="239" t="s">
        <v>281</v>
      </c>
      <c r="B179" s="240" t="s">
        <v>286</v>
      </c>
      <c r="C179" s="240" t="s">
        <v>47</v>
      </c>
      <c r="D179" s="240" t="s">
        <v>182</v>
      </c>
      <c r="E179" s="310" t="s">
        <v>100</v>
      </c>
      <c r="F179" s="310" t="s">
        <v>100</v>
      </c>
      <c r="G179" s="310" t="s">
        <v>99</v>
      </c>
      <c r="H179" s="310" t="s">
        <v>100</v>
      </c>
      <c r="I179" s="310" t="s">
        <v>100</v>
      </c>
      <c r="J179" s="310" t="s">
        <v>100</v>
      </c>
      <c r="K179" s="310" t="s">
        <v>100</v>
      </c>
      <c r="L179" s="310" t="s">
        <v>100</v>
      </c>
      <c r="M179" s="310" t="s">
        <v>99</v>
      </c>
      <c r="N179" s="310" t="s">
        <v>99</v>
      </c>
      <c r="O179" s="310" t="s">
        <v>99</v>
      </c>
      <c r="P179" s="310" t="s">
        <v>99</v>
      </c>
      <c r="Q179" s="310" t="s">
        <v>99</v>
      </c>
      <c r="R179" s="310" t="s">
        <v>99</v>
      </c>
      <c r="S179" s="310" t="s">
        <v>99</v>
      </c>
      <c r="T179" s="310" t="s">
        <v>100</v>
      </c>
      <c r="U179" s="311" t="s">
        <v>100</v>
      </c>
    </row>
    <row r="180" spans="1:21" x14ac:dyDescent="0.25">
      <c r="A180" s="245" t="s">
        <v>281</v>
      </c>
      <c r="B180" s="246" t="s">
        <v>287</v>
      </c>
      <c r="C180" s="246" t="s">
        <v>47</v>
      </c>
      <c r="D180" s="246" t="s">
        <v>182</v>
      </c>
      <c r="E180" s="312" t="s">
        <v>100</v>
      </c>
      <c r="F180" s="312" t="s">
        <v>100</v>
      </c>
      <c r="G180" s="312" t="s">
        <v>100</v>
      </c>
      <c r="H180" s="312" t="s">
        <v>100</v>
      </c>
      <c r="I180" s="312" t="s">
        <v>100</v>
      </c>
      <c r="J180" s="312" t="s">
        <v>100</v>
      </c>
      <c r="K180" s="312" t="s">
        <v>100</v>
      </c>
      <c r="L180" s="312" t="s">
        <v>100</v>
      </c>
      <c r="M180" s="312" t="s">
        <v>100</v>
      </c>
      <c r="N180" s="312" t="s">
        <v>100</v>
      </c>
      <c r="O180" s="312" t="s">
        <v>99</v>
      </c>
      <c r="P180" s="312" t="s">
        <v>99</v>
      </c>
      <c r="Q180" s="312" t="s">
        <v>100</v>
      </c>
      <c r="R180" s="312" t="s">
        <v>100</v>
      </c>
      <c r="S180" s="312" t="s">
        <v>100</v>
      </c>
      <c r="T180" s="312" t="s">
        <v>100</v>
      </c>
      <c r="U180" s="313" t="s">
        <v>100</v>
      </c>
    </row>
    <row r="181" spans="1:21" x14ac:dyDescent="0.25">
      <c r="A181" s="239" t="s">
        <v>281</v>
      </c>
      <c r="B181" s="240" t="s">
        <v>288</v>
      </c>
      <c r="C181" s="240" t="s">
        <v>41</v>
      </c>
      <c r="D181" s="240" t="s">
        <v>182</v>
      </c>
      <c r="E181" s="310" t="s">
        <v>99</v>
      </c>
      <c r="F181" s="310" t="s">
        <v>100</v>
      </c>
      <c r="G181" s="310" t="s">
        <v>100</v>
      </c>
      <c r="H181" s="310" t="s">
        <v>100</v>
      </c>
      <c r="I181" s="310" t="s">
        <v>99</v>
      </c>
      <c r="J181" s="310" t="s">
        <v>100</v>
      </c>
      <c r="K181" s="310" t="s">
        <v>99</v>
      </c>
      <c r="L181" s="310" t="s">
        <v>100</v>
      </c>
      <c r="M181" s="310" t="s">
        <v>99</v>
      </c>
      <c r="N181" s="310" t="s">
        <v>99</v>
      </c>
      <c r="O181" s="310" t="s">
        <v>99</v>
      </c>
      <c r="P181" s="310" t="s">
        <v>99</v>
      </c>
      <c r="Q181" s="310" t="s">
        <v>99</v>
      </c>
      <c r="R181" s="310" t="s">
        <v>99</v>
      </c>
      <c r="S181" s="310" t="s">
        <v>100</v>
      </c>
      <c r="T181" s="310" t="s">
        <v>100</v>
      </c>
      <c r="U181" s="311" t="s">
        <v>100</v>
      </c>
    </row>
    <row r="182" spans="1:21" x14ac:dyDescent="0.25">
      <c r="A182" s="245" t="s">
        <v>281</v>
      </c>
      <c r="B182" s="246" t="s">
        <v>288</v>
      </c>
      <c r="C182" s="246" t="s">
        <v>47</v>
      </c>
      <c r="D182" s="246" t="s">
        <v>182</v>
      </c>
      <c r="E182" s="312" t="s">
        <v>100</v>
      </c>
      <c r="F182" s="312" t="s">
        <v>100</v>
      </c>
      <c r="G182" s="312" t="s">
        <v>100</v>
      </c>
      <c r="H182" s="312" t="s">
        <v>100</v>
      </c>
      <c r="I182" s="312" t="s">
        <v>100</v>
      </c>
      <c r="J182" s="312" t="s">
        <v>100</v>
      </c>
      <c r="K182" s="312" t="s">
        <v>100</v>
      </c>
      <c r="L182" s="312" t="s">
        <v>100</v>
      </c>
      <c r="M182" s="312" t="s">
        <v>100</v>
      </c>
      <c r="N182" s="312" t="s">
        <v>100</v>
      </c>
      <c r="O182" s="312" t="s">
        <v>100</v>
      </c>
      <c r="P182" s="312" t="s">
        <v>99</v>
      </c>
      <c r="Q182" s="312" t="s">
        <v>99</v>
      </c>
      <c r="R182" s="312" t="s">
        <v>99</v>
      </c>
      <c r="S182" s="312" t="s">
        <v>100</v>
      </c>
      <c r="T182" s="312" t="s">
        <v>100</v>
      </c>
      <c r="U182" s="313" t="s">
        <v>100</v>
      </c>
    </row>
    <row r="183" spans="1:21" x14ac:dyDescent="0.25">
      <c r="A183" s="239" t="s">
        <v>281</v>
      </c>
      <c r="B183" s="240" t="s">
        <v>289</v>
      </c>
      <c r="C183" s="240" t="s">
        <v>41</v>
      </c>
      <c r="D183" s="240" t="s">
        <v>182</v>
      </c>
      <c r="E183" s="310" t="s">
        <v>99</v>
      </c>
      <c r="F183" s="310" t="s">
        <v>99</v>
      </c>
      <c r="G183" s="310" t="s">
        <v>100</v>
      </c>
      <c r="H183" s="310" t="s">
        <v>100</v>
      </c>
      <c r="I183" s="310" t="s">
        <v>100</v>
      </c>
      <c r="J183" s="310" t="s">
        <v>100</v>
      </c>
      <c r="K183" s="310" t="s">
        <v>99</v>
      </c>
      <c r="L183" s="310" t="s">
        <v>100</v>
      </c>
      <c r="M183" s="310" t="s">
        <v>100</v>
      </c>
      <c r="N183" s="310" t="s">
        <v>100</v>
      </c>
      <c r="O183" s="310" t="s">
        <v>99</v>
      </c>
      <c r="P183" s="310" t="s">
        <v>99</v>
      </c>
      <c r="Q183" s="310" t="s">
        <v>99</v>
      </c>
      <c r="R183" s="310" t="s">
        <v>99</v>
      </c>
      <c r="S183" s="310" t="s">
        <v>99</v>
      </c>
      <c r="T183" s="310" t="s">
        <v>99</v>
      </c>
      <c r="U183" s="311" t="s">
        <v>100</v>
      </c>
    </row>
    <row r="184" spans="1:21" x14ac:dyDescent="0.25">
      <c r="A184" s="245" t="s">
        <v>281</v>
      </c>
      <c r="B184" s="246" t="s">
        <v>290</v>
      </c>
      <c r="C184" s="246" t="s">
        <v>41</v>
      </c>
      <c r="D184" s="246" t="s">
        <v>182</v>
      </c>
      <c r="E184" s="312" t="s">
        <v>100</v>
      </c>
      <c r="F184" s="312" t="s">
        <v>100</v>
      </c>
      <c r="G184" s="312" t="s">
        <v>100</v>
      </c>
      <c r="H184" s="312" t="s">
        <v>100</v>
      </c>
      <c r="I184" s="312" t="s">
        <v>100</v>
      </c>
      <c r="J184" s="312" t="s">
        <v>100</v>
      </c>
      <c r="K184" s="312" t="s">
        <v>100</v>
      </c>
      <c r="L184" s="312" t="s">
        <v>100</v>
      </c>
      <c r="M184" s="312" t="s">
        <v>100</v>
      </c>
      <c r="N184" s="312" t="s">
        <v>100</v>
      </c>
      <c r="O184" s="312" t="s">
        <v>99</v>
      </c>
      <c r="P184" s="312" t="s">
        <v>99</v>
      </c>
      <c r="Q184" s="312" t="s">
        <v>99</v>
      </c>
      <c r="R184" s="312" t="s">
        <v>100</v>
      </c>
      <c r="S184" s="312" t="s">
        <v>100</v>
      </c>
      <c r="T184" s="312" t="s">
        <v>100</v>
      </c>
      <c r="U184" s="313" t="s">
        <v>100</v>
      </c>
    </row>
    <row r="185" spans="1:21" x14ac:dyDescent="0.25">
      <c r="A185" s="239" t="s">
        <v>281</v>
      </c>
      <c r="B185" s="240" t="s">
        <v>291</v>
      </c>
      <c r="C185" s="240" t="s">
        <v>41</v>
      </c>
      <c r="D185" s="240" t="s">
        <v>182</v>
      </c>
      <c r="E185" s="310" t="s">
        <v>99</v>
      </c>
      <c r="F185" s="310" t="s">
        <v>99</v>
      </c>
      <c r="G185" s="310" t="s">
        <v>100</v>
      </c>
      <c r="H185" s="310" t="s">
        <v>100</v>
      </c>
      <c r="I185" s="310" t="s">
        <v>100</v>
      </c>
      <c r="J185" s="310" t="s">
        <v>100</v>
      </c>
      <c r="K185" s="310" t="s">
        <v>100</v>
      </c>
      <c r="L185" s="310" t="s">
        <v>100</v>
      </c>
      <c r="M185" s="310" t="s">
        <v>100</v>
      </c>
      <c r="N185" s="310" t="s">
        <v>100</v>
      </c>
      <c r="O185" s="310" t="s">
        <v>99</v>
      </c>
      <c r="P185" s="310" t="s">
        <v>99</v>
      </c>
      <c r="Q185" s="310" t="s">
        <v>99</v>
      </c>
      <c r="R185" s="310" t="s">
        <v>99</v>
      </c>
      <c r="S185" s="310" t="s">
        <v>99</v>
      </c>
      <c r="T185" s="310" t="s">
        <v>99</v>
      </c>
      <c r="U185" s="311" t="s">
        <v>100</v>
      </c>
    </row>
    <row r="186" spans="1:21" x14ac:dyDescent="0.25">
      <c r="A186" s="245" t="s">
        <v>281</v>
      </c>
      <c r="B186" s="246" t="s">
        <v>292</v>
      </c>
      <c r="C186" s="246" t="s">
        <v>25</v>
      </c>
      <c r="D186" s="246" t="s">
        <v>180</v>
      </c>
      <c r="E186" s="312" t="s">
        <v>99</v>
      </c>
      <c r="F186" s="312" t="s">
        <v>99</v>
      </c>
      <c r="G186" s="312" t="s">
        <v>99</v>
      </c>
      <c r="H186" s="312" t="s">
        <v>100</v>
      </c>
      <c r="I186" s="312" t="s">
        <v>100</v>
      </c>
      <c r="J186" s="312" t="s">
        <v>100</v>
      </c>
      <c r="K186" s="312" t="s">
        <v>99</v>
      </c>
      <c r="L186" s="312" t="s">
        <v>100</v>
      </c>
      <c r="M186" s="312" t="s">
        <v>99</v>
      </c>
      <c r="N186" s="312" t="s">
        <v>99</v>
      </c>
      <c r="O186" s="312" t="s">
        <v>99</v>
      </c>
      <c r="P186" s="312" t="s">
        <v>99</v>
      </c>
      <c r="Q186" s="312" t="s">
        <v>99</v>
      </c>
      <c r="R186" s="312" t="s">
        <v>99</v>
      </c>
      <c r="S186" s="312" t="s">
        <v>99</v>
      </c>
      <c r="T186" s="312" t="s">
        <v>100</v>
      </c>
      <c r="U186" s="313" t="s">
        <v>100</v>
      </c>
    </row>
    <row r="187" spans="1:21" x14ac:dyDescent="0.25">
      <c r="A187" s="239" t="s">
        <v>281</v>
      </c>
      <c r="B187" s="240" t="s">
        <v>293</v>
      </c>
      <c r="C187" s="240" t="s">
        <v>40</v>
      </c>
      <c r="D187" s="240" t="s">
        <v>180</v>
      </c>
      <c r="E187" s="310" t="s">
        <v>100</v>
      </c>
      <c r="F187" s="310" t="s">
        <v>100</v>
      </c>
      <c r="G187" s="310" t="s">
        <v>100</v>
      </c>
      <c r="H187" s="310" t="s">
        <v>100</v>
      </c>
      <c r="I187" s="310" t="s">
        <v>100</v>
      </c>
      <c r="J187" s="310" t="s">
        <v>100</v>
      </c>
      <c r="K187" s="310" t="s">
        <v>99</v>
      </c>
      <c r="L187" s="310" t="s">
        <v>100</v>
      </c>
      <c r="M187" s="310" t="s">
        <v>100</v>
      </c>
      <c r="N187" s="310" t="s">
        <v>100</v>
      </c>
      <c r="O187" s="310" t="s">
        <v>100</v>
      </c>
      <c r="P187" s="310" t="s">
        <v>99</v>
      </c>
      <c r="Q187" s="310" t="s">
        <v>100</v>
      </c>
      <c r="R187" s="310" t="s">
        <v>100</v>
      </c>
      <c r="S187" s="310" t="s">
        <v>100</v>
      </c>
      <c r="T187" s="310" t="s">
        <v>100</v>
      </c>
      <c r="U187" s="311" t="s">
        <v>100</v>
      </c>
    </row>
    <row r="188" spans="1:21" x14ac:dyDescent="0.25">
      <c r="A188" s="245" t="s">
        <v>281</v>
      </c>
      <c r="B188" s="246" t="s">
        <v>293</v>
      </c>
      <c r="C188" s="246" t="s">
        <v>47</v>
      </c>
      <c r="D188" s="246" t="s">
        <v>180</v>
      </c>
      <c r="E188" s="312" t="s">
        <v>99</v>
      </c>
      <c r="F188" s="312" t="s">
        <v>99</v>
      </c>
      <c r="G188" s="312" t="s">
        <v>99</v>
      </c>
      <c r="H188" s="312" t="s">
        <v>99</v>
      </c>
      <c r="I188" s="312" t="s">
        <v>99</v>
      </c>
      <c r="J188" s="312" t="s">
        <v>99</v>
      </c>
      <c r="K188" s="312" t="s">
        <v>99</v>
      </c>
      <c r="L188" s="312" t="s">
        <v>99</v>
      </c>
      <c r="M188" s="312" t="s">
        <v>99</v>
      </c>
      <c r="N188" s="312" t="s">
        <v>99</v>
      </c>
      <c r="O188" s="312" t="s">
        <v>99</v>
      </c>
      <c r="P188" s="312" t="s">
        <v>99</v>
      </c>
      <c r="Q188" s="312" t="s">
        <v>99</v>
      </c>
      <c r="R188" s="312" t="s">
        <v>99</v>
      </c>
      <c r="S188" s="312" t="s">
        <v>99</v>
      </c>
      <c r="T188" s="312" t="s">
        <v>99</v>
      </c>
      <c r="U188" s="313" t="s">
        <v>100</v>
      </c>
    </row>
    <row r="189" spans="1:21" x14ac:dyDescent="0.25">
      <c r="A189" s="239" t="s">
        <v>281</v>
      </c>
      <c r="B189" s="240" t="s">
        <v>293</v>
      </c>
      <c r="C189" s="240" t="s">
        <v>48</v>
      </c>
      <c r="D189" s="240" t="s">
        <v>180</v>
      </c>
      <c r="E189" s="310" t="s">
        <v>99</v>
      </c>
      <c r="F189" s="310" t="s">
        <v>99</v>
      </c>
      <c r="G189" s="310" t="s">
        <v>100</v>
      </c>
      <c r="H189" s="310" t="s">
        <v>100</v>
      </c>
      <c r="I189" s="310" t="s">
        <v>99</v>
      </c>
      <c r="J189" s="310" t="s">
        <v>100</v>
      </c>
      <c r="K189" s="310" t="s">
        <v>100</v>
      </c>
      <c r="L189" s="310" t="s">
        <v>99</v>
      </c>
      <c r="M189" s="310" t="s">
        <v>100</v>
      </c>
      <c r="N189" s="310" t="s">
        <v>100</v>
      </c>
      <c r="O189" s="310" t="s">
        <v>99</v>
      </c>
      <c r="P189" s="310" t="s">
        <v>99</v>
      </c>
      <c r="Q189" s="310" t="s">
        <v>99</v>
      </c>
      <c r="R189" s="310" t="s">
        <v>100</v>
      </c>
      <c r="S189" s="310" t="s">
        <v>100</v>
      </c>
      <c r="T189" s="310" t="s">
        <v>100</v>
      </c>
      <c r="U189" s="311" t="s">
        <v>99</v>
      </c>
    </row>
    <row r="190" spans="1:21" x14ac:dyDescent="0.25">
      <c r="A190" s="245" t="s">
        <v>281</v>
      </c>
      <c r="B190" s="246" t="s">
        <v>293</v>
      </c>
      <c r="C190" s="246" t="s">
        <v>49</v>
      </c>
      <c r="D190" s="246" t="s">
        <v>180</v>
      </c>
      <c r="E190" s="312" t="s">
        <v>100</v>
      </c>
      <c r="F190" s="312" t="s">
        <v>99</v>
      </c>
      <c r="G190" s="312" t="s">
        <v>100</v>
      </c>
      <c r="H190" s="312" t="s">
        <v>100</v>
      </c>
      <c r="I190" s="312" t="s">
        <v>100</v>
      </c>
      <c r="J190" s="312" t="s">
        <v>100</v>
      </c>
      <c r="K190" s="312" t="s">
        <v>99</v>
      </c>
      <c r="L190" s="312" t="s">
        <v>100</v>
      </c>
      <c r="M190" s="312" t="s">
        <v>100</v>
      </c>
      <c r="N190" s="312" t="s">
        <v>100</v>
      </c>
      <c r="O190" s="312" t="s">
        <v>100</v>
      </c>
      <c r="P190" s="312" t="s">
        <v>99</v>
      </c>
      <c r="Q190" s="312" t="s">
        <v>99</v>
      </c>
      <c r="R190" s="312" t="s">
        <v>99</v>
      </c>
      <c r="S190" s="312" t="s">
        <v>100</v>
      </c>
      <c r="T190" s="312" t="s">
        <v>100</v>
      </c>
      <c r="U190" s="313" t="s">
        <v>99</v>
      </c>
    </row>
    <row r="191" spans="1:21" x14ac:dyDescent="0.25">
      <c r="A191" s="239" t="s">
        <v>281</v>
      </c>
      <c r="B191" s="240" t="s">
        <v>293</v>
      </c>
      <c r="C191" s="240" t="s">
        <v>50</v>
      </c>
      <c r="D191" s="240" t="s">
        <v>180</v>
      </c>
      <c r="E191" s="310" t="s">
        <v>100</v>
      </c>
      <c r="F191" s="310" t="s">
        <v>100</v>
      </c>
      <c r="G191" s="310" t="s">
        <v>100</v>
      </c>
      <c r="H191" s="310" t="s">
        <v>100</v>
      </c>
      <c r="I191" s="310" t="s">
        <v>100</v>
      </c>
      <c r="J191" s="310" t="s">
        <v>100</v>
      </c>
      <c r="K191" s="310" t="s">
        <v>100</v>
      </c>
      <c r="L191" s="310" t="s">
        <v>100</v>
      </c>
      <c r="M191" s="310" t="s">
        <v>100</v>
      </c>
      <c r="N191" s="310" t="s">
        <v>100</v>
      </c>
      <c r="O191" s="310" t="s">
        <v>99</v>
      </c>
      <c r="P191" s="310" t="s">
        <v>99</v>
      </c>
      <c r="Q191" s="310" t="s">
        <v>99</v>
      </c>
      <c r="R191" s="310" t="s">
        <v>100</v>
      </c>
      <c r="S191" s="310" t="s">
        <v>100</v>
      </c>
      <c r="T191" s="310" t="s">
        <v>100</v>
      </c>
      <c r="U191" s="311" t="s">
        <v>100</v>
      </c>
    </row>
    <row r="192" spans="1:21" x14ac:dyDescent="0.25">
      <c r="A192" s="245" t="s">
        <v>281</v>
      </c>
      <c r="B192" s="246" t="s">
        <v>293</v>
      </c>
      <c r="C192" s="246" t="s">
        <v>51</v>
      </c>
      <c r="D192" s="246" t="s">
        <v>180</v>
      </c>
      <c r="E192" s="312" t="s">
        <v>100</v>
      </c>
      <c r="F192" s="312" t="s">
        <v>100</v>
      </c>
      <c r="G192" s="312" t="s">
        <v>100</v>
      </c>
      <c r="H192" s="312" t="s">
        <v>100</v>
      </c>
      <c r="I192" s="312" t="s">
        <v>100</v>
      </c>
      <c r="J192" s="312" t="s">
        <v>100</v>
      </c>
      <c r="K192" s="312" t="s">
        <v>100</v>
      </c>
      <c r="L192" s="312" t="s">
        <v>100</v>
      </c>
      <c r="M192" s="312" t="s">
        <v>100</v>
      </c>
      <c r="N192" s="312" t="s">
        <v>100</v>
      </c>
      <c r="O192" s="312" t="s">
        <v>99</v>
      </c>
      <c r="P192" s="312" t="s">
        <v>99</v>
      </c>
      <c r="Q192" s="312" t="s">
        <v>100</v>
      </c>
      <c r="R192" s="312" t="s">
        <v>100</v>
      </c>
      <c r="S192" s="312" t="s">
        <v>100</v>
      </c>
      <c r="T192" s="312" t="s">
        <v>100</v>
      </c>
      <c r="U192" s="313" t="s">
        <v>100</v>
      </c>
    </row>
    <row r="193" spans="1:21" x14ac:dyDescent="0.25">
      <c r="A193" s="239" t="s">
        <v>281</v>
      </c>
      <c r="B193" s="240" t="s">
        <v>294</v>
      </c>
      <c r="C193" s="240" t="s">
        <v>41</v>
      </c>
      <c r="D193" s="240" t="s">
        <v>182</v>
      </c>
      <c r="E193" s="310" t="s">
        <v>100</v>
      </c>
      <c r="F193" s="310" t="s">
        <v>100</v>
      </c>
      <c r="G193" s="310" t="s">
        <v>100</v>
      </c>
      <c r="H193" s="310" t="s">
        <v>100</v>
      </c>
      <c r="I193" s="310" t="s">
        <v>99</v>
      </c>
      <c r="J193" s="310" t="s">
        <v>100</v>
      </c>
      <c r="K193" s="310" t="s">
        <v>99</v>
      </c>
      <c r="L193" s="310" t="s">
        <v>100</v>
      </c>
      <c r="M193" s="310" t="s">
        <v>100</v>
      </c>
      <c r="N193" s="310" t="s">
        <v>100</v>
      </c>
      <c r="O193" s="310" t="s">
        <v>100</v>
      </c>
      <c r="P193" s="310" t="s">
        <v>100</v>
      </c>
      <c r="Q193" s="310" t="s">
        <v>100</v>
      </c>
      <c r="R193" s="310" t="s">
        <v>100</v>
      </c>
      <c r="S193" s="310" t="s">
        <v>100</v>
      </c>
      <c r="T193" s="310" t="s">
        <v>99</v>
      </c>
      <c r="U193" s="311" t="s">
        <v>100</v>
      </c>
    </row>
    <row r="194" spans="1:21" x14ac:dyDescent="0.25">
      <c r="A194" s="245" t="s">
        <v>295</v>
      </c>
      <c r="B194" s="246" t="s">
        <v>296</v>
      </c>
      <c r="C194" s="246" t="s">
        <v>26</v>
      </c>
      <c r="D194" s="246" t="s">
        <v>180</v>
      </c>
      <c r="E194" s="312" t="s">
        <v>100</v>
      </c>
      <c r="F194" s="312" t="s">
        <v>100</v>
      </c>
      <c r="G194" s="312" t="s">
        <v>100</v>
      </c>
      <c r="H194" s="312" t="s">
        <v>100</v>
      </c>
      <c r="I194" s="312" t="s">
        <v>100</v>
      </c>
      <c r="J194" s="312" t="s">
        <v>100</v>
      </c>
      <c r="K194" s="312" t="s">
        <v>100</v>
      </c>
      <c r="L194" s="312" t="s">
        <v>100</v>
      </c>
      <c r="M194" s="312" t="s">
        <v>100</v>
      </c>
      <c r="N194" s="312" t="s">
        <v>99</v>
      </c>
      <c r="O194" s="312" t="s">
        <v>99</v>
      </c>
      <c r="P194" s="312" t="s">
        <v>100</v>
      </c>
      <c r="Q194" s="312" t="s">
        <v>100</v>
      </c>
      <c r="R194" s="312" t="s">
        <v>100</v>
      </c>
      <c r="S194" s="312" t="s">
        <v>100</v>
      </c>
      <c r="T194" s="312" t="s">
        <v>100</v>
      </c>
      <c r="U194" s="313" t="s">
        <v>100</v>
      </c>
    </row>
    <row r="195" spans="1:21" x14ac:dyDescent="0.25">
      <c r="A195" s="239" t="s">
        <v>295</v>
      </c>
      <c r="B195" s="240" t="s">
        <v>296</v>
      </c>
      <c r="C195" s="240" t="s">
        <v>40</v>
      </c>
      <c r="D195" s="240" t="s">
        <v>180</v>
      </c>
      <c r="E195" s="310" t="s">
        <v>100</v>
      </c>
      <c r="F195" s="310" t="s">
        <v>100</v>
      </c>
      <c r="G195" s="310" t="s">
        <v>100</v>
      </c>
      <c r="H195" s="310" t="s">
        <v>100</v>
      </c>
      <c r="I195" s="310" t="s">
        <v>100</v>
      </c>
      <c r="J195" s="310" t="s">
        <v>100</v>
      </c>
      <c r="K195" s="310" t="s">
        <v>100</v>
      </c>
      <c r="L195" s="310" t="s">
        <v>100</v>
      </c>
      <c r="M195" s="310" t="s">
        <v>100</v>
      </c>
      <c r="N195" s="310" t="s">
        <v>100</v>
      </c>
      <c r="O195" s="310" t="s">
        <v>100</v>
      </c>
      <c r="P195" s="310" t="s">
        <v>99</v>
      </c>
      <c r="Q195" s="310" t="s">
        <v>100</v>
      </c>
      <c r="R195" s="310" t="s">
        <v>100</v>
      </c>
      <c r="S195" s="310" t="s">
        <v>100</v>
      </c>
      <c r="T195" s="310" t="s">
        <v>100</v>
      </c>
      <c r="U195" s="311" t="s">
        <v>100</v>
      </c>
    </row>
    <row r="196" spans="1:21" x14ac:dyDescent="0.25">
      <c r="A196" s="245" t="s">
        <v>295</v>
      </c>
      <c r="B196" s="246" t="s">
        <v>296</v>
      </c>
      <c r="C196" s="246" t="s">
        <v>47</v>
      </c>
      <c r="D196" s="246" t="s">
        <v>180</v>
      </c>
      <c r="E196" s="312" t="s">
        <v>100</v>
      </c>
      <c r="F196" s="312" t="s">
        <v>100</v>
      </c>
      <c r="G196" s="312" t="s">
        <v>100</v>
      </c>
      <c r="H196" s="312" t="s">
        <v>100</v>
      </c>
      <c r="I196" s="312" t="s">
        <v>100</v>
      </c>
      <c r="J196" s="312" t="s">
        <v>100</v>
      </c>
      <c r="K196" s="312" t="s">
        <v>99</v>
      </c>
      <c r="L196" s="312" t="s">
        <v>100</v>
      </c>
      <c r="M196" s="312" t="s">
        <v>99</v>
      </c>
      <c r="N196" s="312" t="s">
        <v>100</v>
      </c>
      <c r="O196" s="312" t="s">
        <v>100</v>
      </c>
      <c r="P196" s="312" t="s">
        <v>99</v>
      </c>
      <c r="Q196" s="312" t="s">
        <v>99</v>
      </c>
      <c r="R196" s="312" t="s">
        <v>99</v>
      </c>
      <c r="S196" s="312" t="s">
        <v>99</v>
      </c>
      <c r="T196" s="312" t="s">
        <v>99</v>
      </c>
      <c r="U196" s="313" t="s">
        <v>100</v>
      </c>
    </row>
    <row r="197" spans="1:21" x14ac:dyDescent="0.25">
      <c r="A197" s="239" t="s">
        <v>295</v>
      </c>
      <c r="B197" s="240" t="s">
        <v>296</v>
      </c>
      <c r="C197" s="240" t="s">
        <v>48</v>
      </c>
      <c r="D197" s="240" t="s">
        <v>180</v>
      </c>
      <c r="E197" s="310" t="s">
        <v>100</v>
      </c>
      <c r="F197" s="310" t="s">
        <v>100</v>
      </c>
      <c r="G197" s="310" t="s">
        <v>100</v>
      </c>
      <c r="H197" s="310" t="s">
        <v>100</v>
      </c>
      <c r="I197" s="310" t="s">
        <v>100</v>
      </c>
      <c r="J197" s="310" t="s">
        <v>100</v>
      </c>
      <c r="K197" s="310" t="s">
        <v>100</v>
      </c>
      <c r="L197" s="310" t="s">
        <v>99</v>
      </c>
      <c r="M197" s="310" t="s">
        <v>100</v>
      </c>
      <c r="N197" s="310" t="s">
        <v>100</v>
      </c>
      <c r="O197" s="310" t="s">
        <v>99</v>
      </c>
      <c r="P197" s="310" t="s">
        <v>99</v>
      </c>
      <c r="Q197" s="310" t="s">
        <v>100</v>
      </c>
      <c r="R197" s="310" t="s">
        <v>100</v>
      </c>
      <c r="S197" s="310" t="s">
        <v>99</v>
      </c>
      <c r="T197" s="310" t="s">
        <v>100</v>
      </c>
      <c r="U197" s="311" t="s">
        <v>99</v>
      </c>
    </row>
    <row r="198" spans="1:21" x14ac:dyDescent="0.25">
      <c r="A198" s="245" t="s">
        <v>295</v>
      </c>
      <c r="B198" s="246" t="s">
        <v>296</v>
      </c>
      <c r="C198" s="246" t="s">
        <v>49</v>
      </c>
      <c r="D198" s="246" t="s">
        <v>180</v>
      </c>
      <c r="E198" s="312" t="s">
        <v>100</v>
      </c>
      <c r="F198" s="312" t="s">
        <v>100</v>
      </c>
      <c r="G198" s="312" t="s">
        <v>100</v>
      </c>
      <c r="H198" s="312" t="s">
        <v>100</v>
      </c>
      <c r="I198" s="312" t="s">
        <v>99</v>
      </c>
      <c r="J198" s="312" t="s">
        <v>100</v>
      </c>
      <c r="K198" s="312" t="s">
        <v>99</v>
      </c>
      <c r="L198" s="312" t="s">
        <v>100</v>
      </c>
      <c r="M198" s="312" t="s">
        <v>99</v>
      </c>
      <c r="N198" s="312" t="s">
        <v>99</v>
      </c>
      <c r="O198" s="312" t="s">
        <v>99</v>
      </c>
      <c r="P198" s="312" t="s">
        <v>99</v>
      </c>
      <c r="Q198" s="312" t="s">
        <v>100</v>
      </c>
      <c r="R198" s="312" t="s">
        <v>99</v>
      </c>
      <c r="S198" s="312" t="s">
        <v>99</v>
      </c>
      <c r="T198" s="312" t="s">
        <v>100</v>
      </c>
      <c r="U198" s="313" t="s">
        <v>100</v>
      </c>
    </row>
    <row r="199" spans="1:21" x14ac:dyDescent="0.25">
      <c r="A199" s="239" t="s">
        <v>295</v>
      </c>
      <c r="B199" s="240" t="s">
        <v>296</v>
      </c>
      <c r="C199" s="240" t="s">
        <v>50</v>
      </c>
      <c r="D199" s="240" t="s">
        <v>180</v>
      </c>
      <c r="E199" s="310" t="s">
        <v>100</v>
      </c>
      <c r="F199" s="310" t="s">
        <v>100</v>
      </c>
      <c r="G199" s="310" t="s">
        <v>100</v>
      </c>
      <c r="H199" s="310" t="s">
        <v>100</v>
      </c>
      <c r="I199" s="310" t="s">
        <v>100</v>
      </c>
      <c r="J199" s="310" t="s">
        <v>100</v>
      </c>
      <c r="K199" s="310" t="s">
        <v>99</v>
      </c>
      <c r="L199" s="310" t="s">
        <v>100</v>
      </c>
      <c r="M199" s="310" t="s">
        <v>100</v>
      </c>
      <c r="N199" s="310" t="s">
        <v>100</v>
      </c>
      <c r="O199" s="310" t="s">
        <v>100</v>
      </c>
      <c r="P199" s="310" t="s">
        <v>99</v>
      </c>
      <c r="Q199" s="310" t="s">
        <v>100</v>
      </c>
      <c r="R199" s="310" t="s">
        <v>100</v>
      </c>
      <c r="S199" s="310" t="s">
        <v>100</v>
      </c>
      <c r="T199" s="310" t="s">
        <v>100</v>
      </c>
      <c r="U199" s="311" t="s">
        <v>100</v>
      </c>
    </row>
    <row r="200" spans="1:21" x14ac:dyDescent="0.25">
      <c r="A200" s="245" t="s">
        <v>295</v>
      </c>
      <c r="B200" s="246" t="s">
        <v>296</v>
      </c>
      <c r="C200" s="246" t="s">
        <v>51</v>
      </c>
      <c r="D200" s="246" t="s">
        <v>180</v>
      </c>
      <c r="E200" s="312" t="s">
        <v>100</v>
      </c>
      <c r="F200" s="312" t="s">
        <v>100</v>
      </c>
      <c r="G200" s="312" t="s">
        <v>100</v>
      </c>
      <c r="H200" s="312" t="s">
        <v>100</v>
      </c>
      <c r="I200" s="312" t="s">
        <v>100</v>
      </c>
      <c r="J200" s="312" t="s">
        <v>100</v>
      </c>
      <c r="K200" s="312" t="s">
        <v>100</v>
      </c>
      <c r="L200" s="312" t="s">
        <v>100</v>
      </c>
      <c r="M200" s="312" t="s">
        <v>100</v>
      </c>
      <c r="N200" s="312" t="s">
        <v>100</v>
      </c>
      <c r="O200" s="312" t="s">
        <v>99</v>
      </c>
      <c r="P200" s="312" t="s">
        <v>99</v>
      </c>
      <c r="Q200" s="312" t="s">
        <v>100</v>
      </c>
      <c r="R200" s="312" t="s">
        <v>100</v>
      </c>
      <c r="S200" s="312" t="s">
        <v>100</v>
      </c>
      <c r="T200" s="312" t="s">
        <v>100</v>
      </c>
      <c r="U200" s="313" t="s">
        <v>100</v>
      </c>
    </row>
    <row r="201" spans="1:21" x14ac:dyDescent="0.25">
      <c r="A201" s="239" t="s">
        <v>295</v>
      </c>
      <c r="B201" s="240" t="s">
        <v>297</v>
      </c>
      <c r="C201" s="240" t="s">
        <v>40</v>
      </c>
      <c r="D201" s="240" t="s">
        <v>182</v>
      </c>
      <c r="E201" s="310" t="s">
        <v>100</v>
      </c>
      <c r="F201" s="310" t="s">
        <v>100</v>
      </c>
      <c r="G201" s="310" t="s">
        <v>100</v>
      </c>
      <c r="H201" s="310" t="s">
        <v>100</v>
      </c>
      <c r="I201" s="310" t="s">
        <v>100</v>
      </c>
      <c r="J201" s="310" t="s">
        <v>100</v>
      </c>
      <c r="K201" s="310" t="s">
        <v>100</v>
      </c>
      <c r="L201" s="310" t="s">
        <v>100</v>
      </c>
      <c r="M201" s="310" t="s">
        <v>100</v>
      </c>
      <c r="N201" s="310" t="s">
        <v>100</v>
      </c>
      <c r="O201" s="310" t="s">
        <v>100</v>
      </c>
      <c r="P201" s="310" t="s">
        <v>99</v>
      </c>
      <c r="Q201" s="310" t="s">
        <v>100</v>
      </c>
      <c r="R201" s="310" t="s">
        <v>100</v>
      </c>
      <c r="S201" s="310" t="s">
        <v>100</v>
      </c>
      <c r="T201" s="310" t="s">
        <v>100</v>
      </c>
      <c r="U201" s="311" t="s">
        <v>100</v>
      </c>
    </row>
    <row r="202" spans="1:21" x14ac:dyDescent="0.25">
      <c r="A202" s="245" t="s">
        <v>295</v>
      </c>
      <c r="B202" s="246" t="s">
        <v>297</v>
      </c>
      <c r="C202" s="246" t="s">
        <v>41</v>
      </c>
      <c r="D202" s="246" t="s">
        <v>182</v>
      </c>
      <c r="E202" s="312" t="s">
        <v>99</v>
      </c>
      <c r="F202" s="312" t="s">
        <v>99</v>
      </c>
      <c r="G202" s="312" t="s">
        <v>100</v>
      </c>
      <c r="H202" s="312" t="s">
        <v>100</v>
      </c>
      <c r="I202" s="312" t="s">
        <v>100</v>
      </c>
      <c r="J202" s="312" t="s">
        <v>100</v>
      </c>
      <c r="K202" s="312" t="s">
        <v>99</v>
      </c>
      <c r="L202" s="312" t="s">
        <v>100</v>
      </c>
      <c r="M202" s="312" t="s">
        <v>100</v>
      </c>
      <c r="N202" s="312" t="s">
        <v>100</v>
      </c>
      <c r="O202" s="312" t="s">
        <v>99</v>
      </c>
      <c r="P202" s="312" t="s">
        <v>99</v>
      </c>
      <c r="Q202" s="312" t="s">
        <v>99</v>
      </c>
      <c r="R202" s="312" t="s">
        <v>99</v>
      </c>
      <c r="S202" s="312" t="s">
        <v>100</v>
      </c>
      <c r="T202" s="312" t="s">
        <v>100</v>
      </c>
      <c r="U202" s="313" t="s">
        <v>100</v>
      </c>
    </row>
    <row r="203" spans="1:21" x14ac:dyDescent="0.25">
      <c r="A203" s="239" t="s">
        <v>295</v>
      </c>
      <c r="B203" s="240" t="s">
        <v>297</v>
      </c>
      <c r="C203" s="240" t="s">
        <v>50</v>
      </c>
      <c r="D203" s="240" t="s">
        <v>182</v>
      </c>
      <c r="E203" s="310" t="s">
        <v>100</v>
      </c>
      <c r="F203" s="310" t="s">
        <v>100</v>
      </c>
      <c r="G203" s="310" t="s">
        <v>100</v>
      </c>
      <c r="H203" s="310" t="s">
        <v>100</v>
      </c>
      <c r="I203" s="310" t="s">
        <v>100</v>
      </c>
      <c r="J203" s="310" t="s">
        <v>100</v>
      </c>
      <c r="K203" s="310" t="s">
        <v>100</v>
      </c>
      <c r="L203" s="310" t="s">
        <v>100</v>
      </c>
      <c r="M203" s="310" t="s">
        <v>100</v>
      </c>
      <c r="N203" s="310" t="s">
        <v>100</v>
      </c>
      <c r="O203" s="310" t="s">
        <v>99</v>
      </c>
      <c r="P203" s="310" t="s">
        <v>99</v>
      </c>
      <c r="Q203" s="310" t="s">
        <v>99</v>
      </c>
      <c r="R203" s="310" t="s">
        <v>100</v>
      </c>
      <c r="S203" s="310" t="s">
        <v>100</v>
      </c>
      <c r="T203" s="310" t="s">
        <v>100</v>
      </c>
      <c r="U203" s="311" t="s">
        <v>100</v>
      </c>
    </row>
    <row r="204" spans="1:21" x14ac:dyDescent="0.25">
      <c r="A204" s="245" t="s">
        <v>298</v>
      </c>
      <c r="B204" s="246" t="s">
        <v>299</v>
      </c>
      <c r="C204" s="246" t="s">
        <v>39</v>
      </c>
      <c r="D204" s="246" t="s">
        <v>180</v>
      </c>
      <c r="E204" s="312" t="s">
        <v>100</v>
      </c>
      <c r="F204" s="312" t="s">
        <v>100</v>
      </c>
      <c r="G204" s="312" t="s">
        <v>100</v>
      </c>
      <c r="H204" s="312" t="s">
        <v>100</v>
      </c>
      <c r="I204" s="312" t="s">
        <v>100</v>
      </c>
      <c r="J204" s="312" t="s">
        <v>100</v>
      </c>
      <c r="K204" s="312" t="s">
        <v>99</v>
      </c>
      <c r="L204" s="312" t="s">
        <v>100</v>
      </c>
      <c r="M204" s="312" t="s">
        <v>100</v>
      </c>
      <c r="N204" s="312" t="s">
        <v>100</v>
      </c>
      <c r="O204" s="312" t="s">
        <v>100</v>
      </c>
      <c r="P204" s="312" t="s">
        <v>100</v>
      </c>
      <c r="Q204" s="312" t="s">
        <v>100</v>
      </c>
      <c r="R204" s="312" t="s">
        <v>100</v>
      </c>
      <c r="S204" s="312" t="s">
        <v>100</v>
      </c>
      <c r="T204" s="312" t="s">
        <v>100</v>
      </c>
      <c r="U204" s="313" t="s">
        <v>100</v>
      </c>
    </row>
    <row r="205" spans="1:21" x14ac:dyDescent="0.25">
      <c r="A205" s="239" t="s">
        <v>298</v>
      </c>
      <c r="B205" s="240" t="s">
        <v>299</v>
      </c>
      <c r="C205" s="240" t="s">
        <v>40</v>
      </c>
      <c r="D205" s="240" t="s">
        <v>180</v>
      </c>
      <c r="E205" s="310" t="s">
        <v>100</v>
      </c>
      <c r="F205" s="310" t="s">
        <v>100</v>
      </c>
      <c r="G205" s="310" t="s">
        <v>100</v>
      </c>
      <c r="H205" s="310" t="s">
        <v>100</v>
      </c>
      <c r="I205" s="310" t="s">
        <v>100</v>
      </c>
      <c r="J205" s="310" t="s">
        <v>100</v>
      </c>
      <c r="K205" s="310" t="s">
        <v>99</v>
      </c>
      <c r="L205" s="310" t="s">
        <v>100</v>
      </c>
      <c r="M205" s="310" t="s">
        <v>100</v>
      </c>
      <c r="N205" s="310" t="s">
        <v>100</v>
      </c>
      <c r="O205" s="310" t="s">
        <v>99</v>
      </c>
      <c r="P205" s="310" t="s">
        <v>99</v>
      </c>
      <c r="Q205" s="310" t="s">
        <v>100</v>
      </c>
      <c r="R205" s="310" t="s">
        <v>100</v>
      </c>
      <c r="S205" s="310" t="s">
        <v>100</v>
      </c>
      <c r="T205" s="310" t="s">
        <v>100</v>
      </c>
      <c r="U205" s="311" t="s">
        <v>100</v>
      </c>
    </row>
    <row r="206" spans="1:21" x14ac:dyDescent="0.25">
      <c r="A206" s="245" t="s">
        <v>298</v>
      </c>
      <c r="B206" s="246" t="s">
        <v>299</v>
      </c>
      <c r="C206" s="246" t="s">
        <v>41</v>
      </c>
      <c r="D206" s="246" t="s">
        <v>180</v>
      </c>
      <c r="E206" s="312" t="s">
        <v>100</v>
      </c>
      <c r="F206" s="312" t="s">
        <v>100</v>
      </c>
      <c r="G206" s="312" t="s">
        <v>100</v>
      </c>
      <c r="H206" s="312" t="s">
        <v>100</v>
      </c>
      <c r="I206" s="312" t="s">
        <v>100</v>
      </c>
      <c r="J206" s="312" t="s">
        <v>100</v>
      </c>
      <c r="K206" s="312" t="s">
        <v>100</v>
      </c>
      <c r="L206" s="312" t="s">
        <v>100</v>
      </c>
      <c r="M206" s="312" t="s">
        <v>100</v>
      </c>
      <c r="N206" s="312" t="s">
        <v>100</v>
      </c>
      <c r="O206" s="312" t="s">
        <v>99</v>
      </c>
      <c r="P206" s="312" t="s">
        <v>99</v>
      </c>
      <c r="Q206" s="312" t="s">
        <v>100</v>
      </c>
      <c r="R206" s="312" t="s">
        <v>100</v>
      </c>
      <c r="S206" s="312" t="s">
        <v>100</v>
      </c>
      <c r="T206" s="312" t="s">
        <v>100</v>
      </c>
      <c r="U206" s="313" t="s">
        <v>100</v>
      </c>
    </row>
    <row r="207" spans="1:21" x14ac:dyDescent="0.25">
      <c r="A207" s="239" t="s">
        <v>298</v>
      </c>
      <c r="B207" s="240" t="s">
        <v>299</v>
      </c>
      <c r="C207" s="240" t="s">
        <v>45</v>
      </c>
      <c r="D207" s="240" t="s">
        <v>180</v>
      </c>
      <c r="E207" s="310" t="s">
        <v>100</v>
      </c>
      <c r="F207" s="310" t="s">
        <v>100</v>
      </c>
      <c r="G207" s="310" t="s">
        <v>100</v>
      </c>
      <c r="H207" s="310" t="s">
        <v>100</v>
      </c>
      <c r="I207" s="310" t="s">
        <v>100</v>
      </c>
      <c r="J207" s="310" t="s">
        <v>100</v>
      </c>
      <c r="K207" s="310" t="s">
        <v>100</v>
      </c>
      <c r="L207" s="310" t="s">
        <v>100</v>
      </c>
      <c r="M207" s="310" t="s">
        <v>100</v>
      </c>
      <c r="N207" s="310" t="s">
        <v>99</v>
      </c>
      <c r="O207" s="310" t="s">
        <v>100</v>
      </c>
      <c r="P207" s="310" t="s">
        <v>100</v>
      </c>
      <c r="Q207" s="310" t="s">
        <v>100</v>
      </c>
      <c r="R207" s="310" t="s">
        <v>100</v>
      </c>
      <c r="S207" s="310" t="s">
        <v>100</v>
      </c>
      <c r="T207" s="310" t="s">
        <v>100</v>
      </c>
      <c r="U207" s="311" t="s">
        <v>100</v>
      </c>
    </row>
    <row r="208" spans="1:21" x14ac:dyDescent="0.25">
      <c r="A208" s="245" t="s">
        <v>298</v>
      </c>
      <c r="B208" s="246" t="s">
        <v>299</v>
      </c>
      <c r="C208" s="246" t="s">
        <v>46</v>
      </c>
      <c r="D208" s="246" t="s">
        <v>180</v>
      </c>
      <c r="E208" s="312" t="s">
        <v>100</v>
      </c>
      <c r="F208" s="312" t="s">
        <v>100</v>
      </c>
      <c r="G208" s="312" t="s">
        <v>100</v>
      </c>
      <c r="H208" s="312" t="s">
        <v>100</v>
      </c>
      <c r="I208" s="312" t="s">
        <v>100</v>
      </c>
      <c r="J208" s="312" t="s">
        <v>100</v>
      </c>
      <c r="K208" s="312" t="s">
        <v>100</v>
      </c>
      <c r="L208" s="312" t="s">
        <v>100</v>
      </c>
      <c r="M208" s="312" t="s">
        <v>100</v>
      </c>
      <c r="N208" s="312" t="s">
        <v>100</v>
      </c>
      <c r="O208" s="312" t="s">
        <v>99</v>
      </c>
      <c r="P208" s="312" t="s">
        <v>99</v>
      </c>
      <c r="Q208" s="312" t="s">
        <v>100</v>
      </c>
      <c r="R208" s="312" t="s">
        <v>99</v>
      </c>
      <c r="S208" s="312" t="s">
        <v>100</v>
      </c>
      <c r="T208" s="312" t="s">
        <v>100</v>
      </c>
      <c r="U208" s="313" t="s">
        <v>100</v>
      </c>
    </row>
    <row r="209" spans="1:21" x14ac:dyDescent="0.25">
      <c r="A209" s="239" t="s">
        <v>298</v>
      </c>
      <c r="B209" s="240" t="s">
        <v>299</v>
      </c>
      <c r="C209" s="240" t="s">
        <v>47</v>
      </c>
      <c r="D209" s="240" t="s">
        <v>180</v>
      </c>
      <c r="E209" s="310" t="s">
        <v>100</v>
      </c>
      <c r="F209" s="310" t="s">
        <v>100</v>
      </c>
      <c r="G209" s="310" t="s">
        <v>100</v>
      </c>
      <c r="H209" s="310" t="s">
        <v>99</v>
      </c>
      <c r="I209" s="310" t="s">
        <v>100</v>
      </c>
      <c r="J209" s="310" t="s">
        <v>99</v>
      </c>
      <c r="K209" s="310" t="s">
        <v>100</v>
      </c>
      <c r="L209" s="310" t="s">
        <v>100</v>
      </c>
      <c r="M209" s="310" t="s">
        <v>100</v>
      </c>
      <c r="N209" s="310" t="s">
        <v>100</v>
      </c>
      <c r="O209" s="310" t="s">
        <v>99</v>
      </c>
      <c r="P209" s="310" t="s">
        <v>99</v>
      </c>
      <c r="Q209" s="310" t="s">
        <v>99</v>
      </c>
      <c r="R209" s="310" t="s">
        <v>100</v>
      </c>
      <c r="S209" s="310" t="s">
        <v>100</v>
      </c>
      <c r="T209" s="310" t="s">
        <v>100</v>
      </c>
      <c r="U209" s="311" t="s">
        <v>100</v>
      </c>
    </row>
    <row r="210" spans="1:21" x14ac:dyDescent="0.25">
      <c r="A210" s="245" t="s">
        <v>298</v>
      </c>
      <c r="B210" s="246" t="s">
        <v>299</v>
      </c>
      <c r="C210" s="246" t="s">
        <v>48</v>
      </c>
      <c r="D210" s="246" t="s">
        <v>180</v>
      </c>
      <c r="E210" s="312" t="s">
        <v>100</v>
      </c>
      <c r="F210" s="312" t="s">
        <v>100</v>
      </c>
      <c r="G210" s="312" t="s">
        <v>100</v>
      </c>
      <c r="H210" s="312" t="s">
        <v>100</v>
      </c>
      <c r="I210" s="312" t="s">
        <v>100</v>
      </c>
      <c r="J210" s="312" t="s">
        <v>100</v>
      </c>
      <c r="K210" s="312" t="s">
        <v>100</v>
      </c>
      <c r="L210" s="312" t="s">
        <v>100</v>
      </c>
      <c r="M210" s="312" t="s">
        <v>100</v>
      </c>
      <c r="N210" s="312" t="s">
        <v>100</v>
      </c>
      <c r="O210" s="312" t="s">
        <v>99</v>
      </c>
      <c r="P210" s="312" t="s">
        <v>99</v>
      </c>
      <c r="Q210" s="312" t="s">
        <v>100</v>
      </c>
      <c r="R210" s="312" t="s">
        <v>100</v>
      </c>
      <c r="S210" s="312" t="s">
        <v>99</v>
      </c>
      <c r="T210" s="312" t="s">
        <v>100</v>
      </c>
      <c r="U210" s="313" t="s">
        <v>100</v>
      </c>
    </row>
    <row r="211" spans="1:21" x14ac:dyDescent="0.25">
      <c r="A211" s="239" t="s">
        <v>298</v>
      </c>
      <c r="B211" s="240" t="s">
        <v>299</v>
      </c>
      <c r="C211" s="240" t="s">
        <v>49</v>
      </c>
      <c r="D211" s="240" t="s">
        <v>180</v>
      </c>
      <c r="E211" s="310" t="s">
        <v>100</v>
      </c>
      <c r="F211" s="310" t="s">
        <v>99</v>
      </c>
      <c r="G211" s="310" t="s">
        <v>100</v>
      </c>
      <c r="H211" s="310" t="s">
        <v>100</v>
      </c>
      <c r="I211" s="310" t="s">
        <v>100</v>
      </c>
      <c r="J211" s="310" t="s">
        <v>100</v>
      </c>
      <c r="K211" s="310" t="s">
        <v>100</v>
      </c>
      <c r="L211" s="310" t="s">
        <v>100</v>
      </c>
      <c r="M211" s="310" t="s">
        <v>100</v>
      </c>
      <c r="N211" s="310" t="s">
        <v>100</v>
      </c>
      <c r="O211" s="310" t="s">
        <v>100</v>
      </c>
      <c r="P211" s="310" t="s">
        <v>99</v>
      </c>
      <c r="Q211" s="310" t="s">
        <v>100</v>
      </c>
      <c r="R211" s="310" t="s">
        <v>99</v>
      </c>
      <c r="S211" s="310" t="s">
        <v>99</v>
      </c>
      <c r="T211" s="310" t="s">
        <v>100</v>
      </c>
      <c r="U211" s="311" t="s">
        <v>100</v>
      </c>
    </row>
    <row r="212" spans="1:21" x14ac:dyDescent="0.25">
      <c r="A212" s="245" t="s">
        <v>298</v>
      </c>
      <c r="B212" s="246" t="s">
        <v>299</v>
      </c>
      <c r="C212" s="246" t="s">
        <v>50</v>
      </c>
      <c r="D212" s="246" t="s">
        <v>180</v>
      </c>
      <c r="E212" s="312" t="s">
        <v>100</v>
      </c>
      <c r="F212" s="312" t="s">
        <v>100</v>
      </c>
      <c r="G212" s="312" t="s">
        <v>100</v>
      </c>
      <c r="H212" s="312" t="s">
        <v>100</v>
      </c>
      <c r="I212" s="312" t="s">
        <v>100</v>
      </c>
      <c r="J212" s="312" t="s">
        <v>99</v>
      </c>
      <c r="K212" s="312" t="s">
        <v>100</v>
      </c>
      <c r="L212" s="312" t="s">
        <v>100</v>
      </c>
      <c r="M212" s="312" t="s">
        <v>100</v>
      </c>
      <c r="N212" s="312" t="s">
        <v>100</v>
      </c>
      <c r="O212" s="312" t="s">
        <v>99</v>
      </c>
      <c r="P212" s="312" t="s">
        <v>99</v>
      </c>
      <c r="Q212" s="312" t="s">
        <v>100</v>
      </c>
      <c r="R212" s="312" t="s">
        <v>100</v>
      </c>
      <c r="S212" s="312" t="s">
        <v>99</v>
      </c>
      <c r="T212" s="312" t="s">
        <v>100</v>
      </c>
      <c r="U212" s="313" t="s">
        <v>100</v>
      </c>
    </row>
    <row r="213" spans="1:21" x14ac:dyDescent="0.25">
      <c r="A213" s="239" t="s">
        <v>298</v>
      </c>
      <c r="B213" s="240" t="s">
        <v>299</v>
      </c>
      <c r="C213" s="240" t="s">
        <v>51</v>
      </c>
      <c r="D213" s="240" t="s">
        <v>180</v>
      </c>
      <c r="E213" s="310" t="s">
        <v>100</v>
      </c>
      <c r="F213" s="310" t="s">
        <v>100</v>
      </c>
      <c r="G213" s="310" t="s">
        <v>100</v>
      </c>
      <c r="H213" s="310" t="s">
        <v>100</v>
      </c>
      <c r="I213" s="310" t="s">
        <v>99</v>
      </c>
      <c r="J213" s="310" t="s">
        <v>99</v>
      </c>
      <c r="K213" s="310" t="s">
        <v>99</v>
      </c>
      <c r="L213" s="310" t="s">
        <v>99</v>
      </c>
      <c r="M213" s="310" t="s">
        <v>99</v>
      </c>
      <c r="N213" s="310" t="s">
        <v>99</v>
      </c>
      <c r="O213" s="310" t="s">
        <v>99</v>
      </c>
      <c r="P213" s="310" t="s">
        <v>99</v>
      </c>
      <c r="Q213" s="310" t="s">
        <v>99</v>
      </c>
      <c r="R213" s="310" t="s">
        <v>99</v>
      </c>
      <c r="S213" s="310" t="s">
        <v>99</v>
      </c>
      <c r="T213" s="310" t="s">
        <v>100</v>
      </c>
      <c r="U213" s="311" t="s">
        <v>100</v>
      </c>
    </row>
    <row r="214" spans="1:21" x14ac:dyDescent="0.25">
      <c r="A214" s="245" t="s">
        <v>300</v>
      </c>
      <c r="B214" s="246" t="s">
        <v>301</v>
      </c>
      <c r="C214" s="246" t="s">
        <v>25</v>
      </c>
      <c r="D214" s="246" t="s">
        <v>182</v>
      </c>
      <c r="E214" s="312" t="s">
        <v>100</v>
      </c>
      <c r="F214" s="312" t="s">
        <v>99</v>
      </c>
      <c r="G214" s="312" t="s">
        <v>100</v>
      </c>
      <c r="H214" s="312" t="s">
        <v>100</v>
      </c>
      <c r="I214" s="312" t="s">
        <v>100</v>
      </c>
      <c r="J214" s="312" t="s">
        <v>100</v>
      </c>
      <c r="K214" s="312" t="s">
        <v>100</v>
      </c>
      <c r="L214" s="312" t="s">
        <v>100</v>
      </c>
      <c r="M214" s="312" t="s">
        <v>100</v>
      </c>
      <c r="N214" s="312" t="s">
        <v>100</v>
      </c>
      <c r="O214" s="312" t="s">
        <v>99</v>
      </c>
      <c r="P214" s="312" t="s">
        <v>99</v>
      </c>
      <c r="Q214" s="312" t="s">
        <v>100</v>
      </c>
      <c r="R214" s="312" t="s">
        <v>99</v>
      </c>
      <c r="S214" s="312" t="s">
        <v>99</v>
      </c>
      <c r="T214" s="312" t="s">
        <v>100</v>
      </c>
      <c r="U214" s="313" t="s">
        <v>100</v>
      </c>
    </row>
    <row r="215" spans="1:21" x14ac:dyDescent="0.25">
      <c r="A215" s="239" t="s">
        <v>302</v>
      </c>
      <c r="B215" s="240" t="s">
        <v>303</v>
      </c>
      <c r="C215" s="240" t="s">
        <v>848</v>
      </c>
      <c r="D215" s="240" t="s">
        <v>180</v>
      </c>
      <c r="E215" s="310" t="s">
        <v>100</v>
      </c>
      <c r="F215" s="310" t="s">
        <v>100</v>
      </c>
      <c r="G215" s="310" t="s">
        <v>100</v>
      </c>
      <c r="H215" s="310" t="s">
        <v>100</v>
      </c>
      <c r="I215" s="310" t="s">
        <v>100</v>
      </c>
      <c r="J215" s="310" t="s">
        <v>100</v>
      </c>
      <c r="K215" s="310" t="s">
        <v>100</v>
      </c>
      <c r="L215" s="310" t="s">
        <v>100</v>
      </c>
      <c r="M215" s="310" t="s">
        <v>100</v>
      </c>
      <c r="N215" s="310" t="s">
        <v>100</v>
      </c>
      <c r="O215" s="310" t="s">
        <v>99</v>
      </c>
      <c r="P215" s="310" t="s">
        <v>99</v>
      </c>
      <c r="Q215" s="310" t="s">
        <v>100</v>
      </c>
      <c r="R215" s="310" t="s">
        <v>100</v>
      </c>
      <c r="S215" s="310" t="s">
        <v>99</v>
      </c>
      <c r="T215" s="310" t="s">
        <v>99</v>
      </c>
      <c r="U215" s="311" t="s">
        <v>100</v>
      </c>
    </row>
    <row r="216" spans="1:21" x14ac:dyDescent="0.25">
      <c r="A216" s="245" t="s">
        <v>302</v>
      </c>
      <c r="B216" s="246" t="s">
        <v>303</v>
      </c>
      <c r="C216" s="246" t="s">
        <v>41</v>
      </c>
      <c r="D216" s="246" t="s">
        <v>180</v>
      </c>
      <c r="E216" s="312" t="s">
        <v>99</v>
      </c>
      <c r="F216" s="312" t="s">
        <v>99</v>
      </c>
      <c r="G216" s="312" t="s">
        <v>99</v>
      </c>
      <c r="H216" s="312" t="s">
        <v>100</v>
      </c>
      <c r="I216" s="312" t="s">
        <v>100</v>
      </c>
      <c r="J216" s="312" t="s">
        <v>100</v>
      </c>
      <c r="K216" s="312" t="s">
        <v>100</v>
      </c>
      <c r="L216" s="312" t="s">
        <v>100</v>
      </c>
      <c r="M216" s="312" t="s">
        <v>100</v>
      </c>
      <c r="N216" s="312" t="s">
        <v>100</v>
      </c>
      <c r="O216" s="312" t="s">
        <v>99</v>
      </c>
      <c r="P216" s="312" t="s">
        <v>99</v>
      </c>
      <c r="Q216" s="312" t="s">
        <v>99</v>
      </c>
      <c r="R216" s="312" t="s">
        <v>99</v>
      </c>
      <c r="S216" s="312" t="s">
        <v>100</v>
      </c>
      <c r="T216" s="312" t="s">
        <v>100</v>
      </c>
      <c r="U216" s="313" t="s">
        <v>100</v>
      </c>
    </row>
    <row r="217" spans="1:21" x14ac:dyDescent="0.25">
      <c r="A217" s="239" t="s">
        <v>302</v>
      </c>
      <c r="B217" s="240" t="s">
        <v>303</v>
      </c>
      <c r="C217" s="240" t="s">
        <v>47</v>
      </c>
      <c r="D217" s="240" t="s">
        <v>180</v>
      </c>
      <c r="E217" s="310" t="s">
        <v>100</v>
      </c>
      <c r="F217" s="310" t="s">
        <v>99</v>
      </c>
      <c r="G217" s="310" t="s">
        <v>100</v>
      </c>
      <c r="H217" s="310" t="s">
        <v>100</v>
      </c>
      <c r="I217" s="310" t="s">
        <v>100</v>
      </c>
      <c r="J217" s="310" t="s">
        <v>99</v>
      </c>
      <c r="K217" s="310" t="s">
        <v>99</v>
      </c>
      <c r="L217" s="310" t="s">
        <v>100</v>
      </c>
      <c r="M217" s="310" t="s">
        <v>99</v>
      </c>
      <c r="N217" s="310" t="s">
        <v>100</v>
      </c>
      <c r="O217" s="310" t="s">
        <v>100</v>
      </c>
      <c r="P217" s="310" t="s">
        <v>99</v>
      </c>
      <c r="Q217" s="310" t="s">
        <v>100</v>
      </c>
      <c r="R217" s="310" t="s">
        <v>99</v>
      </c>
      <c r="S217" s="310" t="s">
        <v>99</v>
      </c>
      <c r="T217" s="310" t="s">
        <v>100</v>
      </c>
      <c r="U217" s="311" t="s">
        <v>100</v>
      </c>
    </row>
    <row r="218" spans="1:21" x14ac:dyDescent="0.25">
      <c r="A218" s="245" t="s">
        <v>302</v>
      </c>
      <c r="B218" s="246" t="s">
        <v>303</v>
      </c>
      <c r="C218" s="246" t="s">
        <v>48</v>
      </c>
      <c r="D218" s="246" t="s">
        <v>180</v>
      </c>
      <c r="E218" s="312" t="s">
        <v>100</v>
      </c>
      <c r="F218" s="312" t="s">
        <v>100</v>
      </c>
      <c r="G218" s="312" t="s">
        <v>100</v>
      </c>
      <c r="H218" s="312" t="s">
        <v>100</v>
      </c>
      <c r="I218" s="312" t="s">
        <v>100</v>
      </c>
      <c r="J218" s="312" t="s">
        <v>100</v>
      </c>
      <c r="K218" s="312" t="s">
        <v>100</v>
      </c>
      <c r="L218" s="312" t="s">
        <v>100</v>
      </c>
      <c r="M218" s="312" t="s">
        <v>100</v>
      </c>
      <c r="N218" s="312" t="s">
        <v>100</v>
      </c>
      <c r="O218" s="312" t="s">
        <v>100</v>
      </c>
      <c r="P218" s="312" t="s">
        <v>99</v>
      </c>
      <c r="Q218" s="312" t="s">
        <v>100</v>
      </c>
      <c r="R218" s="312" t="s">
        <v>99</v>
      </c>
      <c r="S218" s="312" t="s">
        <v>100</v>
      </c>
      <c r="T218" s="312" t="s">
        <v>100</v>
      </c>
      <c r="U218" s="313" t="s">
        <v>100</v>
      </c>
    </row>
    <row r="219" spans="1:21" x14ac:dyDescent="0.25">
      <c r="A219" s="239" t="s">
        <v>302</v>
      </c>
      <c r="B219" s="240" t="s">
        <v>303</v>
      </c>
      <c r="C219" s="240" t="s">
        <v>49</v>
      </c>
      <c r="D219" s="240" t="s">
        <v>180</v>
      </c>
      <c r="E219" s="310" t="s">
        <v>100</v>
      </c>
      <c r="F219" s="310" t="s">
        <v>100</v>
      </c>
      <c r="G219" s="310" t="s">
        <v>100</v>
      </c>
      <c r="H219" s="310" t="s">
        <v>100</v>
      </c>
      <c r="I219" s="310" t="s">
        <v>100</v>
      </c>
      <c r="J219" s="310" t="s">
        <v>100</v>
      </c>
      <c r="K219" s="310" t="s">
        <v>99</v>
      </c>
      <c r="L219" s="310" t="s">
        <v>100</v>
      </c>
      <c r="M219" s="310" t="s">
        <v>100</v>
      </c>
      <c r="N219" s="310" t="s">
        <v>100</v>
      </c>
      <c r="O219" s="310" t="s">
        <v>99</v>
      </c>
      <c r="P219" s="310" t="s">
        <v>99</v>
      </c>
      <c r="Q219" s="310" t="s">
        <v>99</v>
      </c>
      <c r="R219" s="310" t="s">
        <v>100</v>
      </c>
      <c r="S219" s="310" t="s">
        <v>100</v>
      </c>
      <c r="T219" s="310" t="s">
        <v>100</v>
      </c>
      <c r="U219" s="311" t="s">
        <v>100</v>
      </c>
    </row>
    <row r="220" spans="1:21" x14ac:dyDescent="0.25">
      <c r="A220" s="245" t="s">
        <v>302</v>
      </c>
      <c r="B220" s="246" t="s">
        <v>303</v>
      </c>
      <c r="C220" s="246" t="s">
        <v>50</v>
      </c>
      <c r="D220" s="246" t="s">
        <v>180</v>
      </c>
      <c r="E220" s="312" t="s">
        <v>100</v>
      </c>
      <c r="F220" s="312" t="s">
        <v>100</v>
      </c>
      <c r="G220" s="312" t="s">
        <v>100</v>
      </c>
      <c r="H220" s="312" t="s">
        <v>100</v>
      </c>
      <c r="I220" s="312" t="s">
        <v>100</v>
      </c>
      <c r="J220" s="312" t="s">
        <v>99</v>
      </c>
      <c r="K220" s="312" t="s">
        <v>100</v>
      </c>
      <c r="L220" s="312" t="s">
        <v>100</v>
      </c>
      <c r="M220" s="312" t="s">
        <v>100</v>
      </c>
      <c r="N220" s="312" t="s">
        <v>99</v>
      </c>
      <c r="O220" s="312" t="s">
        <v>99</v>
      </c>
      <c r="P220" s="312" t="s">
        <v>99</v>
      </c>
      <c r="Q220" s="312" t="s">
        <v>100</v>
      </c>
      <c r="R220" s="312" t="s">
        <v>100</v>
      </c>
      <c r="S220" s="312" t="s">
        <v>99</v>
      </c>
      <c r="T220" s="312" t="s">
        <v>99</v>
      </c>
      <c r="U220" s="313" t="s">
        <v>100</v>
      </c>
    </row>
    <row r="221" spans="1:21" x14ac:dyDescent="0.25">
      <c r="A221" s="239" t="s">
        <v>302</v>
      </c>
      <c r="B221" s="240" t="s">
        <v>304</v>
      </c>
      <c r="C221" s="240" t="s">
        <v>40</v>
      </c>
      <c r="D221" s="240" t="s">
        <v>180</v>
      </c>
      <c r="E221" s="310" t="s">
        <v>100</v>
      </c>
      <c r="F221" s="310" t="s">
        <v>100</v>
      </c>
      <c r="G221" s="310" t="s">
        <v>100</v>
      </c>
      <c r="H221" s="310" t="s">
        <v>100</v>
      </c>
      <c r="I221" s="310" t="s">
        <v>100</v>
      </c>
      <c r="J221" s="310" t="s">
        <v>100</v>
      </c>
      <c r="K221" s="310" t="s">
        <v>100</v>
      </c>
      <c r="L221" s="310" t="s">
        <v>100</v>
      </c>
      <c r="M221" s="310" t="s">
        <v>100</v>
      </c>
      <c r="N221" s="310" t="s">
        <v>100</v>
      </c>
      <c r="O221" s="310" t="s">
        <v>99</v>
      </c>
      <c r="P221" s="310" t="s">
        <v>99</v>
      </c>
      <c r="Q221" s="310" t="s">
        <v>100</v>
      </c>
      <c r="R221" s="310" t="s">
        <v>100</v>
      </c>
      <c r="S221" s="310" t="s">
        <v>100</v>
      </c>
      <c r="T221" s="310" t="s">
        <v>100</v>
      </c>
      <c r="U221" s="311" t="s">
        <v>100</v>
      </c>
    </row>
    <row r="222" spans="1:21" x14ac:dyDescent="0.25">
      <c r="A222" s="245" t="s">
        <v>302</v>
      </c>
      <c r="B222" s="246" t="s">
        <v>304</v>
      </c>
      <c r="C222" s="246" t="s">
        <v>41</v>
      </c>
      <c r="D222" s="246" t="s">
        <v>180</v>
      </c>
      <c r="E222" s="312" t="s">
        <v>100</v>
      </c>
      <c r="F222" s="312" t="s">
        <v>99</v>
      </c>
      <c r="G222" s="312" t="s">
        <v>100</v>
      </c>
      <c r="H222" s="312" t="s">
        <v>100</v>
      </c>
      <c r="I222" s="312" t="s">
        <v>100</v>
      </c>
      <c r="J222" s="312" t="s">
        <v>99</v>
      </c>
      <c r="K222" s="312" t="s">
        <v>99</v>
      </c>
      <c r="L222" s="312" t="s">
        <v>100</v>
      </c>
      <c r="M222" s="312" t="s">
        <v>100</v>
      </c>
      <c r="N222" s="312" t="s">
        <v>100</v>
      </c>
      <c r="O222" s="312" t="s">
        <v>99</v>
      </c>
      <c r="P222" s="312" t="s">
        <v>99</v>
      </c>
      <c r="Q222" s="312" t="s">
        <v>100</v>
      </c>
      <c r="R222" s="312" t="s">
        <v>99</v>
      </c>
      <c r="S222" s="312" t="s">
        <v>100</v>
      </c>
      <c r="T222" s="312" t="s">
        <v>100</v>
      </c>
      <c r="U222" s="313" t="s">
        <v>99</v>
      </c>
    </row>
    <row r="223" spans="1:21" x14ac:dyDescent="0.25">
      <c r="A223" s="239" t="s">
        <v>302</v>
      </c>
      <c r="B223" s="240" t="s">
        <v>304</v>
      </c>
      <c r="C223" s="240" t="s">
        <v>47</v>
      </c>
      <c r="D223" s="240" t="s">
        <v>180</v>
      </c>
      <c r="E223" s="310" t="s">
        <v>100</v>
      </c>
      <c r="F223" s="310" t="s">
        <v>100</v>
      </c>
      <c r="G223" s="310" t="s">
        <v>100</v>
      </c>
      <c r="H223" s="310" t="s">
        <v>100</v>
      </c>
      <c r="I223" s="310" t="s">
        <v>100</v>
      </c>
      <c r="J223" s="310" t="s">
        <v>100</v>
      </c>
      <c r="K223" s="310" t="s">
        <v>100</v>
      </c>
      <c r="L223" s="310" t="s">
        <v>100</v>
      </c>
      <c r="M223" s="310" t="s">
        <v>100</v>
      </c>
      <c r="N223" s="310" t="s">
        <v>100</v>
      </c>
      <c r="O223" s="310" t="s">
        <v>99</v>
      </c>
      <c r="P223" s="310" t="s">
        <v>99</v>
      </c>
      <c r="Q223" s="310" t="s">
        <v>100</v>
      </c>
      <c r="R223" s="310" t="s">
        <v>99</v>
      </c>
      <c r="S223" s="310" t="s">
        <v>100</v>
      </c>
      <c r="T223" s="310" t="s">
        <v>100</v>
      </c>
      <c r="U223" s="311" t="s">
        <v>100</v>
      </c>
    </row>
    <row r="224" spans="1:21" x14ac:dyDescent="0.25">
      <c r="A224" s="245" t="s">
        <v>302</v>
      </c>
      <c r="B224" s="246" t="s">
        <v>304</v>
      </c>
      <c r="C224" s="246" t="s">
        <v>48</v>
      </c>
      <c r="D224" s="246" t="s">
        <v>180</v>
      </c>
      <c r="E224" s="312" t="s">
        <v>100</v>
      </c>
      <c r="F224" s="312" t="s">
        <v>100</v>
      </c>
      <c r="G224" s="312" t="s">
        <v>100</v>
      </c>
      <c r="H224" s="312" t="s">
        <v>100</v>
      </c>
      <c r="I224" s="312" t="s">
        <v>100</v>
      </c>
      <c r="J224" s="312" t="s">
        <v>100</v>
      </c>
      <c r="K224" s="312" t="s">
        <v>100</v>
      </c>
      <c r="L224" s="312" t="s">
        <v>100</v>
      </c>
      <c r="M224" s="312" t="s">
        <v>100</v>
      </c>
      <c r="N224" s="312" t="s">
        <v>100</v>
      </c>
      <c r="O224" s="312" t="s">
        <v>99</v>
      </c>
      <c r="P224" s="312" t="s">
        <v>99</v>
      </c>
      <c r="Q224" s="312" t="s">
        <v>100</v>
      </c>
      <c r="R224" s="312" t="s">
        <v>100</v>
      </c>
      <c r="S224" s="312" t="s">
        <v>99</v>
      </c>
      <c r="T224" s="312" t="s">
        <v>100</v>
      </c>
      <c r="U224" s="313" t="s">
        <v>100</v>
      </c>
    </row>
    <row r="225" spans="1:21" x14ac:dyDescent="0.25">
      <c r="A225" s="239" t="s">
        <v>302</v>
      </c>
      <c r="B225" s="240" t="s">
        <v>304</v>
      </c>
      <c r="C225" s="240" t="s">
        <v>49</v>
      </c>
      <c r="D225" s="240" t="s">
        <v>180</v>
      </c>
      <c r="E225" s="310" t="s">
        <v>100</v>
      </c>
      <c r="F225" s="310" t="s">
        <v>99</v>
      </c>
      <c r="G225" s="310" t="s">
        <v>100</v>
      </c>
      <c r="H225" s="310" t="s">
        <v>100</v>
      </c>
      <c r="I225" s="310" t="s">
        <v>100</v>
      </c>
      <c r="J225" s="310" t="s">
        <v>100</v>
      </c>
      <c r="K225" s="310" t="s">
        <v>100</v>
      </c>
      <c r="L225" s="310" t="s">
        <v>100</v>
      </c>
      <c r="M225" s="310" t="s">
        <v>100</v>
      </c>
      <c r="N225" s="310" t="s">
        <v>100</v>
      </c>
      <c r="O225" s="310" t="s">
        <v>99</v>
      </c>
      <c r="P225" s="310" t="s">
        <v>99</v>
      </c>
      <c r="Q225" s="310" t="s">
        <v>100</v>
      </c>
      <c r="R225" s="310" t="s">
        <v>99</v>
      </c>
      <c r="S225" s="310" t="s">
        <v>100</v>
      </c>
      <c r="T225" s="310" t="s">
        <v>100</v>
      </c>
      <c r="U225" s="311" t="s">
        <v>100</v>
      </c>
    </row>
    <row r="226" spans="1:21" x14ac:dyDescent="0.25">
      <c r="A226" s="245" t="s">
        <v>302</v>
      </c>
      <c r="B226" s="246" t="s">
        <v>304</v>
      </c>
      <c r="C226" s="246" t="s">
        <v>50</v>
      </c>
      <c r="D226" s="246" t="s">
        <v>180</v>
      </c>
      <c r="E226" s="312" t="s">
        <v>100</v>
      </c>
      <c r="F226" s="312" t="s">
        <v>100</v>
      </c>
      <c r="G226" s="312" t="s">
        <v>100</v>
      </c>
      <c r="H226" s="312" t="s">
        <v>100</v>
      </c>
      <c r="I226" s="312" t="s">
        <v>100</v>
      </c>
      <c r="J226" s="312" t="s">
        <v>100</v>
      </c>
      <c r="K226" s="312" t="s">
        <v>100</v>
      </c>
      <c r="L226" s="312" t="s">
        <v>100</v>
      </c>
      <c r="M226" s="312" t="s">
        <v>100</v>
      </c>
      <c r="N226" s="312" t="s">
        <v>100</v>
      </c>
      <c r="O226" s="312" t="s">
        <v>100</v>
      </c>
      <c r="P226" s="312" t="s">
        <v>99</v>
      </c>
      <c r="Q226" s="312" t="s">
        <v>100</v>
      </c>
      <c r="R226" s="312" t="s">
        <v>100</v>
      </c>
      <c r="S226" s="312" t="s">
        <v>100</v>
      </c>
      <c r="T226" s="312" t="s">
        <v>100</v>
      </c>
      <c r="U226" s="313" t="s">
        <v>100</v>
      </c>
    </row>
    <row r="227" spans="1:21" x14ac:dyDescent="0.25">
      <c r="A227" s="239" t="s">
        <v>302</v>
      </c>
      <c r="B227" s="240" t="s">
        <v>304</v>
      </c>
      <c r="C227" s="240" t="s">
        <v>51</v>
      </c>
      <c r="D227" s="240" t="s">
        <v>180</v>
      </c>
      <c r="E227" s="310" t="s">
        <v>100</v>
      </c>
      <c r="F227" s="310" t="s">
        <v>100</v>
      </c>
      <c r="G227" s="310" t="s">
        <v>100</v>
      </c>
      <c r="H227" s="310" t="s">
        <v>100</v>
      </c>
      <c r="I227" s="310" t="s">
        <v>100</v>
      </c>
      <c r="J227" s="310" t="s">
        <v>100</v>
      </c>
      <c r="K227" s="310" t="s">
        <v>100</v>
      </c>
      <c r="L227" s="310" t="s">
        <v>99</v>
      </c>
      <c r="M227" s="310" t="s">
        <v>99</v>
      </c>
      <c r="N227" s="310" t="s">
        <v>99</v>
      </c>
      <c r="O227" s="310" t="s">
        <v>99</v>
      </c>
      <c r="P227" s="310" t="s">
        <v>99</v>
      </c>
      <c r="Q227" s="310" t="s">
        <v>99</v>
      </c>
      <c r="R227" s="310" t="s">
        <v>100</v>
      </c>
      <c r="S227" s="310" t="s">
        <v>99</v>
      </c>
      <c r="T227" s="310" t="s">
        <v>100</v>
      </c>
      <c r="U227" s="311" t="s">
        <v>100</v>
      </c>
    </row>
    <row r="228" spans="1:21" x14ac:dyDescent="0.25">
      <c r="A228" s="245" t="s">
        <v>302</v>
      </c>
      <c r="B228" s="246" t="s">
        <v>305</v>
      </c>
      <c r="C228" s="246" t="s">
        <v>25</v>
      </c>
      <c r="D228" s="246" t="s">
        <v>182</v>
      </c>
      <c r="E228" s="312" t="s">
        <v>100</v>
      </c>
      <c r="F228" s="312" t="s">
        <v>100</v>
      </c>
      <c r="G228" s="312" t="s">
        <v>100</v>
      </c>
      <c r="H228" s="312" t="s">
        <v>100</v>
      </c>
      <c r="I228" s="312" t="s">
        <v>100</v>
      </c>
      <c r="J228" s="312" t="s">
        <v>100</v>
      </c>
      <c r="K228" s="312" t="s">
        <v>100</v>
      </c>
      <c r="L228" s="312" t="s">
        <v>100</v>
      </c>
      <c r="M228" s="312" t="s">
        <v>100</v>
      </c>
      <c r="N228" s="312" t="s">
        <v>100</v>
      </c>
      <c r="O228" s="312" t="s">
        <v>99</v>
      </c>
      <c r="P228" s="312" t="s">
        <v>99</v>
      </c>
      <c r="Q228" s="312" t="s">
        <v>99</v>
      </c>
      <c r="R228" s="312" t="s">
        <v>99</v>
      </c>
      <c r="S228" s="312" t="s">
        <v>100</v>
      </c>
      <c r="T228" s="312" t="s">
        <v>100</v>
      </c>
      <c r="U228" s="313" t="s">
        <v>100</v>
      </c>
    </row>
    <row r="229" spans="1:21" x14ac:dyDescent="0.25">
      <c r="A229" s="239" t="s">
        <v>306</v>
      </c>
      <c r="B229" s="240" t="s">
        <v>307</v>
      </c>
      <c r="C229" s="240" t="s">
        <v>25</v>
      </c>
      <c r="D229" s="240" t="s">
        <v>182</v>
      </c>
      <c r="E229" s="310" t="s">
        <v>99</v>
      </c>
      <c r="F229" s="310" t="s">
        <v>99</v>
      </c>
      <c r="G229" s="310" t="s">
        <v>100</v>
      </c>
      <c r="H229" s="310" t="s">
        <v>100</v>
      </c>
      <c r="I229" s="310" t="s">
        <v>100</v>
      </c>
      <c r="J229" s="310" t="s">
        <v>100</v>
      </c>
      <c r="K229" s="310" t="s">
        <v>100</v>
      </c>
      <c r="L229" s="310" t="s">
        <v>100</v>
      </c>
      <c r="M229" s="310" t="s">
        <v>100</v>
      </c>
      <c r="N229" s="310" t="s">
        <v>100</v>
      </c>
      <c r="O229" s="310" t="s">
        <v>100</v>
      </c>
      <c r="P229" s="310" t="s">
        <v>100</v>
      </c>
      <c r="Q229" s="310" t="s">
        <v>100</v>
      </c>
      <c r="R229" s="310" t="s">
        <v>100</v>
      </c>
      <c r="S229" s="310" t="s">
        <v>100</v>
      </c>
      <c r="T229" s="310" t="s">
        <v>100</v>
      </c>
      <c r="U229" s="311" t="s">
        <v>100</v>
      </c>
    </row>
    <row r="230" spans="1:21" x14ac:dyDescent="0.25">
      <c r="A230" s="245" t="s">
        <v>306</v>
      </c>
      <c r="B230" s="246" t="s">
        <v>308</v>
      </c>
      <c r="C230" s="246" t="s">
        <v>40</v>
      </c>
      <c r="D230" s="246" t="s">
        <v>180</v>
      </c>
      <c r="E230" s="312" t="s">
        <v>100</v>
      </c>
      <c r="F230" s="312" t="s">
        <v>100</v>
      </c>
      <c r="G230" s="312" t="s">
        <v>100</v>
      </c>
      <c r="H230" s="312" t="s">
        <v>100</v>
      </c>
      <c r="I230" s="312" t="s">
        <v>99</v>
      </c>
      <c r="J230" s="312" t="s">
        <v>100</v>
      </c>
      <c r="K230" s="312" t="s">
        <v>100</v>
      </c>
      <c r="L230" s="312" t="s">
        <v>100</v>
      </c>
      <c r="M230" s="312" t="s">
        <v>100</v>
      </c>
      <c r="N230" s="312" t="s">
        <v>100</v>
      </c>
      <c r="O230" s="312" t="s">
        <v>99</v>
      </c>
      <c r="P230" s="312" t="s">
        <v>99</v>
      </c>
      <c r="Q230" s="312" t="s">
        <v>100</v>
      </c>
      <c r="R230" s="312" t="s">
        <v>100</v>
      </c>
      <c r="S230" s="312" t="s">
        <v>100</v>
      </c>
      <c r="T230" s="312" t="s">
        <v>100</v>
      </c>
      <c r="U230" s="313" t="s">
        <v>100</v>
      </c>
    </row>
    <row r="231" spans="1:21" x14ac:dyDescent="0.25">
      <c r="A231" s="239" t="s">
        <v>306</v>
      </c>
      <c r="B231" s="240" t="s">
        <v>308</v>
      </c>
      <c r="C231" s="240" t="s">
        <v>41</v>
      </c>
      <c r="D231" s="240" t="s">
        <v>180</v>
      </c>
      <c r="E231" s="310" t="s">
        <v>99</v>
      </c>
      <c r="F231" s="310" t="s">
        <v>99</v>
      </c>
      <c r="G231" s="310" t="s">
        <v>99</v>
      </c>
      <c r="H231" s="310" t="s">
        <v>100</v>
      </c>
      <c r="I231" s="310" t="s">
        <v>99</v>
      </c>
      <c r="J231" s="310" t="s">
        <v>100</v>
      </c>
      <c r="K231" s="310" t="s">
        <v>100</v>
      </c>
      <c r="L231" s="310" t="s">
        <v>100</v>
      </c>
      <c r="M231" s="310" t="s">
        <v>100</v>
      </c>
      <c r="N231" s="310" t="s">
        <v>100</v>
      </c>
      <c r="O231" s="310" t="s">
        <v>99</v>
      </c>
      <c r="P231" s="310" t="s">
        <v>99</v>
      </c>
      <c r="Q231" s="310" t="s">
        <v>100</v>
      </c>
      <c r="R231" s="310" t="s">
        <v>99</v>
      </c>
      <c r="S231" s="310" t="s">
        <v>100</v>
      </c>
      <c r="T231" s="310" t="s">
        <v>100</v>
      </c>
      <c r="U231" s="311" t="s">
        <v>100</v>
      </c>
    </row>
    <row r="232" spans="1:21" x14ac:dyDescent="0.25">
      <c r="A232" s="245" t="s">
        <v>306</v>
      </c>
      <c r="B232" s="246" t="s">
        <v>308</v>
      </c>
      <c r="C232" s="246" t="s">
        <v>47</v>
      </c>
      <c r="D232" s="246" t="s">
        <v>180</v>
      </c>
      <c r="E232" s="312" t="s">
        <v>100</v>
      </c>
      <c r="F232" s="312" t="s">
        <v>99</v>
      </c>
      <c r="G232" s="312" t="s">
        <v>100</v>
      </c>
      <c r="H232" s="312" t="s">
        <v>100</v>
      </c>
      <c r="I232" s="312" t="s">
        <v>100</v>
      </c>
      <c r="J232" s="312" t="s">
        <v>100</v>
      </c>
      <c r="K232" s="312" t="s">
        <v>100</v>
      </c>
      <c r="L232" s="312" t="s">
        <v>100</v>
      </c>
      <c r="M232" s="312" t="s">
        <v>100</v>
      </c>
      <c r="N232" s="312" t="s">
        <v>99</v>
      </c>
      <c r="O232" s="312" t="s">
        <v>99</v>
      </c>
      <c r="P232" s="312" t="s">
        <v>99</v>
      </c>
      <c r="Q232" s="312" t="s">
        <v>99</v>
      </c>
      <c r="R232" s="312" t="s">
        <v>99</v>
      </c>
      <c r="S232" s="312" t="s">
        <v>100</v>
      </c>
      <c r="T232" s="312" t="s">
        <v>100</v>
      </c>
      <c r="U232" s="313" t="s">
        <v>100</v>
      </c>
    </row>
    <row r="233" spans="1:21" x14ac:dyDescent="0.25">
      <c r="A233" s="239" t="s">
        <v>306</v>
      </c>
      <c r="B233" s="240" t="s">
        <v>308</v>
      </c>
      <c r="C233" s="240" t="s">
        <v>48</v>
      </c>
      <c r="D233" s="240" t="s">
        <v>180</v>
      </c>
      <c r="E233" s="310" t="s">
        <v>100</v>
      </c>
      <c r="F233" s="310" t="s">
        <v>100</v>
      </c>
      <c r="G233" s="310" t="s">
        <v>100</v>
      </c>
      <c r="H233" s="310" t="s">
        <v>100</v>
      </c>
      <c r="I233" s="310" t="s">
        <v>100</v>
      </c>
      <c r="J233" s="310" t="s">
        <v>100</v>
      </c>
      <c r="K233" s="310" t="s">
        <v>100</v>
      </c>
      <c r="L233" s="310" t="s">
        <v>100</v>
      </c>
      <c r="M233" s="310" t="s">
        <v>100</v>
      </c>
      <c r="N233" s="310" t="s">
        <v>100</v>
      </c>
      <c r="O233" s="310" t="s">
        <v>99</v>
      </c>
      <c r="P233" s="310" t="s">
        <v>99</v>
      </c>
      <c r="Q233" s="310" t="s">
        <v>100</v>
      </c>
      <c r="R233" s="310" t="s">
        <v>100</v>
      </c>
      <c r="S233" s="310" t="s">
        <v>100</v>
      </c>
      <c r="T233" s="310" t="s">
        <v>100</v>
      </c>
      <c r="U233" s="311" t="s">
        <v>100</v>
      </c>
    </row>
    <row r="234" spans="1:21" x14ac:dyDescent="0.25">
      <c r="A234" s="245" t="s">
        <v>306</v>
      </c>
      <c r="B234" s="246" t="s">
        <v>308</v>
      </c>
      <c r="C234" s="246" t="s">
        <v>49</v>
      </c>
      <c r="D234" s="246" t="s">
        <v>180</v>
      </c>
      <c r="E234" s="312" t="s">
        <v>100</v>
      </c>
      <c r="F234" s="312" t="s">
        <v>99</v>
      </c>
      <c r="G234" s="312" t="s">
        <v>100</v>
      </c>
      <c r="H234" s="312" t="s">
        <v>100</v>
      </c>
      <c r="I234" s="312" t="s">
        <v>100</v>
      </c>
      <c r="J234" s="312" t="s">
        <v>100</v>
      </c>
      <c r="K234" s="312" t="s">
        <v>100</v>
      </c>
      <c r="L234" s="312" t="s">
        <v>100</v>
      </c>
      <c r="M234" s="312" t="s">
        <v>100</v>
      </c>
      <c r="N234" s="312" t="s">
        <v>100</v>
      </c>
      <c r="O234" s="312" t="s">
        <v>100</v>
      </c>
      <c r="P234" s="312" t="s">
        <v>99</v>
      </c>
      <c r="Q234" s="312" t="s">
        <v>100</v>
      </c>
      <c r="R234" s="312" t="s">
        <v>100</v>
      </c>
      <c r="S234" s="312" t="s">
        <v>100</v>
      </c>
      <c r="T234" s="312" t="s">
        <v>100</v>
      </c>
      <c r="U234" s="313" t="s">
        <v>100</v>
      </c>
    </row>
    <row r="235" spans="1:21" x14ac:dyDescent="0.25">
      <c r="A235" s="239" t="s">
        <v>306</v>
      </c>
      <c r="B235" s="240" t="s">
        <v>308</v>
      </c>
      <c r="C235" s="240" t="s">
        <v>50</v>
      </c>
      <c r="D235" s="240" t="s">
        <v>180</v>
      </c>
      <c r="E235" s="310" t="s">
        <v>100</v>
      </c>
      <c r="F235" s="310" t="s">
        <v>100</v>
      </c>
      <c r="G235" s="310" t="s">
        <v>100</v>
      </c>
      <c r="H235" s="310" t="s">
        <v>100</v>
      </c>
      <c r="I235" s="310" t="s">
        <v>100</v>
      </c>
      <c r="J235" s="310" t="s">
        <v>100</v>
      </c>
      <c r="K235" s="310" t="s">
        <v>99</v>
      </c>
      <c r="L235" s="310" t="s">
        <v>100</v>
      </c>
      <c r="M235" s="310" t="s">
        <v>100</v>
      </c>
      <c r="N235" s="310" t="s">
        <v>100</v>
      </c>
      <c r="O235" s="310" t="s">
        <v>99</v>
      </c>
      <c r="P235" s="310" t="s">
        <v>99</v>
      </c>
      <c r="Q235" s="310" t="s">
        <v>100</v>
      </c>
      <c r="R235" s="310" t="s">
        <v>100</v>
      </c>
      <c r="S235" s="310" t="s">
        <v>100</v>
      </c>
      <c r="T235" s="310" t="s">
        <v>100</v>
      </c>
      <c r="U235" s="311" t="s">
        <v>100</v>
      </c>
    </row>
    <row r="236" spans="1:21" x14ac:dyDescent="0.25">
      <c r="A236" s="245" t="s">
        <v>306</v>
      </c>
      <c r="B236" s="246" t="s">
        <v>308</v>
      </c>
      <c r="C236" s="246" t="s">
        <v>51</v>
      </c>
      <c r="D236" s="246" t="s">
        <v>180</v>
      </c>
      <c r="E236" s="312" t="s">
        <v>100</v>
      </c>
      <c r="F236" s="312" t="s">
        <v>100</v>
      </c>
      <c r="G236" s="312" t="s">
        <v>100</v>
      </c>
      <c r="H236" s="312" t="s">
        <v>100</v>
      </c>
      <c r="I236" s="312" t="s">
        <v>100</v>
      </c>
      <c r="J236" s="312" t="s">
        <v>100</v>
      </c>
      <c r="K236" s="312" t="s">
        <v>100</v>
      </c>
      <c r="L236" s="312" t="s">
        <v>100</v>
      </c>
      <c r="M236" s="312" t="s">
        <v>100</v>
      </c>
      <c r="N236" s="312" t="s">
        <v>100</v>
      </c>
      <c r="O236" s="312" t="s">
        <v>100</v>
      </c>
      <c r="P236" s="312" t="s">
        <v>100</v>
      </c>
      <c r="Q236" s="312" t="s">
        <v>100</v>
      </c>
      <c r="R236" s="312" t="s">
        <v>100</v>
      </c>
      <c r="S236" s="312" t="s">
        <v>100</v>
      </c>
      <c r="T236" s="312" t="s">
        <v>100</v>
      </c>
      <c r="U236" s="313" t="s">
        <v>100</v>
      </c>
    </row>
    <row r="237" spans="1:21" x14ac:dyDescent="0.25">
      <c r="A237" s="239" t="s">
        <v>306</v>
      </c>
      <c r="B237" s="240" t="s">
        <v>309</v>
      </c>
      <c r="C237" s="240" t="s">
        <v>47</v>
      </c>
      <c r="D237" s="240" t="s">
        <v>182</v>
      </c>
      <c r="E237" s="310" t="s">
        <v>100</v>
      </c>
      <c r="F237" s="310" t="s">
        <v>99</v>
      </c>
      <c r="G237" s="310" t="s">
        <v>100</v>
      </c>
      <c r="H237" s="310" t="s">
        <v>100</v>
      </c>
      <c r="I237" s="310" t="s">
        <v>100</v>
      </c>
      <c r="J237" s="310" t="s">
        <v>100</v>
      </c>
      <c r="K237" s="310" t="s">
        <v>100</v>
      </c>
      <c r="L237" s="310" t="s">
        <v>100</v>
      </c>
      <c r="M237" s="310" t="s">
        <v>100</v>
      </c>
      <c r="N237" s="310" t="s">
        <v>100</v>
      </c>
      <c r="O237" s="310" t="s">
        <v>99</v>
      </c>
      <c r="P237" s="310" t="s">
        <v>99</v>
      </c>
      <c r="Q237" s="310" t="s">
        <v>100</v>
      </c>
      <c r="R237" s="310" t="s">
        <v>100</v>
      </c>
      <c r="S237" s="310" t="s">
        <v>100</v>
      </c>
      <c r="T237" s="310" t="s">
        <v>100</v>
      </c>
      <c r="U237" s="311" t="s">
        <v>100</v>
      </c>
    </row>
    <row r="238" spans="1:21" x14ac:dyDescent="0.25">
      <c r="A238" s="245" t="s">
        <v>306</v>
      </c>
      <c r="B238" s="246" t="s">
        <v>309</v>
      </c>
      <c r="C238" s="246" t="s">
        <v>310</v>
      </c>
      <c r="D238" s="246" t="s">
        <v>182</v>
      </c>
      <c r="E238" s="312" t="s">
        <v>100</v>
      </c>
      <c r="F238" s="312" t="s">
        <v>100</v>
      </c>
      <c r="G238" s="312" t="s">
        <v>100</v>
      </c>
      <c r="H238" s="312" t="s">
        <v>100</v>
      </c>
      <c r="I238" s="312" t="s">
        <v>100</v>
      </c>
      <c r="J238" s="312" t="s">
        <v>100</v>
      </c>
      <c r="K238" s="312" t="s">
        <v>100</v>
      </c>
      <c r="L238" s="312" t="s">
        <v>100</v>
      </c>
      <c r="M238" s="312" t="s">
        <v>100</v>
      </c>
      <c r="N238" s="312" t="s">
        <v>100</v>
      </c>
      <c r="O238" s="312" t="s">
        <v>99</v>
      </c>
      <c r="P238" s="312" t="s">
        <v>99</v>
      </c>
      <c r="Q238" s="312" t="s">
        <v>100</v>
      </c>
      <c r="R238" s="312" t="s">
        <v>100</v>
      </c>
      <c r="S238" s="312" t="s">
        <v>100</v>
      </c>
      <c r="T238" s="312" t="s">
        <v>100</v>
      </c>
      <c r="U238" s="313" t="s">
        <v>100</v>
      </c>
    </row>
    <row r="239" spans="1:21" x14ac:dyDescent="0.25">
      <c r="A239" s="239" t="s">
        <v>306</v>
      </c>
      <c r="B239" s="240" t="s">
        <v>309</v>
      </c>
      <c r="C239" s="240" t="s">
        <v>254</v>
      </c>
      <c r="D239" s="240" t="s">
        <v>182</v>
      </c>
      <c r="E239" s="310" t="s">
        <v>100</v>
      </c>
      <c r="F239" s="310" t="s">
        <v>99</v>
      </c>
      <c r="G239" s="310" t="s">
        <v>100</v>
      </c>
      <c r="H239" s="310" t="s">
        <v>100</v>
      </c>
      <c r="I239" s="310" t="s">
        <v>100</v>
      </c>
      <c r="J239" s="310" t="s">
        <v>100</v>
      </c>
      <c r="K239" s="310" t="s">
        <v>100</v>
      </c>
      <c r="L239" s="310" t="s">
        <v>100</v>
      </c>
      <c r="M239" s="310" t="s">
        <v>100</v>
      </c>
      <c r="N239" s="310" t="s">
        <v>100</v>
      </c>
      <c r="O239" s="310" t="s">
        <v>99</v>
      </c>
      <c r="P239" s="310" t="s">
        <v>99</v>
      </c>
      <c r="Q239" s="310" t="s">
        <v>100</v>
      </c>
      <c r="R239" s="310" t="s">
        <v>100</v>
      </c>
      <c r="S239" s="310" t="s">
        <v>100</v>
      </c>
      <c r="T239" s="310" t="s">
        <v>100</v>
      </c>
      <c r="U239" s="311" t="s">
        <v>100</v>
      </c>
    </row>
    <row r="240" spans="1:21" x14ac:dyDescent="0.25">
      <c r="A240" s="245" t="s">
        <v>311</v>
      </c>
      <c r="B240" s="246" t="s">
        <v>312</v>
      </c>
      <c r="C240" s="246" t="s">
        <v>41</v>
      </c>
      <c r="D240" s="246" t="s">
        <v>182</v>
      </c>
      <c r="E240" s="312" t="s">
        <v>100</v>
      </c>
      <c r="F240" s="312" t="s">
        <v>99</v>
      </c>
      <c r="G240" s="312" t="s">
        <v>100</v>
      </c>
      <c r="H240" s="312" t="s">
        <v>100</v>
      </c>
      <c r="I240" s="312" t="s">
        <v>100</v>
      </c>
      <c r="J240" s="312" t="s">
        <v>100</v>
      </c>
      <c r="K240" s="312" t="s">
        <v>99</v>
      </c>
      <c r="L240" s="312" t="s">
        <v>99</v>
      </c>
      <c r="M240" s="312" t="s">
        <v>100</v>
      </c>
      <c r="N240" s="312" t="s">
        <v>100</v>
      </c>
      <c r="O240" s="312" t="s">
        <v>99</v>
      </c>
      <c r="P240" s="312" t="s">
        <v>99</v>
      </c>
      <c r="Q240" s="312" t="s">
        <v>99</v>
      </c>
      <c r="R240" s="312" t="s">
        <v>100</v>
      </c>
      <c r="S240" s="312" t="s">
        <v>99</v>
      </c>
      <c r="T240" s="312" t="s">
        <v>100</v>
      </c>
      <c r="U240" s="313" t="s">
        <v>100</v>
      </c>
    </row>
    <row r="241" spans="1:21" x14ac:dyDescent="0.25">
      <c r="A241" s="239" t="s">
        <v>311</v>
      </c>
      <c r="B241" s="240" t="s">
        <v>313</v>
      </c>
      <c r="C241" s="240" t="s">
        <v>25</v>
      </c>
      <c r="D241" s="240" t="s">
        <v>182</v>
      </c>
      <c r="E241" s="310" t="s">
        <v>100</v>
      </c>
      <c r="F241" s="310" t="s">
        <v>100</v>
      </c>
      <c r="G241" s="310" t="s">
        <v>100</v>
      </c>
      <c r="H241" s="310" t="s">
        <v>100</v>
      </c>
      <c r="I241" s="310" t="s">
        <v>99</v>
      </c>
      <c r="J241" s="310" t="s">
        <v>100</v>
      </c>
      <c r="K241" s="310" t="s">
        <v>99</v>
      </c>
      <c r="L241" s="310" t="s">
        <v>100</v>
      </c>
      <c r="M241" s="310" t="s">
        <v>100</v>
      </c>
      <c r="N241" s="310" t="s">
        <v>100</v>
      </c>
      <c r="O241" s="310" t="s">
        <v>100</v>
      </c>
      <c r="P241" s="310" t="s">
        <v>100</v>
      </c>
      <c r="Q241" s="310" t="s">
        <v>100</v>
      </c>
      <c r="R241" s="310" t="s">
        <v>99</v>
      </c>
      <c r="S241" s="310" t="s">
        <v>100</v>
      </c>
      <c r="T241" s="310" t="s">
        <v>100</v>
      </c>
      <c r="U241" s="311" t="s">
        <v>100</v>
      </c>
    </row>
    <row r="242" spans="1:21" x14ac:dyDescent="0.25">
      <c r="A242" s="245" t="s">
        <v>314</v>
      </c>
      <c r="B242" s="246" t="s">
        <v>315</v>
      </c>
      <c r="C242" s="246" t="s">
        <v>25</v>
      </c>
      <c r="D242" s="246" t="s">
        <v>182</v>
      </c>
      <c r="E242" s="312" t="s">
        <v>100</v>
      </c>
      <c r="F242" s="312" t="s">
        <v>100</v>
      </c>
      <c r="G242" s="312" t="s">
        <v>100</v>
      </c>
      <c r="H242" s="312" t="s">
        <v>100</v>
      </c>
      <c r="I242" s="312" t="s">
        <v>100</v>
      </c>
      <c r="J242" s="312" t="s">
        <v>100</v>
      </c>
      <c r="K242" s="312" t="s">
        <v>100</v>
      </c>
      <c r="L242" s="312" t="s">
        <v>100</v>
      </c>
      <c r="M242" s="312" t="s">
        <v>100</v>
      </c>
      <c r="N242" s="312" t="s">
        <v>100</v>
      </c>
      <c r="O242" s="312" t="s">
        <v>100</v>
      </c>
      <c r="P242" s="312" t="s">
        <v>99</v>
      </c>
      <c r="Q242" s="312" t="s">
        <v>100</v>
      </c>
      <c r="R242" s="312" t="s">
        <v>100</v>
      </c>
      <c r="S242" s="312" t="s">
        <v>100</v>
      </c>
      <c r="T242" s="312" t="s">
        <v>100</v>
      </c>
      <c r="U242" s="313" t="s">
        <v>100</v>
      </c>
    </row>
    <row r="243" spans="1:21" x14ac:dyDescent="0.25">
      <c r="A243" s="239" t="s">
        <v>314</v>
      </c>
      <c r="B243" s="240" t="s">
        <v>316</v>
      </c>
      <c r="C243" s="240" t="s">
        <v>41</v>
      </c>
      <c r="D243" s="240" t="s">
        <v>182</v>
      </c>
      <c r="E243" s="310" t="s">
        <v>100</v>
      </c>
      <c r="F243" s="310" t="s">
        <v>100</v>
      </c>
      <c r="G243" s="310" t="s">
        <v>100</v>
      </c>
      <c r="H243" s="310" t="s">
        <v>100</v>
      </c>
      <c r="I243" s="310" t="s">
        <v>100</v>
      </c>
      <c r="J243" s="310" t="s">
        <v>100</v>
      </c>
      <c r="K243" s="310" t="s">
        <v>100</v>
      </c>
      <c r="L243" s="310" t="s">
        <v>100</v>
      </c>
      <c r="M243" s="310" t="s">
        <v>100</v>
      </c>
      <c r="N243" s="310" t="s">
        <v>100</v>
      </c>
      <c r="O243" s="310" t="s">
        <v>99</v>
      </c>
      <c r="P243" s="310" t="s">
        <v>99</v>
      </c>
      <c r="Q243" s="310" t="s">
        <v>99</v>
      </c>
      <c r="R243" s="310" t="s">
        <v>99</v>
      </c>
      <c r="S243" s="310" t="s">
        <v>100</v>
      </c>
      <c r="T243" s="310" t="s">
        <v>100</v>
      </c>
      <c r="U243" s="311" t="s">
        <v>100</v>
      </c>
    </row>
    <row r="244" spans="1:21" x14ac:dyDescent="0.25">
      <c r="A244" s="245" t="s">
        <v>314</v>
      </c>
      <c r="B244" s="246" t="s">
        <v>317</v>
      </c>
      <c r="C244" s="246" t="s">
        <v>47</v>
      </c>
      <c r="D244" s="246" t="s">
        <v>182</v>
      </c>
      <c r="E244" s="312" t="s">
        <v>99</v>
      </c>
      <c r="F244" s="312" t="s">
        <v>99</v>
      </c>
      <c r="G244" s="312" t="s">
        <v>100</v>
      </c>
      <c r="H244" s="312" t="s">
        <v>100</v>
      </c>
      <c r="I244" s="312" t="s">
        <v>100</v>
      </c>
      <c r="J244" s="312" t="s">
        <v>100</v>
      </c>
      <c r="K244" s="312" t="s">
        <v>99</v>
      </c>
      <c r="L244" s="312" t="s">
        <v>100</v>
      </c>
      <c r="M244" s="312" t="s">
        <v>99</v>
      </c>
      <c r="N244" s="312" t="s">
        <v>100</v>
      </c>
      <c r="O244" s="312" t="s">
        <v>99</v>
      </c>
      <c r="P244" s="312" t="s">
        <v>99</v>
      </c>
      <c r="Q244" s="312" t="s">
        <v>99</v>
      </c>
      <c r="R244" s="312" t="s">
        <v>100</v>
      </c>
      <c r="S244" s="312" t="s">
        <v>99</v>
      </c>
      <c r="T244" s="312" t="s">
        <v>99</v>
      </c>
      <c r="U244" s="313" t="s">
        <v>100</v>
      </c>
    </row>
    <row r="245" spans="1:21" x14ac:dyDescent="0.25">
      <c r="A245" s="239" t="s">
        <v>314</v>
      </c>
      <c r="B245" s="240" t="s">
        <v>318</v>
      </c>
      <c r="C245" s="240" t="s">
        <v>39</v>
      </c>
      <c r="D245" s="240" t="s">
        <v>182</v>
      </c>
      <c r="E245" s="310" t="s">
        <v>100</v>
      </c>
      <c r="F245" s="310" t="s">
        <v>100</v>
      </c>
      <c r="G245" s="310" t="s">
        <v>100</v>
      </c>
      <c r="H245" s="310" t="s">
        <v>100</v>
      </c>
      <c r="I245" s="310" t="s">
        <v>99</v>
      </c>
      <c r="J245" s="310" t="s">
        <v>100</v>
      </c>
      <c r="K245" s="310" t="s">
        <v>99</v>
      </c>
      <c r="L245" s="310" t="s">
        <v>99</v>
      </c>
      <c r="M245" s="310" t="s">
        <v>100</v>
      </c>
      <c r="N245" s="310" t="s">
        <v>100</v>
      </c>
      <c r="O245" s="310" t="s">
        <v>99</v>
      </c>
      <c r="P245" s="310" t="s">
        <v>99</v>
      </c>
      <c r="Q245" s="310" t="s">
        <v>99</v>
      </c>
      <c r="R245" s="310" t="s">
        <v>99</v>
      </c>
      <c r="S245" s="310" t="s">
        <v>100</v>
      </c>
      <c r="T245" s="310" t="s">
        <v>100</v>
      </c>
      <c r="U245" s="311" t="s">
        <v>99</v>
      </c>
    </row>
    <row r="246" spans="1:21" x14ac:dyDescent="0.25">
      <c r="A246" s="245" t="s">
        <v>314</v>
      </c>
      <c r="B246" s="246" t="s">
        <v>319</v>
      </c>
      <c r="C246" s="246" t="s">
        <v>25</v>
      </c>
      <c r="D246" s="246" t="s">
        <v>182</v>
      </c>
      <c r="E246" s="312" t="s">
        <v>100</v>
      </c>
      <c r="F246" s="312" t="s">
        <v>100</v>
      </c>
      <c r="G246" s="312" t="s">
        <v>100</v>
      </c>
      <c r="H246" s="312" t="s">
        <v>100</v>
      </c>
      <c r="I246" s="312" t="s">
        <v>100</v>
      </c>
      <c r="J246" s="312" t="s">
        <v>100</v>
      </c>
      <c r="K246" s="312" t="s">
        <v>100</v>
      </c>
      <c r="L246" s="312" t="s">
        <v>100</v>
      </c>
      <c r="M246" s="312" t="s">
        <v>100</v>
      </c>
      <c r="N246" s="312" t="s">
        <v>100</v>
      </c>
      <c r="O246" s="312" t="s">
        <v>99</v>
      </c>
      <c r="P246" s="312" t="s">
        <v>99</v>
      </c>
      <c r="Q246" s="312" t="s">
        <v>99</v>
      </c>
      <c r="R246" s="312" t="s">
        <v>99</v>
      </c>
      <c r="S246" s="312" t="s">
        <v>99</v>
      </c>
      <c r="T246" s="312" t="s">
        <v>100</v>
      </c>
      <c r="U246" s="313" t="s">
        <v>100</v>
      </c>
    </row>
    <row r="247" spans="1:21" x14ac:dyDescent="0.25">
      <c r="A247" s="239" t="s">
        <v>314</v>
      </c>
      <c r="B247" s="240" t="s">
        <v>319</v>
      </c>
      <c r="C247" s="240" t="s">
        <v>257</v>
      </c>
      <c r="D247" s="240" t="s">
        <v>182</v>
      </c>
      <c r="E247" s="310" t="s">
        <v>100</v>
      </c>
      <c r="F247" s="310" t="s">
        <v>100</v>
      </c>
      <c r="G247" s="310" t="s">
        <v>100</v>
      </c>
      <c r="H247" s="310" t="s">
        <v>100</v>
      </c>
      <c r="I247" s="310" t="s">
        <v>100</v>
      </c>
      <c r="J247" s="310" t="s">
        <v>100</v>
      </c>
      <c r="K247" s="310" t="s">
        <v>100</v>
      </c>
      <c r="L247" s="310" t="s">
        <v>100</v>
      </c>
      <c r="M247" s="310" t="s">
        <v>100</v>
      </c>
      <c r="N247" s="310" t="s">
        <v>100</v>
      </c>
      <c r="O247" s="310" t="s">
        <v>99</v>
      </c>
      <c r="P247" s="310" t="s">
        <v>99</v>
      </c>
      <c r="Q247" s="310" t="s">
        <v>99</v>
      </c>
      <c r="R247" s="310" t="s">
        <v>99</v>
      </c>
      <c r="S247" s="310" t="s">
        <v>100</v>
      </c>
      <c r="T247" s="310" t="s">
        <v>100</v>
      </c>
      <c r="U247" s="311" t="s">
        <v>100</v>
      </c>
    </row>
    <row r="248" spans="1:21" x14ac:dyDescent="0.25">
      <c r="A248" s="245" t="s">
        <v>314</v>
      </c>
      <c r="B248" s="246" t="s">
        <v>319</v>
      </c>
      <c r="C248" s="246" t="s">
        <v>848</v>
      </c>
      <c r="D248" s="246" t="s">
        <v>182</v>
      </c>
      <c r="E248" s="312" t="s">
        <v>100</v>
      </c>
      <c r="F248" s="312" t="s">
        <v>100</v>
      </c>
      <c r="G248" s="312" t="s">
        <v>100</v>
      </c>
      <c r="H248" s="312" t="s">
        <v>100</v>
      </c>
      <c r="I248" s="312" t="s">
        <v>100</v>
      </c>
      <c r="J248" s="312" t="s">
        <v>100</v>
      </c>
      <c r="K248" s="312" t="s">
        <v>100</v>
      </c>
      <c r="L248" s="312" t="s">
        <v>100</v>
      </c>
      <c r="M248" s="312" t="s">
        <v>100</v>
      </c>
      <c r="N248" s="312" t="s">
        <v>100</v>
      </c>
      <c r="O248" s="312" t="s">
        <v>99</v>
      </c>
      <c r="P248" s="312" t="s">
        <v>99</v>
      </c>
      <c r="Q248" s="312" t="s">
        <v>99</v>
      </c>
      <c r="R248" s="312" t="s">
        <v>100</v>
      </c>
      <c r="S248" s="312" t="s">
        <v>99</v>
      </c>
      <c r="T248" s="312" t="s">
        <v>100</v>
      </c>
      <c r="U248" s="313" t="s">
        <v>99</v>
      </c>
    </row>
    <row r="249" spans="1:21" x14ac:dyDescent="0.25">
      <c r="A249" s="239" t="s">
        <v>314</v>
      </c>
      <c r="B249" s="240" t="s">
        <v>319</v>
      </c>
      <c r="C249" s="240" t="s">
        <v>40</v>
      </c>
      <c r="D249" s="240" t="s">
        <v>182</v>
      </c>
      <c r="E249" s="310" t="s">
        <v>100</v>
      </c>
      <c r="F249" s="310" t="s">
        <v>100</v>
      </c>
      <c r="G249" s="310" t="s">
        <v>100</v>
      </c>
      <c r="H249" s="310" t="s">
        <v>100</v>
      </c>
      <c r="I249" s="310" t="s">
        <v>100</v>
      </c>
      <c r="J249" s="310" t="s">
        <v>99</v>
      </c>
      <c r="K249" s="310" t="s">
        <v>100</v>
      </c>
      <c r="L249" s="310" t="s">
        <v>100</v>
      </c>
      <c r="M249" s="310" t="s">
        <v>100</v>
      </c>
      <c r="N249" s="310" t="s">
        <v>100</v>
      </c>
      <c r="O249" s="310" t="s">
        <v>99</v>
      </c>
      <c r="P249" s="310" t="s">
        <v>99</v>
      </c>
      <c r="Q249" s="310" t="s">
        <v>99</v>
      </c>
      <c r="R249" s="310" t="s">
        <v>99</v>
      </c>
      <c r="S249" s="310" t="s">
        <v>99</v>
      </c>
      <c r="T249" s="310" t="s">
        <v>99</v>
      </c>
      <c r="U249" s="311" t="s">
        <v>100</v>
      </c>
    </row>
    <row r="250" spans="1:21" x14ac:dyDescent="0.25">
      <c r="A250" s="245" t="s">
        <v>314</v>
      </c>
      <c r="B250" s="246" t="s">
        <v>319</v>
      </c>
      <c r="C250" s="246" t="s">
        <v>42</v>
      </c>
      <c r="D250" s="246" t="s">
        <v>182</v>
      </c>
      <c r="E250" s="312" t="s">
        <v>100</v>
      </c>
      <c r="F250" s="312" t="s">
        <v>99</v>
      </c>
      <c r="G250" s="312" t="s">
        <v>100</v>
      </c>
      <c r="H250" s="312" t="s">
        <v>100</v>
      </c>
      <c r="I250" s="312" t="s">
        <v>100</v>
      </c>
      <c r="J250" s="312" t="s">
        <v>99</v>
      </c>
      <c r="K250" s="312" t="s">
        <v>100</v>
      </c>
      <c r="L250" s="312" t="s">
        <v>100</v>
      </c>
      <c r="M250" s="312" t="s">
        <v>100</v>
      </c>
      <c r="N250" s="312" t="s">
        <v>100</v>
      </c>
      <c r="O250" s="312" t="s">
        <v>99</v>
      </c>
      <c r="P250" s="312" t="s">
        <v>99</v>
      </c>
      <c r="Q250" s="312" t="s">
        <v>99</v>
      </c>
      <c r="R250" s="312" t="s">
        <v>99</v>
      </c>
      <c r="S250" s="312" t="s">
        <v>100</v>
      </c>
      <c r="T250" s="312" t="s">
        <v>99</v>
      </c>
      <c r="U250" s="313" t="s">
        <v>100</v>
      </c>
    </row>
    <row r="251" spans="1:21" x14ac:dyDescent="0.25">
      <c r="A251" s="239" t="s">
        <v>314</v>
      </c>
      <c r="B251" s="240" t="s">
        <v>319</v>
      </c>
      <c r="C251" s="240" t="s">
        <v>45</v>
      </c>
      <c r="D251" s="240" t="s">
        <v>182</v>
      </c>
      <c r="E251" s="310" t="s">
        <v>99</v>
      </c>
      <c r="F251" s="310" t="s">
        <v>99</v>
      </c>
      <c r="G251" s="310" t="s">
        <v>99</v>
      </c>
      <c r="H251" s="310" t="s">
        <v>100</v>
      </c>
      <c r="I251" s="310" t="s">
        <v>100</v>
      </c>
      <c r="J251" s="310" t="s">
        <v>100</v>
      </c>
      <c r="K251" s="310" t="s">
        <v>100</v>
      </c>
      <c r="L251" s="310" t="s">
        <v>100</v>
      </c>
      <c r="M251" s="310" t="s">
        <v>100</v>
      </c>
      <c r="N251" s="310" t="s">
        <v>100</v>
      </c>
      <c r="O251" s="310" t="s">
        <v>99</v>
      </c>
      <c r="P251" s="310" t="s">
        <v>99</v>
      </c>
      <c r="Q251" s="310" t="s">
        <v>99</v>
      </c>
      <c r="R251" s="310" t="s">
        <v>99</v>
      </c>
      <c r="S251" s="310" t="s">
        <v>99</v>
      </c>
      <c r="T251" s="310" t="s">
        <v>100</v>
      </c>
      <c r="U251" s="311" t="s">
        <v>100</v>
      </c>
    </row>
    <row r="252" spans="1:21" x14ac:dyDescent="0.25">
      <c r="A252" s="245" t="s">
        <v>314</v>
      </c>
      <c r="B252" s="246" t="s">
        <v>319</v>
      </c>
      <c r="C252" s="246" t="s">
        <v>50</v>
      </c>
      <c r="D252" s="246" t="s">
        <v>182</v>
      </c>
      <c r="E252" s="312" t="s">
        <v>100</v>
      </c>
      <c r="F252" s="312" t="s">
        <v>100</v>
      </c>
      <c r="G252" s="312" t="s">
        <v>100</v>
      </c>
      <c r="H252" s="312" t="s">
        <v>100</v>
      </c>
      <c r="I252" s="312" t="s">
        <v>100</v>
      </c>
      <c r="J252" s="312" t="s">
        <v>100</v>
      </c>
      <c r="K252" s="312" t="s">
        <v>100</v>
      </c>
      <c r="L252" s="312" t="s">
        <v>100</v>
      </c>
      <c r="M252" s="312" t="s">
        <v>99</v>
      </c>
      <c r="N252" s="312" t="s">
        <v>100</v>
      </c>
      <c r="O252" s="312" t="s">
        <v>99</v>
      </c>
      <c r="P252" s="312" t="s">
        <v>99</v>
      </c>
      <c r="Q252" s="312" t="s">
        <v>100</v>
      </c>
      <c r="R252" s="312" t="s">
        <v>100</v>
      </c>
      <c r="S252" s="312" t="s">
        <v>100</v>
      </c>
      <c r="T252" s="312" t="s">
        <v>100</v>
      </c>
      <c r="U252" s="313" t="s">
        <v>100</v>
      </c>
    </row>
    <row r="253" spans="1:21" x14ac:dyDescent="0.25">
      <c r="A253" s="239" t="s">
        <v>314</v>
      </c>
      <c r="B253" s="240" t="s">
        <v>319</v>
      </c>
      <c r="C253" s="240" t="s">
        <v>51</v>
      </c>
      <c r="D253" s="240" t="s">
        <v>182</v>
      </c>
      <c r="E253" s="310" t="s">
        <v>99</v>
      </c>
      <c r="F253" s="310" t="s">
        <v>99</v>
      </c>
      <c r="G253" s="310" t="s">
        <v>100</v>
      </c>
      <c r="H253" s="310" t="s">
        <v>100</v>
      </c>
      <c r="I253" s="310" t="s">
        <v>100</v>
      </c>
      <c r="J253" s="310" t="s">
        <v>100</v>
      </c>
      <c r="K253" s="310" t="s">
        <v>100</v>
      </c>
      <c r="L253" s="310" t="s">
        <v>100</v>
      </c>
      <c r="M253" s="310" t="s">
        <v>99</v>
      </c>
      <c r="N253" s="310" t="s">
        <v>100</v>
      </c>
      <c r="O253" s="310" t="s">
        <v>99</v>
      </c>
      <c r="P253" s="310" t="s">
        <v>99</v>
      </c>
      <c r="Q253" s="310" t="s">
        <v>99</v>
      </c>
      <c r="R253" s="310" t="s">
        <v>99</v>
      </c>
      <c r="S253" s="310" t="s">
        <v>99</v>
      </c>
      <c r="T253" s="310" t="s">
        <v>100</v>
      </c>
      <c r="U253" s="311" t="s">
        <v>100</v>
      </c>
    </row>
    <row r="254" spans="1:21" x14ac:dyDescent="0.25">
      <c r="A254" s="245" t="s">
        <v>314</v>
      </c>
      <c r="B254" s="246" t="s">
        <v>320</v>
      </c>
      <c r="C254" s="246" t="s">
        <v>254</v>
      </c>
      <c r="D254" s="246" t="s">
        <v>182</v>
      </c>
      <c r="E254" s="312" t="s">
        <v>100</v>
      </c>
      <c r="F254" s="312" t="s">
        <v>100</v>
      </c>
      <c r="G254" s="312" t="s">
        <v>100</v>
      </c>
      <c r="H254" s="312" t="s">
        <v>100</v>
      </c>
      <c r="I254" s="312" t="s">
        <v>100</v>
      </c>
      <c r="J254" s="312" t="s">
        <v>100</v>
      </c>
      <c r="K254" s="312" t="s">
        <v>100</v>
      </c>
      <c r="L254" s="312" t="s">
        <v>100</v>
      </c>
      <c r="M254" s="312" t="s">
        <v>100</v>
      </c>
      <c r="N254" s="312" t="s">
        <v>100</v>
      </c>
      <c r="O254" s="312" t="s">
        <v>100</v>
      </c>
      <c r="P254" s="312" t="s">
        <v>100</v>
      </c>
      <c r="Q254" s="312" t="s">
        <v>100</v>
      </c>
      <c r="R254" s="312" t="s">
        <v>100</v>
      </c>
      <c r="S254" s="312" t="s">
        <v>100</v>
      </c>
      <c r="T254" s="312" t="s">
        <v>100</v>
      </c>
      <c r="U254" s="313" t="s">
        <v>100</v>
      </c>
    </row>
    <row r="255" spans="1:21" x14ac:dyDescent="0.25">
      <c r="A255" s="239" t="s">
        <v>314</v>
      </c>
      <c r="B255" s="240" t="s">
        <v>321</v>
      </c>
      <c r="C255" s="240" t="s">
        <v>25</v>
      </c>
      <c r="D255" s="240" t="s">
        <v>180</v>
      </c>
      <c r="E255" s="310" t="s">
        <v>100</v>
      </c>
      <c r="F255" s="310" t="s">
        <v>100</v>
      </c>
      <c r="G255" s="310" t="s">
        <v>100</v>
      </c>
      <c r="H255" s="310" t="s">
        <v>100</v>
      </c>
      <c r="I255" s="310" t="s">
        <v>100</v>
      </c>
      <c r="J255" s="310" t="s">
        <v>99</v>
      </c>
      <c r="K255" s="310" t="s">
        <v>99</v>
      </c>
      <c r="L255" s="310" t="s">
        <v>100</v>
      </c>
      <c r="M255" s="310" t="s">
        <v>100</v>
      </c>
      <c r="N255" s="310" t="s">
        <v>100</v>
      </c>
      <c r="O255" s="310" t="s">
        <v>99</v>
      </c>
      <c r="P255" s="310" t="s">
        <v>99</v>
      </c>
      <c r="Q255" s="310" t="s">
        <v>100</v>
      </c>
      <c r="R255" s="310" t="s">
        <v>100</v>
      </c>
      <c r="S255" s="310" t="s">
        <v>100</v>
      </c>
      <c r="T255" s="310" t="s">
        <v>100</v>
      </c>
      <c r="U255" s="311" t="s">
        <v>100</v>
      </c>
    </row>
    <row r="256" spans="1:21" x14ac:dyDescent="0.25">
      <c r="A256" s="245" t="s">
        <v>314</v>
      </c>
      <c r="B256" s="246" t="s">
        <v>321</v>
      </c>
      <c r="C256" s="246" t="s">
        <v>257</v>
      </c>
      <c r="D256" s="246" t="s">
        <v>180</v>
      </c>
      <c r="E256" s="312" t="s">
        <v>100</v>
      </c>
      <c r="F256" s="312" t="s">
        <v>100</v>
      </c>
      <c r="G256" s="312" t="s">
        <v>100</v>
      </c>
      <c r="H256" s="312" t="s">
        <v>100</v>
      </c>
      <c r="I256" s="312" t="s">
        <v>100</v>
      </c>
      <c r="J256" s="312" t="s">
        <v>99</v>
      </c>
      <c r="K256" s="312" t="s">
        <v>100</v>
      </c>
      <c r="L256" s="312" t="s">
        <v>100</v>
      </c>
      <c r="M256" s="312" t="s">
        <v>100</v>
      </c>
      <c r="N256" s="312" t="s">
        <v>100</v>
      </c>
      <c r="O256" s="312" t="s">
        <v>99</v>
      </c>
      <c r="P256" s="312" t="s">
        <v>99</v>
      </c>
      <c r="Q256" s="312" t="s">
        <v>100</v>
      </c>
      <c r="R256" s="312" t="s">
        <v>100</v>
      </c>
      <c r="S256" s="312" t="s">
        <v>100</v>
      </c>
      <c r="T256" s="312" t="s">
        <v>100</v>
      </c>
      <c r="U256" s="313" t="s">
        <v>100</v>
      </c>
    </row>
    <row r="257" spans="1:21" x14ac:dyDescent="0.25">
      <c r="A257" s="239" t="s">
        <v>314</v>
      </c>
      <c r="B257" s="240" t="s">
        <v>321</v>
      </c>
      <c r="C257" s="240" t="s">
        <v>40</v>
      </c>
      <c r="D257" s="240" t="s">
        <v>180</v>
      </c>
      <c r="E257" s="310" t="s">
        <v>99</v>
      </c>
      <c r="F257" s="310" t="s">
        <v>100</v>
      </c>
      <c r="G257" s="310" t="s">
        <v>100</v>
      </c>
      <c r="H257" s="310" t="s">
        <v>100</v>
      </c>
      <c r="I257" s="310" t="s">
        <v>100</v>
      </c>
      <c r="J257" s="310" t="s">
        <v>100</v>
      </c>
      <c r="K257" s="310" t="s">
        <v>100</v>
      </c>
      <c r="L257" s="310" t="s">
        <v>100</v>
      </c>
      <c r="M257" s="310" t="s">
        <v>100</v>
      </c>
      <c r="N257" s="310" t="s">
        <v>100</v>
      </c>
      <c r="O257" s="310" t="s">
        <v>99</v>
      </c>
      <c r="P257" s="310" t="s">
        <v>99</v>
      </c>
      <c r="Q257" s="310" t="s">
        <v>100</v>
      </c>
      <c r="R257" s="310" t="s">
        <v>99</v>
      </c>
      <c r="S257" s="310" t="s">
        <v>99</v>
      </c>
      <c r="T257" s="310" t="s">
        <v>99</v>
      </c>
      <c r="U257" s="311" t="s">
        <v>100</v>
      </c>
    </row>
    <row r="258" spans="1:21" x14ac:dyDescent="0.25">
      <c r="A258" s="245" t="s">
        <v>314</v>
      </c>
      <c r="B258" s="246" t="s">
        <v>321</v>
      </c>
      <c r="C258" s="246" t="s">
        <v>45</v>
      </c>
      <c r="D258" s="246" t="s">
        <v>180</v>
      </c>
      <c r="E258" s="312" t="s">
        <v>100</v>
      </c>
      <c r="F258" s="312" t="s">
        <v>100</v>
      </c>
      <c r="G258" s="312" t="s">
        <v>100</v>
      </c>
      <c r="H258" s="312" t="s">
        <v>100</v>
      </c>
      <c r="I258" s="312" t="s">
        <v>100</v>
      </c>
      <c r="J258" s="312" t="s">
        <v>100</v>
      </c>
      <c r="K258" s="312" t="s">
        <v>100</v>
      </c>
      <c r="L258" s="312" t="s">
        <v>100</v>
      </c>
      <c r="M258" s="312" t="s">
        <v>100</v>
      </c>
      <c r="N258" s="312" t="s">
        <v>100</v>
      </c>
      <c r="O258" s="312" t="s">
        <v>99</v>
      </c>
      <c r="P258" s="312" t="s">
        <v>99</v>
      </c>
      <c r="Q258" s="312" t="s">
        <v>99</v>
      </c>
      <c r="R258" s="312" t="s">
        <v>99</v>
      </c>
      <c r="S258" s="312" t="s">
        <v>99</v>
      </c>
      <c r="T258" s="312" t="s">
        <v>100</v>
      </c>
      <c r="U258" s="313" t="s">
        <v>100</v>
      </c>
    </row>
    <row r="259" spans="1:21" x14ac:dyDescent="0.25">
      <c r="A259" s="239" t="s">
        <v>314</v>
      </c>
      <c r="B259" s="240" t="s">
        <v>321</v>
      </c>
      <c r="C259" s="240" t="s">
        <v>47</v>
      </c>
      <c r="D259" s="240" t="s">
        <v>180</v>
      </c>
      <c r="E259" s="310" t="s">
        <v>100</v>
      </c>
      <c r="F259" s="310" t="s">
        <v>99</v>
      </c>
      <c r="G259" s="310" t="s">
        <v>100</v>
      </c>
      <c r="H259" s="310" t="s">
        <v>100</v>
      </c>
      <c r="I259" s="310" t="s">
        <v>100</v>
      </c>
      <c r="J259" s="310" t="s">
        <v>100</v>
      </c>
      <c r="K259" s="310" t="s">
        <v>100</v>
      </c>
      <c r="L259" s="310" t="s">
        <v>100</v>
      </c>
      <c r="M259" s="310" t="s">
        <v>99</v>
      </c>
      <c r="N259" s="310" t="s">
        <v>100</v>
      </c>
      <c r="O259" s="310" t="s">
        <v>99</v>
      </c>
      <c r="P259" s="310" t="s">
        <v>99</v>
      </c>
      <c r="Q259" s="310" t="s">
        <v>100</v>
      </c>
      <c r="R259" s="310" t="s">
        <v>100</v>
      </c>
      <c r="S259" s="310" t="s">
        <v>100</v>
      </c>
      <c r="T259" s="310" t="s">
        <v>100</v>
      </c>
      <c r="U259" s="311" t="s">
        <v>100</v>
      </c>
    </row>
    <row r="260" spans="1:21" x14ac:dyDescent="0.25">
      <c r="A260" s="245" t="s">
        <v>314</v>
      </c>
      <c r="B260" s="246" t="s">
        <v>321</v>
      </c>
      <c r="C260" s="246" t="s">
        <v>48</v>
      </c>
      <c r="D260" s="246" t="s">
        <v>180</v>
      </c>
      <c r="E260" s="312" t="s">
        <v>100</v>
      </c>
      <c r="F260" s="312" t="s">
        <v>99</v>
      </c>
      <c r="G260" s="312" t="s">
        <v>100</v>
      </c>
      <c r="H260" s="312" t="s">
        <v>100</v>
      </c>
      <c r="I260" s="312" t="s">
        <v>100</v>
      </c>
      <c r="J260" s="312" t="s">
        <v>100</v>
      </c>
      <c r="K260" s="312" t="s">
        <v>100</v>
      </c>
      <c r="L260" s="312" t="s">
        <v>100</v>
      </c>
      <c r="M260" s="312" t="s">
        <v>100</v>
      </c>
      <c r="N260" s="312" t="s">
        <v>100</v>
      </c>
      <c r="O260" s="312" t="s">
        <v>99</v>
      </c>
      <c r="P260" s="312" t="s">
        <v>99</v>
      </c>
      <c r="Q260" s="312" t="s">
        <v>100</v>
      </c>
      <c r="R260" s="312" t="s">
        <v>100</v>
      </c>
      <c r="S260" s="312" t="s">
        <v>99</v>
      </c>
      <c r="T260" s="312" t="s">
        <v>100</v>
      </c>
      <c r="U260" s="313" t="s">
        <v>100</v>
      </c>
    </row>
    <row r="261" spans="1:21" x14ac:dyDescent="0.25">
      <c r="A261" s="239" t="s">
        <v>314</v>
      </c>
      <c r="B261" s="240" t="s">
        <v>321</v>
      </c>
      <c r="C261" s="240" t="s">
        <v>49</v>
      </c>
      <c r="D261" s="240" t="s">
        <v>180</v>
      </c>
      <c r="E261" s="310" t="s">
        <v>100</v>
      </c>
      <c r="F261" s="310" t="s">
        <v>99</v>
      </c>
      <c r="G261" s="310" t="s">
        <v>100</v>
      </c>
      <c r="H261" s="310" t="s">
        <v>100</v>
      </c>
      <c r="I261" s="310" t="s">
        <v>100</v>
      </c>
      <c r="J261" s="310" t="s">
        <v>100</v>
      </c>
      <c r="K261" s="310" t="s">
        <v>100</v>
      </c>
      <c r="L261" s="310" t="s">
        <v>100</v>
      </c>
      <c r="M261" s="310" t="s">
        <v>100</v>
      </c>
      <c r="N261" s="310" t="s">
        <v>100</v>
      </c>
      <c r="O261" s="310" t="s">
        <v>99</v>
      </c>
      <c r="P261" s="310" t="s">
        <v>99</v>
      </c>
      <c r="Q261" s="310" t="s">
        <v>99</v>
      </c>
      <c r="R261" s="310" t="s">
        <v>100</v>
      </c>
      <c r="S261" s="310" t="s">
        <v>100</v>
      </c>
      <c r="T261" s="310" t="s">
        <v>100</v>
      </c>
      <c r="U261" s="311" t="s">
        <v>100</v>
      </c>
    </row>
    <row r="262" spans="1:21" x14ac:dyDescent="0.25">
      <c r="A262" s="245" t="s">
        <v>314</v>
      </c>
      <c r="B262" s="246" t="s">
        <v>321</v>
      </c>
      <c r="C262" s="246" t="s">
        <v>50</v>
      </c>
      <c r="D262" s="246" t="s">
        <v>180</v>
      </c>
      <c r="E262" s="312" t="s">
        <v>100</v>
      </c>
      <c r="F262" s="312" t="s">
        <v>100</v>
      </c>
      <c r="G262" s="312" t="s">
        <v>100</v>
      </c>
      <c r="H262" s="312" t="s">
        <v>100</v>
      </c>
      <c r="I262" s="312" t="s">
        <v>100</v>
      </c>
      <c r="J262" s="312" t="s">
        <v>100</v>
      </c>
      <c r="K262" s="312" t="s">
        <v>99</v>
      </c>
      <c r="L262" s="312" t="s">
        <v>100</v>
      </c>
      <c r="M262" s="312" t="s">
        <v>100</v>
      </c>
      <c r="N262" s="312" t="s">
        <v>100</v>
      </c>
      <c r="O262" s="312" t="s">
        <v>100</v>
      </c>
      <c r="P262" s="312" t="s">
        <v>99</v>
      </c>
      <c r="Q262" s="312" t="s">
        <v>100</v>
      </c>
      <c r="R262" s="312" t="s">
        <v>100</v>
      </c>
      <c r="S262" s="312" t="s">
        <v>100</v>
      </c>
      <c r="T262" s="312" t="s">
        <v>100</v>
      </c>
      <c r="U262" s="313" t="s">
        <v>100</v>
      </c>
    </row>
    <row r="263" spans="1:21" x14ac:dyDescent="0.25">
      <c r="A263" s="239" t="s">
        <v>314</v>
      </c>
      <c r="B263" s="240" t="s">
        <v>321</v>
      </c>
      <c r="C263" s="240" t="s">
        <v>51</v>
      </c>
      <c r="D263" s="240" t="s">
        <v>180</v>
      </c>
      <c r="E263" s="310" t="s">
        <v>100</v>
      </c>
      <c r="F263" s="310" t="s">
        <v>100</v>
      </c>
      <c r="G263" s="310" t="s">
        <v>100</v>
      </c>
      <c r="H263" s="310" t="s">
        <v>100</v>
      </c>
      <c r="I263" s="310" t="s">
        <v>100</v>
      </c>
      <c r="J263" s="310" t="s">
        <v>99</v>
      </c>
      <c r="K263" s="310" t="s">
        <v>100</v>
      </c>
      <c r="L263" s="310" t="s">
        <v>99</v>
      </c>
      <c r="M263" s="310" t="s">
        <v>99</v>
      </c>
      <c r="N263" s="310" t="s">
        <v>100</v>
      </c>
      <c r="O263" s="310" t="s">
        <v>99</v>
      </c>
      <c r="P263" s="310" t="s">
        <v>99</v>
      </c>
      <c r="Q263" s="310" t="s">
        <v>100</v>
      </c>
      <c r="R263" s="310" t="s">
        <v>100</v>
      </c>
      <c r="S263" s="310" t="s">
        <v>100</v>
      </c>
      <c r="T263" s="310" t="s">
        <v>100</v>
      </c>
      <c r="U263" s="311" t="s">
        <v>100</v>
      </c>
    </row>
    <row r="264" spans="1:21" x14ac:dyDescent="0.25">
      <c r="A264" s="245" t="s">
        <v>314</v>
      </c>
      <c r="B264" s="246" t="s">
        <v>322</v>
      </c>
      <c r="C264" s="246" t="s">
        <v>41</v>
      </c>
      <c r="D264" s="246" t="s">
        <v>182</v>
      </c>
      <c r="E264" s="312" t="s">
        <v>100</v>
      </c>
      <c r="F264" s="312" t="s">
        <v>100</v>
      </c>
      <c r="G264" s="312" t="s">
        <v>100</v>
      </c>
      <c r="H264" s="312" t="s">
        <v>100</v>
      </c>
      <c r="I264" s="312" t="s">
        <v>100</v>
      </c>
      <c r="J264" s="312" t="s">
        <v>100</v>
      </c>
      <c r="K264" s="312" t="s">
        <v>100</v>
      </c>
      <c r="L264" s="312" t="s">
        <v>100</v>
      </c>
      <c r="M264" s="312" t="s">
        <v>99</v>
      </c>
      <c r="N264" s="312" t="s">
        <v>100</v>
      </c>
      <c r="O264" s="312" t="s">
        <v>99</v>
      </c>
      <c r="P264" s="312" t="s">
        <v>99</v>
      </c>
      <c r="Q264" s="312" t="s">
        <v>100</v>
      </c>
      <c r="R264" s="312" t="s">
        <v>100</v>
      </c>
      <c r="S264" s="312" t="s">
        <v>100</v>
      </c>
      <c r="T264" s="312" t="s">
        <v>100</v>
      </c>
      <c r="U264" s="313" t="s">
        <v>100</v>
      </c>
    </row>
    <row r="265" spans="1:21" x14ac:dyDescent="0.25">
      <c r="A265" s="239" t="s">
        <v>314</v>
      </c>
      <c r="B265" s="240" t="s">
        <v>323</v>
      </c>
      <c r="C265" s="240" t="s">
        <v>41</v>
      </c>
      <c r="D265" s="240" t="s">
        <v>182</v>
      </c>
      <c r="E265" s="310" t="s">
        <v>100</v>
      </c>
      <c r="F265" s="310" t="s">
        <v>100</v>
      </c>
      <c r="G265" s="310" t="s">
        <v>100</v>
      </c>
      <c r="H265" s="310" t="s">
        <v>100</v>
      </c>
      <c r="I265" s="310" t="s">
        <v>100</v>
      </c>
      <c r="J265" s="310" t="s">
        <v>100</v>
      </c>
      <c r="K265" s="310" t="s">
        <v>100</v>
      </c>
      <c r="L265" s="310" t="s">
        <v>100</v>
      </c>
      <c r="M265" s="310" t="s">
        <v>100</v>
      </c>
      <c r="N265" s="310" t="s">
        <v>100</v>
      </c>
      <c r="O265" s="310" t="s">
        <v>99</v>
      </c>
      <c r="P265" s="310" t="s">
        <v>99</v>
      </c>
      <c r="Q265" s="310" t="s">
        <v>99</v>
      </c>
      <c r="R265" s="310" t="s">
        <v>100</v>
      </c>
      <c r="S265" s="310" t="s">
        <v>99</v>
      </c>
      <c r="T265" s="310" t="s">
        <v>99</v>
      </c>
      <c r="U265" s="311" t="s">
        <v>100</v>
      </c>
    </row>
    <row r="266" spans="1:21" x14ac:dyDescent="0.25">
      <c r="A266" s="245" t="s">
        <v>324</v>
      </c>
      <c r="B266" s="246" t="s">
        <v>325</v>
      </c>
      <c r="C266" s="246" t="s">
        <v>41</v>
      </c>
      <c r="D266" s="246" t="s">
        <v>182</v>
      </c>
      <c r="E266" s="312" t="s">
        <v>100</v>
      </c>
      <c r="F266" s="312" t="s">
        <v>100</v>
      </c>
      <c r="G266" s="312" t="s">
        <v>100</v>
      </c>
      <c r="H266" s="312" t="s">
        <v>100</v>
      </c>
      <c r="I266" s="312" t="s">
        <v>100</v>
      </c>
      <c r="J266" s="312" t="s">
        <v>100</v>
      </c>
      <c r="K266" s="312" t="s">
        <v>100</v>
      </c>
      <c r="L266" s="312" t="s">
        <v>100</v>
      </c>
      <c r="M266" s="312" t="s">
        <v>99</v>
      </c>
      <c r="N266" s="312" t="s">
        <v>100</v>
      </c>
      <c r="O266" s="312" t="s">
        <v>100</v>
      </c>
      <c r="P266" s="312" t="s">
        <v>100</v>
      </c>
      <c r="Q266" s="312" t="s">
        <v>100</v>
      </c>
      <c r="R266" s="312" t="s">
        <v>100</v>
      </c>
      <c r="S266" s="312" t="s">
        <v>99</v>
      </c>
      <c r="T266" s="312" t="s">
        <v>100</v>
      </c>
      <c r="U266" s="313" t="s">
        <v>100</v>
      </c>
    </row>
    <row r="267" spans="1:21" x14ac:dyDescent="0.25">
      <c r="A267" s="239" t="s">
        <v>324</v>
      </c>
      <c r="B267" s="240" t="s">
        <v>326</v>
      </c>
      <c r="C267" s="240" t="s">
        <v>39</v>
      </c>
      <c r="D267" s="240" t="s">
        <v>180</v>
      </c>
      <c r="E267" s="310" t="s">
        <v>100</v>
      </c>
      <c r="F267" s="310" t="s">
        <v>100</v>
      </c>
      <c r="G267" s="310" t="s">
        <v>100</v>
      </c>
      <c r="H267" s="310" t="s">
        <v>99</v>
      </c>
      <c r="I267" s="310" t="s">
        <v>99</v>
      </c>
      <c r="J267" s="310" t="s">
        <v>100</v>
      </c>
      <c r="K267" s="310" t="s">
        <v>100</v>
      </c>
      <c r="L267" s="310" t="s">
        <v>100</v>
      </c>
      <c r="M267" s="310" t="s">
        <v>100</v>
      </c>
      <c r="N267" s="310" t="s">
        <v>100</v>
      </c>
      <c r="O267" s="310" t="s">
        <v>99</v>
      </c>
      <c r="P267" s="310" t="s">
        <v>100</v>
      </c>
      <c r="Q267" s="310" t="s">
        <v>100</v>
      </c>
      <c r="R267" s="310" t="s">
        <v>99</v>
      </c>
      <c r="S267" s="310" t="s">
        <v>100</v>
      </c>
      <c r="T267" s="310" t="s">
        <v>100</v>
      </c>
      <c r="U267" s="311" t="s">
        <v>100</v>
      </c>
    </row>
    <row r="268" spans="1:21" x14ac:dyDescent="0.25">
      <c r="A268" s="245" t="s">
        <v>324</v>
      </c>
      <c r="B268" s="246" t="s">
        <v>326</v>
      </c>
      <c r="C268" s="246" t="s">
        <v>40</v>
      </c>
      <c r="D268" s="246" t="s">
        <v>180</v>
      </c>
      <c r="E268" s="312" t="s">
        <v>100</v>
      </c>
      <c r="F268" s="312" t="s">
        <v>100</v>
      </c>
      <c r="G268" s="312" t="s">
        <v>100</v>
      </c>
      <c r="H268" s="312" t="s">
        <v>100</v>
      </c>
      <c r="I268" s="312" t="s">
        <v>100</v>
      </c>
      <c r="J268" s="312" t="s">
        <v>100</v>
      </c>
      <c r="K268" s="312" t="s">
        <v>100</v>
      </c>
      <c r="L268" s="312" t="s">
        <v>100</v>
      </c>
      <c r="M268" s="312" t="s">
        <v>99</v>
      </c>
      <c r="N268" s="312" t="s">
        <v>99</v>
      </c>
      <c r="O268" s="312" t="s">
        <v>99</v>
      </c>
      <c r="P268" s="312" t="s">
        <v>99</v>
      </c>
      <c r="Q268" s="312" t="s">
        <v>99</v>
      </c>
      <c r="R268" s="312" t="s">
        <v>99</v>
      </c>
      <c r="S268" s="312" t="s">
        <v>99</v>
      </c>
      <c r="T268" s="312" t="s">
        <v>100</v>
      </c>
      <c r="U268" s="313" t="s">
        <v>100</v>
      </c>
    </row>
    <row r="269" spans="1:21" x14ac:dyDescent="0.25">
      <c r="A269" s="239" t="s">
        <v>324</v>
      </c>
      <c r="B269" s="240" t="s">
        <v>326</v>
      </c>
      <c r="C269" s="240" t="s">
        <v>47</v>
      </c>
      <c r="D269" s="240" t="s">
        <v>180</v>
      </c>
      <c r="E269" s="310" t="s">
        <v>100</v>
      </c>
      <c r="F269" s="310" t="s">
        <v>99</v>
      </c>
      <c r="G269" s="310" t="s">
        <v>100</v>
      </c>
      <c r="H269" s="310" t="s">
        <v>100</v>
      </c>
      <c r="I269" s="310" t="s">
        <v>100</v>
      </c>
      <c r="J269" s="310" t="s">
        <v>100</v>
      </c>
      <c r="K269" s="310" t="s">
        <v>100</v>
      </c>
      <c r="L269" s="310" t="s">
        <v>100</v>
      </c>
      <c r="M269" s="310" t="s">
        <v>99</v>
      </c>
      <c r="N269" s="310" t="s">
        <v>100</v>
      </c>
      <c r="O269" s="310" t="s">
        <v>99</v>
      </c>
      <c r="P269" s="310" t="s">
        <v>99</v>
      </c>
      <c r="Q269" s="310" t="s">
        <v>99</v>
      </c>
      <c r="R269" s="310" t="s">
        <v>99</v>
      </c>
      <c r="S269" s="310" t="s">
        <v>100</v>
      </c>
      <c r="T269" s="310" t="s">
        <v>100</v>
      </c>
      <c r="U269" s="311" t="s">
        <v>100</v>
      </c>
    </row>
    <row r="270" spans="1:21" x14ac:dyDescent="0.25">
      <c r="A270" s="245" t="s">
        <v>324</v>
      </c>
      <c r="B270" s="246" t="s">
        <v>326</v>
      </c>
      <c r="C270" s="246" t="s">
        <v>48</v>
      </c>
      <c r="D270" s="246" t="s">
        <v>180</v>
      </c>
      <c r="E270" s="312" t="s">
        <v>100</v>
      </c>
      <c r="F270" s="312" t="s">
        <v>99</v>
      </c>
      <c r="G270" s="312" t="s">
        <v>100</v>
      </c>
      <c r="H270" s="312" t="s">
        <v>100</v>
      </c>
      <c r="I270" s="312" t="s">
        <v>100</v>
      </c>
      <c r="J270" s="312" t="s">
        <v>100</v>
      </c>
      <c r="K270" s="312" t="s">
        <v>100</v>
      </c>
      <c r="L270" s="312" t="s">
        <v>99</v>
      </c>
      <c r="M270" s="312" t="s">
        <v>100</v>
      </c>
      <c r="N270" s="312" t="s">
        <v>100</v>
      </c>
      <c r="O270" s="312" t="s">
        <v>100</v>
      </c>
      <c r="P270" s="312" t="s">
        <v>99</v>
      </c>
      <c r="Q270" s="312" t="s">
        <v>100</v>
      </c>
      <c r="R270" s="312" t="s">
        <v>100</v>
      </c>
      <c r="S270" s="312" t="s">
        <v>100</v>
      </c>
      <c r="T270" s="312" t="s">
        <v>100</v>
      </c>
      <c r="U270" s="313" t="s">
        <v>100</v>
      </c>
    </row>
    <row r="271" spans="1:21" x14ac:dyDescent="0.25">
      <c r="A271" s="239" t="s">
        <v>324</v>
      </c>
      <c r="B271" s="240" t="s">
        <v>326</v>
      </c>
      <c r="C271" s="240" t="s">
        <v>49</v>
      </c>
      <c r="D271" s="240" t="s">
        <v>180</v>
      </c>
      <c r="E271" s="310" t="s">
        <v>100</v>
      </c>
      <c r="F271" s="310" t="s">
        <v>99</v>
      </c>
      <c r="G271" s="310" t="s">
        <v>100</v>
      </c>
      <c r="H271" s="310" t="s">
        <v>100</v>
      </c>
      <c r="I271" s="310" t="s">
        <v>100</v>
      </c>
      <c r="J271" s="310" t="s">
        <v>100</v>
      </c>
      <c r="K271" s="310" t="s">
        <v>99</v>
      </c>
      <c r="L271" s="310" t="s">
        <v>100</v>
      </c>
      <c r="M271" s="310" t="s">
        <v>99</v>
      </c>
      <c r="N271" s="310" t="s">
        <v>100</v>
      </c>
      <c r="O271" s="310" t="s">
        <v>100</v>
      </c>
      <c r="P271" s="310" t="s">
        <v>99</v>
      </c>
      <c r="Q271" s="310" t="s">
        <v>100</v>
      </c>
      <c r="R271" s="310" t="s">
        <v>100</v>
      </c>
      <c r="S271" s="310" t="s">
        <v>100</v>
      </c>
      <c r="T271" s="310" t="s">
        <v>100</v>
      </c>
      <c r="U271" s="311" t="s">
        <v>100</v>
      </c>
    </row>
    <row r="272" spans="1:21" x14ac:dyDescent="0.25">
      <c r="A272" s="245" t="s">
        <v>324</v>
      </c>
      <c r="B272" s="246" t="s">
        <v>326</v>
      </c>
      <c r="C272" s="246" t="s">
        <v>50</v>
      </c>
      <c r="D272" s="246" t="s">
        <v>180</v>
      </c>
      <c r="E272" s="312" t="s">
        <v>100</v>
      </c>
      <c r="F272" s="312" t="s">
        <v>100</v>
      </c>
      <c r="G272" s="312" t="s">
        <v>100</v>
      </c>
      <c r="H272" s="312" t="s">
        <v>100</v>
      </c>
      <c r="I272" s="312" t="s">
        <v>100</v>
      </c>
      <c r="J272" s="312" t="s">
        <v>99</v>
      </c>
      <c r="K272" s="312" t="s">
        <v>100</v>
      </c>
      <c r="L272" s="312" t="s">
        <v>100</v>
      </c>
      <c r="M272" s="312" t="s">
        <v>99</v>
      </c>
      <c r="N272" s="312" t="s">
        <v>100</v>
      </c>
      <c r="O272" s="312" t="s">
        <v>99</v>
      </c>
      <c r="P272" s="312" t="s">
        <v>99</v>
      </c>
      <c r="Q272" s="312" t="s">
        <v>100</v>
      </c>
      <c r="R272" s="312" t="s">
        <v>100</v>
      </c>
      <c r="S272" s="312" t="s">
        <v>100</v>
      </c>
      <c r="T272" s="312" t="s">
        <v>100</v>
      </c>
      <c r="U272" s="313" t="s">
        <v>100</v>
      </c>
    </row>
    <row r="273" spans="1:21" x14ac:dyDescent="0.25">
      <c r="A273" s="239" t="s">
        <v>324</v>
      </c>
      <c r="B273" s="240" t="s">
        <v>326</v>
      </c>
      <c r="C273" s="240" t="s">
        <v>51</v>
      </c>
      <c r="D273" s="240" t="s">
        <v>180</v>
      </c>
      <c r="E273" s="310" t="s">
        <v>100</v>
      </c>
      <c r="F273" s="310" t="s">
        <v>100</v>
      </c>
      <c r="G273" s="310" t="s">
        <v>100</v>
      </c>
      <c r="H273" s="310" t="s">
        <v>100</v>
      </c>
      <c r="I273" s="310" t="s">
        <v>100</v>
      </c>
      <c r="J273" s="310" t="s">
        <v>100</v>
      </c>
      <c r="K273" s="310" t="s">
        <v>99</v>
      </c>
      <c r="L273" s="310" t="s">
        <v>100</v>
      </c>
      <c r="M273" s="310" t="s">
        <v>100</v>
      </c>
      <c r="N273" s="310" t="s">
        <v>100</v>
      </c>
      <c r="O273" s="310" t="s">
        <v>99</v>
      </c>
      <c r="P273" s="310" t="s">
        <v>99</v>
      </c>
      <c r="Q273" s="310" t="s">
        <v>100</v>
      </c>
      <c r="R273" s="310" t="s">
        <v>100</v>
      </c>
      <c r="S273" s="310" t="s">
        <v>100</v>
      </c>
      <c r="T273" s="310" t="s">
        <v>100</v>
      </c>
      <c r="U273" s="311" t="s">
        <v>100</v>
      </c>
    </row>
    <row r="274" spans="1:21" x14ac:dyDescent="0.25">
      <c r="A274" s="245" t="s">
        <v>324</v>
      </c>
      <c r="B274" s="246" t="s">
        <v>327</v>
      </c>
      <c r="C274" s="246" t="s">
        <v>41</v>
      </c>
      <c r="D274" s="246" t="s">
        <v>182</v>
      </c>
      <c r="E274" s="312" t="s">
        <v>100</v>
      </c>
      <c r="F274" s="312" t="s">
        <v>100</v>
      </c>
      <c r="G274" s="312" t="s">
        <v>100</v>
      </c>
      <c r="H274" s="312" t="s">
        <v>100</v>
      </c>
      <c r="I274" s="312" t="s">
        <v>100</v>
      </c>
      <c r="J274" s="312" t="s">
        <v>100</v>
      </c>
      <c r="K274" s="312" t="s">
        <v>100</v>
      </c>
      <c r="L274" s="312" t="s">
        <v>100</v>
      </c>
      <c r="M274" s="312" t="s">
        <v>100</v>
      </c>
      <c r="N274" s="312" t="s">
        <v>100</v>
      </c>
      <c r="O274" s="312" t="s">
        <v>100</v>
      </c>
      <c r="P274" s="312" t="s">
        <v>100</v>
      </c>
      <c r="Q274" s="312" t="s">
        <v>100</v>
      </c>
      <c r="R274" s="312" t="s">
        <v>100</v>
      </c>
      <c r="S274" s="312" t="s">
        <v>100</v>
      </c>
      <c r="T274" s="312" t="s">
        <v>100</v>
      </c>
      <c r="U274" s="313" t="s">
        <v>100</v>
      </c>
    </row>
    <row r="275" spans="1:21" x14ac:dyDescent="0.25">
      <c r="A275" s="239" t="s">
        <v>324</v>
      </c>
      <c r="B275" s="240" t="s">
        <v>328</v>
      </c>
      <c r="C275" s="240" t="s">
        <v>49</v>
      </c>
      <c r="D275" s="240" t="s">
        <v>182</v>
      </c>
      <c r="E275" s="310" t="s">
        <v>100</v>
      </c>
      <c r="F275" s="310" t="s">
        <v>100</v>
      </c>
      <c r="G275" s="310" t="s">
        <v>100</v>
      </c>
      <c r="H275" s="310" t="s">
        <v>99</v>
      </c>
      <c r="I275" s="310" t="s">
        <v>100</v>
      </c>
      <c r="J275" s="310" t="s">
        <v>100</v>
      </c>
      <c r="K275" s="310" t="s">
        <v>99</v>
      </c>
      <c r="L275" s="310" t="s">
        <v>99</v>
      </c>
      <c r="M275" s="310" t="s">
        <v>100</v>
      </c>
      <c r="N275" s="310" t="s">
        <v>100</v>
      </c>
      <c r="O275" s="310" t="s">
        <v>99</v>
      </c>
      <c r="P275" s="310" t="s">
        <v>99</v>
      </c>
      <c r="Q275" s="310" t="s">
        <v>100</v>
      </c>
      <c r="R275" s="310" t="s">
        <v>100</v>
      </c>
      <c r="S275" s="310" t="s">
        <v>99</v>
      </c>
      <c r="T275" s="310" t="s">
        <v>100</v>
      </c>
      <c r="U275" s="311" t="s">
        <v>100</v>
      </c>
    </row>
    <row r="276" spans="1:21" x14ac:dyDescent="0.25">
      <c r="A276" s="245" t="s">
        <v>324</v>
      </c>
      <c r="B276" s="246" t="s">
        <v>329</v>
      </c>
      <c r="C276" s="246" t="s">
        <v>847</v>
      </c>
      <c r="D276" s="246" t="s">
        <v>180</v>
      </c>
      <c r="E276" s="312" t="s">
        <v>99</v>
      </c>
      <c r="F276" s="312" t="s">
        <v>100</v>
      </c>
      <c r="G276" s="312" t="s">
        <v>100</v>
      </c>
      <c r="H276" s="312" t="s">
        <v>100</v>
      </c>
      <c r="I276" s="312" t="s">
        <v>100</v>
      </c>
      <c r="J276" s="312" t="s">
        <v>100</v>
      </c>
      <c r="K276" s="312" t="s">
        <v>100</v>
      </c>
      <c r="L276" s="312" t="s">
        <v>100</v>
      </c>
      <c r="M276" s="312" t="s">
        <v>100</v>
      </c>
      <c r="N276" s="312" t="s">
        <v>100</v>
      </c>
      <c r="O276" s="312" t="s">
        <v>99</v>
      </c>
      <c r="P276" s="312" t="s">
        <v>99</v>
      </c>
      <c r="Q276" s="312" t="s">
        <v>100</v>
      </c>
      <c r="R276" s="312" t="s">
        <v>99</v>
      </c>
      <c r="S276" s="312" t="s">
        <v>99</v>
      </c>
      <c r="T276" s="312" t="s">
        <v>100</v>
      </c>
      <c r="U276" s="313" t="s">
        <v>100</v>
      </c>
    </row>
    <row r="277" spans="1:21" x14ac:dyDescent="0.25">
      <c r="A277" s="239" t="s">
        <v>324</v>
      </c>
      <c r="B277" s="240" t="s">
        <v>329</v>
      </c>
      <c r="C277" s="240" t="s">
        <v>39</v>
      </c>
      <c r="D277" s="240" t="s">
        <v>180</v>
      </c>
      <c r="E277" s="310" t="s">
        <v>99</v>
      </c>
      <c r="F277" s="310" t="s">
        <v>99</v>
      </c>
      <c r="G277" s="310" t="s">
        <v>100</v>
      </c>
      <c r="H277" s="310" t="s">
        <v>100</v>
      </c>
      <c r="I277" s="310" t="s">
        <v>100</v>
      </c>
      <c r="J277" s="310" t="s">
        <v>100</v>
      </c>
      <c r="K277" s="310" t="s">
        <v>100</v>
      </c>
      <c r="L277" s="310" t="s">
        <v>100</v>
      </c>
      <c r="M277" s="310" t="s">
        <v>100</v>
      </c>
      <c r="N277" s="310" t="s">
        <v>100</v>
      </c>
      <c r="O277" s="310" t="s">
        <v>99</v>
      </c>
      <c r="P277" s="310" t="s">
        <v>99</v>
      </c>
      <c r="Q277" s="310" t="s">
        <v>99</v>
      </c>
      <c r="R277" s="310" t="s">
        <v>99</v>
      </c>
      <c r="S277" s="310" t="s">
        <v>100</v>
      </c>
      <c r="T277" s="310" t="s">
        <v>100</v>
      </c>
      <c r="U277" s="311" t="s">
        <v>100</v>
      </c>
    </row>
    <row r="278" spans="1:21" x14ac:dyDescent="0.25">
      <c r="A278" s="245" t="s">
        <v>324</v>
      </c>
      <c r="B278" s="246" t="s">
        <v>329</v>
      </c>
      <c r="C278" s="246" t="s">
        <v>40</v>
      </c>
      <c r="D278" s="246" t="s">
        <v>180</v>
      </c>
      <c r="E278" s="312" t="s">
        <v>100</v>
      </c>
      <c r="F278" s="312" t="s">
        <v>100</v>
      </c>
      <c r="G278" s="312" t="s">
        <v>100</v>
      </c>
      <c r="H278" s="312" t="s">
        <v>100</v>
      </c>
      <c r="I278" s="312" t="s">
        <v>100</v>
      </c>
      <c r="J278" s="312" t="s">
        <v>100</v>
      </c>
      <c r="K278" s="312" t="s">
        <v>100</v>
      </c>
      <c r="L278" s="312" t="s">
        <v>100</v>
      </c>
      <c r="M278" s="312" t="s">
        <v>100</v>
      </c>
      <c r="N278" s="312" t="s">
        <v>100</v>
      </c>
      <c r="O278" s="312" t="s">
        <v>99</v>
      </c>
      <c r="P278" s="312" t="s">
        <v>99</v>
      </c>
      <c r="Q278" s="312" t="s">
        <v>100</v>
      </c>
      <c r="R278" s="312" t="s">
        <v>100</v>
      </c>
      <c r="S278" s="312" t="s">
        <v>100</v>
      </c>
      <c r="T278" s="312" t="s">
        <v>100</v>
      </c>
      <c r="U278" s="313" t="s">
        <v>100</v>
      </c>
    </row>
    <row r="279" spans="1:21" x14ac:dyDescent="0.25">
      <c r="A279" s="239" t="s">
        <v>324</v>
      </c>
      <c r="B279" s="240" t="s">
        <v>329</v>
      </c>
      <c r="C279" s="240" t="s">
        <v>45</v>
      </c>
      <c r="D279" s="240" t="s">
        <v>180</v>
      </c>
      <c r="E279" s="310" t="s">
        <v>100</v>
      </c>
      <c r="F279" s="310" t="s">
        <v>100</v>
      </c>
      <c r="G279" s="310" t="s">
        <v>100</v>
      </c>
      <c r="H279" s="310" t="s">
        <v>100</v>
      </c>
      <c r="I279" s="310" t="s">
        <v>100</v>
      </c>
      <c r="J279" s="310" t="s">
        <v>100</v>
      </c>
      <c r="K279" s="310" t="s">
        <v>100</v>
      </c>
      <c r="L279" s="310" t="s">
        <v>100</v>
      </c>
      <c r="M279" s="310" t="s">
        <v>100</v>
      </c>
      <c r="N279" s="310" t="s">
        <v>100</v>
      </c>
      <c r="O279" s="310" t="s">
        <v>99</v>
      </c>
      <c r="P279" s="310" t="s">
        <v>99</v>
      </c>
      <c r="Q279" s="310" t="s">
        <v>99</v>
      </c>
      <c r="R279" s="310" t="s">
        <v>99</v>
      </c>
      <c r="S279" s="310" t="s">
        <v>100</v>
      </c>
      <c r="T279" s="310" t="s">
        <v>100</v>
      </c>
      <c r="U279" s="311" t="s">
        <v>100</v>
      </c>
    </row>
    <row r="280" spans="1:21" x14ac:dyDescent="0.25">
      <c r="A280" s="245" t="s">
        <v>324</v>
      </c>
      <c r="B280" s="246" t="s">
        <v>329</v>
      </c>
      <c r="C280" s="246" t="s">
        <v>48</v>
      </c>
      <c r="D280" s="246" t="s">
        <v>180</v>
      </c>
      <c r="E280" s="312" t="s">
        <v>99</v>
      </c>
      <c r="F280" s="312" t="s">
        <v>99</v>
      </c>
      <c r="G280" s="312" t="s">
        <v>100</v>
      </c>
      <c r="H280" s="312" t="s">
        <v>100</v>
      </c>
      <c r="I280" s="312" t="s">
        <v>100</v>
      </c>
      <c r="J280" s="312" t="s">
        <v>100</v>
      </c>
      <c r="K280" s="312" t="s">
        <v>100</v>
      </c>
      <c r="L280" s="312" t="s">
        <v>100</v>
      </c>
      <c r="M280" s="312" t="s">
        <v>99</v>
      </c>
      <c r="N280" s="312" t="s">
        <v>100</v>
      </c>
      <c r="O280" s="312" t="s">
        <v>99</v>
      </c>
      <c r="P280" s="312" t="s">
        <v>99</v>
      </c>
      <c r="Q280" s="312" t="s">
        <v>100</v>
      </c>
      <c r="R280" s="312" t="s">
        <v>100</v>
      </c>
      <c r="S280" s="312" t="s">
        <v>99</v>
      </c>
      <c r="T280" s="312" t="s">
        <v>100</v>
      </c>
      <c r="U280" s="313" t="s">
        <v>100</v>
      </c>
    </row>
    <row r="281" spans="1:21" x14ac:dyDescent="0.25">
      <c r="A281" s="239" t="s">
        <v>324</v>
      </c>
      <c r="B281" s="240" t="s">
        <v>329</v>
      </c>
      <c r="C281" s="240" t="s">
        <v>50</v>
      </c>
      <c r="D281" s="240" t="s">
        <v>180</v>
      </c>
      <c r="E281" s="310" t="s">
        <v>100</v>
      </c>
      <c r="F281" s="310" t="s">
        <v>100</v>
      </c>
      <c r="G281" s="310" t="s">
        <v>100</v>
      </c>
      <c r="H281" s="310" t="s">
        <v>100</v>
      </c>
      <c r="I281" s="310" t="s">
        <v>100</v>
      </c>
      <c r="J281" s="310" t="s">
        <v>100</v>
      </c>
      <c r="K281" s="310" t="s">
        <v>99</v>
      </c>
      <c r="L281" s="310" t="s">
        <v>99</v>
      </c>
      <c r="M281" s="310" t="s">
        <v>100</v>
      </c>
      <c r="N281" s="310" t="s">
        <v>100</v>
      </c>
      <c r="O281" s="310" t="s">
        <v>100</v>
      </c>
      <c r="P281" s="310" t="s">
        <v>99</v>
      </c>
      <c r="Q281" s="310" t="s">
        <v>100</v>
      </c>
      <c r="R281" s="310" t="s">
        <v>99</v>
      </c>
      <c r="S281" s="310" t="s">
        <v>100</v>
      </c>
      <c r="T281" s="310" t="s">
        <v>100</v>
      </c>
      <c r="U281" s="311" t="s">
        <v>100</v>
      </c>
    </row>
    <row r="282" spans="1:21" x14ac:dyDescent="0.25">
      <c r="A282" s="245" t="s">
        <v>324</v>
      </c>
      <c r="B282" s="246" t="s">
        <v>329</v>
      </c>
      <c r="C282" s="246" t="s">
        <v>51</v>
      </c>
      <c r="D282" s="246" t="s">
        <v>180</v>
      </c>
      <c r="E282" s="312" t="s">
        <v>100</v>
      </c>
      <c r="F282" s="312" t="s">
        <v>100</v>
      </c>
      <c r="G282" s="312" t="s">
        <v>100</v>
      </c>
      <c r="H282" s="312" t="s">
        <v>100</v>
      </c>
      <c r="I282" s="312" t="s">
        <v>100</v>
      </c>
      <c r="J282" s="312" t="s">
        <v>99</v>
      </c>
      <c r="K282" s="312" t="s">
        <v>100</v>
      </c>
      <c r="L282" s="312" t="s">
        <v>100</v>
      </c>
      <c r="M282" s="312" t="s">
        <v>100</v>
      </c>
      <c r="N282" s="312" t="s">
        <v>100</v>
      </c>
      <c r="O282" s="312" t="s">
        <v>99</v>
      </c>
      <c r="P282" s="312" t="s">
        <v>99</v>
      </c>
      <c r="Q282" s="312" t="s">
        <v>100</v>
      </c>
      <c r="R282" s="312" t="s">
        <v>99</v>
      </c>
      <c r="S282" s="312" t="s">
        <v>99</v>
      </c>
      <c r="T282" s="312" t="s">
        <v>100</v>
      </c>
      <c r="U282" s="313" t="s">
        <v>100</v>
      </c>
    </row>
    <row r="283" spans="1:21" x14ac:dyDescent="0.25">
      <c r="A283" s="239" t="s">
        <v>324</v>
      </c>
      <c r="B283" s="240" t="s">
        <v>330</v>
      </c>
      <c r="C283" s="240" t="s">
        <v>848</v>
      </c>
      <c r="D283" s="240" t="s">
        <v>182</v>
      </c>
      <c r="E283" s="310" t="s">
        <v>99</v>
      </c>
      <c r="F283" s="310" t="s">
        <v>99</v>
      </c>
      <c r="G283" s="310" t="s">
        <v>100</v>
      </c>
      <c r="H283" s="310" t="s">
        <v>100</v>
      </c>
      <c r="I283" s="310" t="s">
        <v>99</v>
      </c>
      <c r="J283" s="310" t="s">
        <v>100</v>
      </c>
      <c r="K283" s="310" t="s">
        <v>99</v>
      </c>
      <c r="L283" s="310" t="s">
        <v>100</v>
      </c>
      <c r="M283" s="310" t="s">
        <v>100</v>
      </c>
      <c r="N283" s="310" t="s">
        <v>100</v>
      </c>
      <c r="O283" s="310" t="s">
        <v>99</v>
      </c>
      <c r="P283" s="310" t="s">
        <v>99</v>
      </c>
      <c r="Q283" s="310" t="s">
        <v>99</v>
      </c>
      <c r="R283" s="310" t="s">
        <v>99</v>
      </c>
      <c r="S283" s="310" t="s">
        <v>99</v>
      </c>
      <c r="T283" s="310" t="s">
        <v>100</v>
      </c>
      <c r="U283" s="311" t="s">
        <v>100</v>
      </c>
    </row>
    <row r="284" spans="1:21" x14ac:dyDescent="0.25">
      <c r="A284" s="245" t="s">
        <v>324</v>
      </c>
      <c r="B284" s="246" t="s">
        <v>330</v>
      </c>
      <c r="C284" s="246" t="s">
        <v>41</v>
      </c>
      <c r="D284" s="246" t="s">
        <v>182</v>
      </c>
      <c r="E284" s="312" t="s">
        <v>99</v>
      </c>
      <c r="F284" s="312" t="s">
        <v>99</v>
      </c>
      <c r="G284" s="312" t="s">
        <v>100</v>
      </c>
      <c r="H284" s="312" t="s">
        <v>100</v>
      </c>
      <c r="I284" s="312" t="s">
        <v>100</v>
      </c>
      <c r="J284" s="312" t="s">
        <v>100</v>
      </c>
      <c r="K284" s="312" t="s">
        <v>99</v>
      </c>
      <c r="L284" s="312" t="s">
        <v>100</v>
      </c>
      <c r="M284" s="312" t="s">
        <v>99</v>
      </c>
      <c r="N284" s="312" t="s">
        <v>100</v>
      </c>
      <c r="O284" s="312" t="s">
        <v>99</v>
      </c>
      <c r="P284" s="312" t="s">
        <v>99</v>
      </c>
      <c r="Q284" s="312" t="s">
        <v>99</v>
      </c>
      <c r="R284" s="312" t="s">
        <v>99</v>
      </c>
      <c r="S284" s="312" t="s">
        <v>100</v>
      </c>
      <c r="T284" s="312" t="s">
        <v>100</v>
      </c>
      <c r="U284" s="313" t="s">
        <v>100</v>
      </c>
    </row>
    <row r="285" spans="1:21" x14ac:dyDescent="0.25">
      <c r="A285" s="239" t="s">
        <v>324</v>
      </c>
      <c r="B285" s="240" t="s">
        <v>330</v>
      </c>
      <c r="C285" s="240" t="s">
        <v>47</v>
      </c>
      <c r="D285" s="240" t="s">
        <v>182</v>
      </c>
      <c r="E285" s="310" t="s">
        <v>100</v>
      </c>
      <c r="F285" s="310" t="s">
        <v>100</v>
      </c>
      <c r="G285" s="310" t="s">
        <v>100</v>
      </c>
      <c r="H285" s="310" t="s">
        <v>100</v>
      </c>
      <c r="I285" s="310" t="s">
        <v>100</v>
      </c>
      <c r="J285" s="310" t="s">
        <v>100</v>
      </c>
      <c r="K285" s="310" t="s">
        <v>100</v>
      </c>
      <c r="L285" s="310" t="s">
        <v>100</v>
      </c>
      <c r="M285" s="310" t="s">
        <v>99</v>
      </c>
      <c r="N285" s="310" t="s">
        <v>100</v>
      </c>
      <c r="O285" s="310" t="s">
        <v>99</v>
      </c>
      <c r="P285" s="310" t="s">
        <v>99</v>
      </c>
      <c r="Q285" s="310" t="s">
        <v>99</v>
      </c>
      <c r="R285" s="310" t="s">
        <v>99</v>
      </c>
      <c r="S285" s="310" t="s">
        <v>100</v>
      </c>
      <c r="T285" s="310" t="s">
        <v>100</v>
      </c>
      <c r="U285" s="311" t="s">
        <v>99</v>
      </c>
    </row>
    <row r="286" spans="1:21" x14ac:dyDescent="0.25">
      <c r="A286" s="245" t="s">
        <v>324</v>
      </c>
      <c r="B286" s="246" t="s">
        <v>331</v>
      </c>
      <c r="C286" s="246" t="s">
        <v>25</v>
      </c>
      <c r="D286" s="246" t="s">
        <v>180</v>
      </c>
      <c r="E286" s="312" t="s">
        <v>99</v>
      </c>
      <c r="F286" s="312" t="s">
        <v>99</v>
      </c>
      <c r="G286" s="312" t="s">
        <v>100</v>
      </c>
      <c r="H286" s="312" t="s">
        <v>100</v>
      </c>
      <c r="I286" s="312" t="s">
        <v>99</v>
      </c>
      <c r="J286" s="312" t="s">
        <v>100</v>
      </c>
      <c r="K286" s="312" t="s">
        <v>99</v>
      </c>
      <c r="L286" s="312" t="s">
        <v>99</v>
      </c>
      <c r="M286" s="312" t="s">
        <v>100</v>
      </c>
      <c r="N286" s="312" t="s">
        <v>100</v>
      </c>
      <c r="O286" s="312" t="s">
        <v>99</v>
      </c>
      <c r="P286" s="312" t="s">
        <v>99</v>
      </c>
      <c r="Q286" s="312" t="s">
        <v>100</v>
      </c>
      <c r="R286" s="312" t="s">
        <v>99</v>
      </c>
      <c r="S286" s="312" t="s">
        <v>100</v>
      </c>
      <c r="T286" s="312" t="s">
        <v>100</v>
      </c>
      <c r="U286" s="313" t="s">
        <v>100</v>
      </c>
    </row>
    <row r="287" spans="1:21" x14ac:dyDescent="0.25">
      <c r="A287" s="239" t="s">
        <v>324</v>
      </c>
      <c r="B287" s="240" t="s">
        <v>331</v>
      </c>
      <c r="C287" s="240" t="s">
        <v>847</v>
      </c>
      <c r="D287" s="240" t="s">
        <v>180</v>
      </c>
      <c r="E287" s="310" t="s">
        <v>100</v>
      </c>
      <c r="F287" s="310" t="s">
        <v>100</v>
      </c>
      <c r="G287" s="310" t="s">
        <v>100</v>
      </c>
      <c r="H287" s="310" t="s">
        <v>100</v>
      </c>
      <c r="I287" s="310" t="s">
        <v>100</v>
      </c>
      <c r="J287" s="310" t="s">
        <v>99</v>
      </c>
      <c r="K287" s="310" t="s">
        <v>99</v>
      </c>
      <c r="L287" s="310" t="s">
        <v>99</v>
      </c>
      <c r="M287" s="310" t="s">
        <v>100</v>
      </c>
      <c r="N287" s="310" t="s">
        <v>100</v>
      </c>
      <c r="O287" s="310" t="s">
        <v>99</v>
      </c>
      <c r="P287" s="310" t="s">
        <v>99</v>
      </c>
      <c r="Q287" s="310" t="s">
        <v>99</v>
      </c>
      <c r="R287" s="310" t="s">
        <v>99</v>
      </c>
      <c r="S287" s="310" t="s">
        <v>100</v>
      </c>
      <c r="T287" s="310" t="s">
        <v>100</v>
      </c>
      <c r="U287" s="311" t="s">
        <v>100</v>
      </c>
    </row>
    <row r="288" spans="1:21" x14ac:dyDescent="0.25">
      <c r="A288" s="245" t="s">
        <v>324</v>
      </c>
      <c r="B288" s="246" t="s">
        <v>331</v>
      </c>
      <c r="C288" s="246" t="s">
        <v>848</v>
      </c>
      <c r="D288" s="246" t="s">
        <v>180</v>
      </c>
      <c r="E288" s="312" t="s">
        <v>100</v>
      </c>
      <c r="F288" s="312" t="s">
        <v>99</v>
      </c>
      <c r="G288" s="312" t="s">
        <v>100</v>
      </c>
      <c r="H288" s="312" t="s">
        <v>100</v>
      </c>
      <c r="I288" s="312" t="s">
        <v>100</v>
      </c>
      <c r="J288" s="312" t="s">
        <v>100</v>
      </c>
      <c r="K288" s="312" t="s">
        <v>100</v>
      </c>
      <c r="L288" s="312" t="s">
        <v>100</v>
      </c>
      <c r="M288" s="312" t="s">
        <v>100</v>
      </c>
      <c r="N288" s="312" t="s">
        <v>100</v>
      </c>
      <c r="O288" s="312" t="s">
        <v>99</v>
      </c>
      <c r="P288" s="312" t="s">
        <v>99</v>
      </c>
      <c r="Q288" s="312" t="s">
        <v>99</v>
      </c>
      <c r="R288" s="312" t="s">
        <v>99</v>
      </c>
      <c r="S288" s="312" t="s">
        <v>99</v>
      </c>
      <c r="T288" s="312" t="s">
        <v>100</v>
      </c>
      <c r="U288" s="313" t="s">
        <v>100</v>
      </c>
    </row>
    <row r="289" spans="1:21" x14ac:dyDescent="0.25">
      <c r="A289" s="239" t="s">
        <v>324</v>
      </c>
      <c r="B289" s="240" t="s">
        <v>331</v>
      </c>
      <c r="C289" s="240" t="s">
        <v>40</v>
      </c>
      <c r="D289" s="240" t="s">
        <v>180</v>
      </c>
      <c r="E289" s="310" t="s">
        <v>100</v>
      </c>
      <c r="F289" s="310" t="s">
        <v>100</v>
      </c>
      <c r="G289" s="310" t="s">
        <v>100</v>
      </c>
      <c r="H289" s="310" t="s">
        <v>100</v>
      </c>
      <c r="I289" s="310" t="s">
        <v>100</v>
      </c>
      <c r="J289" s="310" t="s">
        <v>100</v>
      </c>
      <c r="K289" s="310" t="s">
        <v>99</v>
      </c>
      <c r="L289" s="310" t="s">
        <v>100</v>
      </c>
      <c r="M289" s="310" t="s">
        <v>100</v>
      </c>
      <c r="N289" s="310" t="s">
        <v>100</v>
      </c>
      <c r="O289" s="310" t="s">
        <v>99</v>
      </c>
      <c r="P289" s="310" t="s">
        <v>99</v>
      </c>
      <c r="Q289" s="310" t="s">
        <v>100</v>
      </c>
      <c r="R289" s="310" t="s">
        <v>99</v>
      </c>
      <c r="S289" s="310" t="s">
        <v>100</v>
      </c>
      <c r="T289" s="310" t="s">
        <v>100</v>
      </c>
      <c r="U289" s="311" t="s">
        <v>100</v>
      </c>
    </row>
    <row r="290" spans="1:21" x14ac:dyDescent="0.25">
      <c r="A290" s="245" t="s">
        <v>324</v>
      </c>
      <c r="B290" s="246" t="s">
        <v>331</v>
      </c>
      <c r="C290" s="246" t="s">
        <v>41</v>
      </c>
      <c r="D290" s="246" t="s">
        <v>180</v>
      </c>
      <c r="E290" s="312" t="s">
        <v>99</v>
      </c>
      <c r="F290" s="312" t="s">
        <v>99</v>
      </c>
      <c r="G290" s="312" t="s">
        <v>100</v>
      </c>
      <c r="H290" s="312" t="s">
        <v>100</v>
      </c>
      <c r="I290" s="312" t="s">
        <v>99</v>
      </c>
      <c r="J290" s="312" t="s">
        <v>100</v>
      </c>
      <c r="K290" s="312" t="s">
        <v>99</v>
      </c>
      <c r="L290" s="312" t="s">
        <v>99</v>
      </c>
      <c r="M290" s="312" t="s">
        <v>100</v>
      </c>
      <c r="N290" s="312" t="s">
        <v>100</v>
      </c>
      <c r="O290" s="312" t="s">
        <v>99</v>
      </c>
      <c r="P290" s="312" t="s">
        <v>99</v>
      </c>
      <c r="Q290" s="312" t="s">
        <v>100</v>
      </c>
      <c r="R290" s="312" t="s">
        <v>99</v>
      </c>
      <c r="S290" s="312" t="s">
        <v>100</v>
      </c>
      <c r="T290" s="312" t="s">
        <v>100</v>
      </c>
      <c r="U290" s="313" t="s">
        <v>100</v>
      </c>
    </row>
    <row r="291" spans="1:21" x14ac:dyDescent="0.25">
      <c r="A291" s="239" t="s">
        <v>324</v>
      </c>
      <c r="B291" s="240" t="s">
        <v>331</v>
      </c>
      <c r="C291" s="240" t="s">
        <v>47</v>
      </c>
      <c r="D291" s="240" t="s">
        <v>180</v>
      </c>
      <c r="E291" s="310" t="s">
        <v>100</v>
      </c>
      <c r="F291" s="310" t="s">
        <v>100</v>
      </c>
      <c r="G291" s="310" t="s">
        <v>100</v>
      </c>
      <c r="H291" s="310" t="s">
        <v>100</v>
      </c>
      <c r="I291" s="310" t="s">
        <v>100</v>
      </c>
      <c r="J291" s="310" t="s">
        <v>100</v>
      </c>
      <c r="K291" s="310" t="s">
        <v>100</v>
      </c>
      <c r="L291" s="310" t="s">
        <v>100</v>
      </c>
      <c r="M291" s="310" t="s">
        <v>99</v>
      </c>
      <c r="N291" s="310" t="s">
        <v>100</v>
      </c>
      <c r="O291" s="310" t="s">
        <v>99</v>
      </c>
      <c r="P291" s="310" t="s">
        <v>99</v>
      </c>
      <c r="Q291" s="310" t="s">
        <v>99</v>
      </c>
      <c r="R291" s="310" t="s">
        <v>99</v>
      </c>
      <c r="S291" s="310" t="s">
        <v>99</v>
      </c>
      <c r="T291" s="310" t="s">
        <v>99</v>
      </c>
      <c r="U291" s="311" t="s">
        <v>100</v>
      </c>
    </row>
    <row r="292" spans="1:21" x14ac:dyDescent="0.25">
      <c r="A292" s="245" t="s">
        <v>324</v>
      </c>
      <c r="B292" s="246" t="s">
        <v>331</v>
      </c>
      <c r="C292" s="246" t="s">
        <v>48</v>
      </c>
      <c r="D292" s="246" t="s">
        <v>180</v>
      </c>
      <c r="E292" s="312" t="s">
        <v>100</v>
      </c>
      <c r="F292" s="312" t="s">
        <v>100</v>
      </c>
      <c r="G292" s="312" t="s">
        <v>100</v>
      </c>
      <c r="H292" s="312" t="s">
        <v>100</v>
      </c>
      <c r="I292" s="312" t="s">
        <v>100</v>
      </c>
      <c r="J292" s="312" t="s">
        <v>100</v>
      </c>
      <c r="K292" s="312" t="s">
        <v>99</v>
      </c>
      <c r="L292" s="312" t="s">
        <v>100</v>
      </c>
      <c r="M292" s="312" t="s">
        <v>100</v>
      </c>
      <c r="N292" s="312" t="s">
        <v>100</v>
      </c>
      <c r="O292" s="312" t="s">
        <v>99</v>
      </c>
      <c r="P292" s="312" t="s">
        <v>99</v>
      </c>
      <c r="Q292" s="312" t="s">
        <v>100</v>
      </c>
      <c r="R292" s="312" t="s">
        <v>99</v>
      </c>
      <c r="S292" s="312" t="s">
        <v>99</v>
      </c>
      <c r="T292" s="312" t="s">
        <v>100</v>
      </c>
      <c r="U292" s="313" t="s">
        <v>100</v>
      </c>
    </row>
    <row r="293" spans="1:21" x14ac:dyDescent="0.25">
      <c r="A293" s="239" t="s">
        <v>324</v>
      </c>
      <c r="B293" s="240" t="s">
        <v>331</v>
      </c>
      <c r="C293" s="240" t="s">
        <v>49</v>
      </c>
      <c r="D293" s="240" t="s">
        <v>180</v>
      </c>
      <c r="E293" s="310" t="s">
        <v>100</v>
      </c>
      <c r="F293" s="310" t="s">
        <v>99</v>
      </c>
      <c r="G293" s="310" t="s">
        <v>100</v>
      </c>
      <c r="H293" s="310" t="s">
        <v>100</v>
      </c>
      <c r="I293" s="310" t="s">
        <v>100</v>
      </c>
      <c r="J293" s="310" t="s">
        <v>100</v>
      </c>
      <c r="K293" s="310" t="s">
        <v>99</v>
      </c>
      <c r="L293" s="310" t="s">
        <v>100</v>
      </c>
      <c r="M293" s="310" t="s">
        <v>100</v>
      </c>
      <c r="N293" s="310" t="s">
        <v>100</v>
      </c>
      <c r="O293" s="310" t="s">
        <v>99</v>
      </c>
      <c r="P293" s="310" t="s">
        <v>99</v>
      </c>
      <c r="Q293" s="310" t="s">
        <v>99</v>
      </c>
      <c r="R293" s="310" t="s">
        <v>99</v>
      </c>
      <c r="S293" s="310" t="s">
        <v>99</v>
      </c>
      <c r="T293" s="310" t="s">
        <v>100</v>
      </c>
      <c r="U293" s="311" t="s">
        <v>100</v>
      </c>
    </row>
    <row r="294" spans="1:21" x14ac:dyDescent="0.25">
      <c r="A294" s="245" t="s">
        <v>324</v>
      </c>
      <c r="B294" s="246" t="s">
        <v>331</v>
      </c>
      <c r="C294" s="246" t="s">
        <v>50</v>
      </c>
      <c r="D294" s="246" t="s">
        <v>180</v>
      </c>
      <c r="E294" s="312" t="s">
        <v>100</v>
      </c>
      <c r="F294" s="312" t="s">
        <v>100</v>
      </c>
      <c r="G294" s="312" t="s">
        <v>100</v>
      </c>
      <c r="H294" s="312" t="s">
        <v>100</v>
      </c>
      <c r="I294" s="312" t="s">
        <v>100</v>
      </c>
      <c r="J294" s="312" t="s">
        <v>100</v>
      </c>
      <c r="K294" s="312" t="s">
        <v>100</v>
      </c>
      <c r="L294" s="312" t="s">
        <v>100</v>
      </c>
      <c r="M294" s="312" t="s">
        <v>100</v>
      </c>
      <c r="N294" s="312" t="s">
        <v>100</v>
      </c>
      <c r="O294" s="312" t="s">
        <v>99</v>
      </c>
      <c r="P294" s="312" t="s">
        <v>99</v>
      </c>
      <c r="Q294" s="312" t="s">
        <v>99</v>
      </c>
      <c r="R294" s="312" t="s">
        <v>99</v>
      </c>
      <c r="S294" s="312" t="s">
        <v>100</v>
      </c>
      <c r="T294" s="312" t="s">
        <v>100</v>
      </c>
      <c r="U294" s="313" t="s">
        <v>100</v>
      </c>
    </row>
    <row r="295" spans="1:21" x14ac:dyDescent="0.25">
      <c r="A295" s="239" t="s">
        <v>324</v>
      </c>
      <c r="B295" s="240" t="s">
        <v>331</v>
      </c>
      <c r="C295" s="240" t="s">
        <v>51</v>
      </c>
      <c r="D295" s="240" t="s">
        <v>180</v>
      </c>
      <c r="E295" s="310" t="s">
        <v>100</v>
      </c>
      <c r="F295" s="310" t="s">
        <v>100</v>
      </c>
      <c r="G295" s="310" t="s">
        <v>100</v>
      </c>
      <c r="H295" s="310" t="s">
        <v>100</v>
      </c>
      <c r="I295" s="310" t="s">
        <v>100</v>
      </c>
      <c r="J295" s="310" t="s">
        <v>99</v>
      </c>
      <c r="K295" s="310" t="s">
        <v>100</v>
      </c>
      <c r="L295" s="310" t="s">
        <v>100</v>
      </c>
      <c r="M295" s="310" t="s">
        <v>100</v>
      </c>
      <c r="N295" s="310" t="s">
        <v>100</v>
      </c>
      <c r="O295" s="310" t="s">
        <v>99</v>
      </c>
      <c r="P295" s="310" t="s">
        <v>99</v>
      </c>
      <c r="Q295" s="310" t="s">
        <v>99</v>
      </c>
      <c r="R295" s="310" t="s">
        <v>99</v>
      </c>
      <c r="S295" s="310" t="s">
        <v>100</v>
      </c>
      <c r="T295" s="310" t="s">
        <v>100</v>
      </c>
      <c r="U295" s="311" t="s">
        <v>100</v>
      </c>
    </row>
    <row r="296" spans="1:21" x14ac:dyDescent="0.25">
      <c r="A296" s="245" t="s">
        <v>324</v>
      </c>
      <c r="B296" s="246" t="s">
        <v>332</v>
      </c>
      <c r="C296" s="246" t="s">
        <v>41</v>
      </c>
      <c r="D296" s="246" t="s">
        <v>182</v>
      </c>
      <c r="E296" s="312" t="s">
        <v>100</v>
      </c>
      <c r="F296" s="312" t="s">
        <v>100</v>
      </c>
      <c r="G296" s="312" t="s">
        <v>99</v>
      </c>
      <c r="H296" s="312" t="s">
        <v>99</v>
      </c>
      <c r="I296" s="312" t="s">
        <v>99</v>
      </c>
      <c r="J296" s="312" t="s">
        <v>100</v>
      </c>
      <c r="K296" s="312" t="s">
        <v>99</v>
      </c>
      <c r="L296" s="312" t="s">
        <v>99</v>
      </c>
      <c r="M296" s="312" t="s">
        <v>99</v>
      </c>
      <c r="N296" s="312" t="s">
        <v>100</v>
      </c>
      <c r="O296" s="312" t="s">
        <v>99</v>
      </c>
      <c r="P296" s="312" t="s">
        <v>99</v>
      </c>
      <c r="Q296" s="312" t="s">
        <v>99</v>
      </c>
      <c r="R296" s="312" t="s">
        <v>99</v>
      </c>
      <c r="S296" s="312" t="s">
        <v>100</v>
      </c>
      <c r="T296" s="312" t="s">
        <v>100</v>
      </c>
      <c r="U296" s="313" t="s">
        <v>100</v>
      </c>
    </row>
    <row r="297" spans="1:21" x14ac:dyDescent="0.25">
      <c r="A297" s="239" t="s">
        <v>333</v>
      </c>
      <c r="B297" s="240" t="s">
        <v>334</v>
      </c>
      <c r="C297" s="240" t="s">
        <v>49</v>
      </c>
      <c r="D297" s="240" t="s">
        <v>182</v>
      </c>
      <c r="E297" s="310" t="s">
        <v>100</v>
      </c>
      <c r="F297" s="310" t="s">
        <v>100</v>
      </c>
      <c r="G297" s="310" t="s">
        <v>100</v>
      </c>
      <c r="H297" s="310" t="s">
        <v>100</v>
      </c>
      <c r="I297" s="310" t="s">
        <v>100</v>
      </c>
      <c r="J297" s="310" t="s">
        <v>99</v>
      </c>
      <c r="K297" s="310" t="s">
        <v>100</v>
      </c>
      <c r="L297" s="310" t="s">
        <v>99</v>
      </c>
      <c r="M297" s="310" t="s">
        <v>100</v>
      </c>
      <c r="N297" s="310" t="s">
        <v>100</v>
      </c>
      <c r="O297" s="310" t="s">
        <v>99</v>
      </c>
      <c r="P297" s="310" t="s">
        <v>99</v>
      </c>
      <c r="Q297" s="310" t="s">
        <v>99</v>
      </c>
      <c r="R297" s="310" t="s">
        <v>99</v>
      </c>
      <c r="S297" s="310" t="s">
        <v>100</v>
      </c>
      <c r="T297" s="310" t="s">
        <v>99</v>
      </c>
      <c r="U297" s="311" t="s">
        <v>99</v>
      </c>
    </row>
    <row r="298" spans="1:21" x14ac:dyDescent="0.25">
      <c r="A298" s="245" t="s">
        <v>333</v>
      </c>
      <c r="B298" s="246" t="s">
        <v>335</v>
      </c>
      <c r="C298" s="246" t="s">
        <v>47</v>
      </c>
      <c r="D298" s="246" t="s">
        <v>182</v>
      </c>
      <c r="E298" s="312" t="s">
        <v>100</v>
      </c>
      <c r="F298" s="312" t="s">
        <v>99</v>
      </c>
      <c r="G298" s="312" t="s">
        <v>99</v>
      </c>
      <c r="H298" s="312" t="s">
        <v>100</v>
      </c>
      <c r="I298" s="312" t="s">
        <v>99</v>
      </c>
      <c r="J298" s="312" t="s">
        <v>99</v>
      </c>
      <c r="K298" s="312" t="s">
        <v>99</v>
      </c>
      <c r="L298" s="312" t="s">
        <v>99</v>
      </c>
      <c r="M298" s="312" t="s">
        <v>99</v>
      </c>
      <c r="N298" s="312" t="s">
        <v>99</v>
      </c>
      <c r="O298" s="312" t="s">
        <v>99</v>
      </c>
      <c r="P298" s="312" t="s">
        <v>99</v>
      </c>
      <c r="Q298" s="312" t="s">
        <v>99</v>
      </c>
      <c r="R298" s="312" t="s">
        <v>99</v>
      </c>
      <c r="S298" s="312" t="s">
        <v>99</v>
      </c>
      <c r="T298" s="312" t="s">
        <v>99</v>
      </c>
      <c r="U298" s="313" t="s">
        <v>100</v>
      </c>
    </row>
    <row r="299" spans="1:21" x14ac:dyDescent="0.25">
      <c r="A299" s="239" t="s">
        <v>333</v>
      </c>
      <c r="B299" s="240" t="s">
        <v>336</v>
      </c>
      <c r="C299" s="240" t="s">
        <v>47</v>
      </c>
      <c r="D299" s="240" t="s">
        <v>182</v>
      </c>
      <c r="E299" s="310" t="s">
        <v>99</v>
      </c>
      <c r="F299" s="310" t="s">
        <v>99</v>
      </c>
      <c r="G299" s="310" t="s">
        <v>100</v>
      </c>
      <c r="H299" s="310" t="s">
        <v>100</v>
      </c>
      <c r="I299" s="310" t="s">
        <v>99</v>
      </c>
      <c r="J299" s="310" t="s">
        <v>99</v>
      </c>
      <c r="K299" s="310" t="s">
        <v>99</v>
      </c>
      <c r="L299" s="310" t="s">
        <v>99</v>
      </c>
      <c r="M299" s="310" t="s">
        <v>99</v>
      </c>
      <c r="N299" s="310" t="s">
        <v>100</v>
      </c>
      <c r="O299" s="310" t="s">
        <v>99</v>
      </c>
      <c r="P299" s="310" t="s">
        <v>99</v>
      </c>
      <c r="Q299" s="310" t="s">
        <v>99</v>
      </c>
      <c r="R299" s="310" t="s">
        <v>99</v>
      </c>
      <c r="S299" s="310" t="s">
        <v>100</v>
      </c>
      <c r="T299" s="310" t="s">
        <v>99</v>
      </c>
      <c r="U299" s="311" t="s">
        <v>100</v>
      </c>
    </row>
    <row r="300" spans="1:21" x14ac:dyDescent="0.25">
      <c r="A300" s="245" t="s">
        <v>333</v>
      </c>
      <c r="B300" s="246" t="s">
        <v>337</v>
      </c>
      <c r="C300" s="246" t="s">
        <v>41</v>
      </c>
      <c r="D300" s="246" t="s">
        <v>182</v>
      </c>
      <c r="E300" s="312" t="s">
        <v>100</v>
      </c>
      <c r="F300" s="312" t="s">
        <v>100</v>
      </c>
      <c r="G300" s="312" t="s">
        <v>100</v>
      </c>
      <c r="H300" s="312" t="s">
        <v>100</v>
      </c>
      <c r="I300" s="312" t="s">
        <v>100</v>
      </c>
      <c r="J300" s="312" t="s">
        <v>100</v>
      </c>
      <c r="K300" s="312" t="s">
        <v>99</v>
      </c>
      <c r="L300" s="312" t="s">
        <v>100</v>
      </c>
      <c r="M300" s="312" t="s">
        <v>99</v>
      </c>
      <c r="N300" s="312" t="s">
        <v>100</v>
      </c>
      <c r="O300" s="312" t="s">
        <v>99</v>
      </c>
      <c r="P300" s="312" t="s">
        <v>99</v>
      </c>
      <c r="Q300" s="312" t="s">
        <v>99</v>
      </c>
      <c r="R300" s="312" t="s">
        <v>99</v>
      </c>
      <c r="S300" s="312" t="s">
        <v>100</v>
      </c>
      <c r="T300" s="312" t="s">
        <v>100</v>
      </c>
      <c r="U300" s="313" t="s">
        <v>100</v>
      </c>
    </row>
    <row r="301" spans="1:21" x14ac:dyDescent="0.25">
      <c r="A301" s="239" t="s">
        <v>333</v>
      </c>
      <c r="B301" s="240" t="s">
        <v>338</v>
      </c>
      <c r="C301" s="240" t="s">
        <v>25</v>
      </c>
      <c r="D301" s="240" t="s">
        <v>180</v>
      </c>
      <c r="E301" s="310" t="s">
        <v>99</v>
      </c>
      <c r="F301" s="310" t="s">
        <v>100</v>
      </c>
      <c r="G301" s="310" t="s">
        <v>100</v>
      </c>
      <c r="H301" s="310" t="s">
        <v>100</v>
      </c>
      <c r="I301" s="310" t="s">
        <v>100</v>
      </c>
      <c r="J301" s="310" t="s">
        <v>100</v>
      </c>
      <c r="K301" s="310" t="s">
        <v>99</v>
      </c>
      <c r="L301" s="310" t="s">
        <v>100</v>
      </c>
      <c r="M301" s="310" t="s">
        <v>100</v>
      </c>
      <c r="N301" s="310" t="s">
        <v>100</v>
      </c>
      <c r="O301" s="310" t="s">
        <v>99</v>
      </c>
      <c r="P301" s="310" t="s">
        <v>99</v>
      </c>
      <c r="Q301" s="310" t="s">
        <v>99</v>
      </c>
      <c r="R301" s="310" t="s">
        <v>99</v>
      </c>
      <c r="S301" s="310" t="s">
        <v>99</v>
      </c>
      <c r="T301" s="310" t="s">
        <v>100</v>
      </c>
      <c r="U301" s="311" t="s">
        <v>100</v>
      </c>
    </row>
    <row r="302" spans="1:21" x14ac:dyDescent="0.25">
      <c r="A302" s="245" t="s">
        <v>333</v>
      </c>
      <c r="B302" s="246" t="s">
        <v>338</v>
      </c>
      <c r="C302" s="246" t="s">
        <v>40</v>
      </c>
      <c r="D302" s="246" t="s">
        <v>180</v>
      </c>
      <c r="E302" s="312" t="s">
        <v>100</v>
      </c>
      <c r="F302" s="312" t="s">
        <v>100</v>
      </c>
      <c r="G302" s="312" t="s">
        <v>100</v>
      </c>
      <c r="H302" s="312" t="s">
        <v>100</v>
      </c>
      <c r="I302" s="312" t="s">
        <v>100</v>
      </c>
      <c r="J302" s="312" t="s">
        <v>100</v>
      </c>
      <c r="K302" s="312" t="s">
        <v>100</v>
      </c>
      <c r="L302" s="312" t="s">
        <v>100</v>
      </c>
      <c r="M302" s="312" t="s">
        <v>100</v>
      </c>
      <c r="N302" s="312" t="s">
        <v>100</v>
      </c>
      <c r="O302" s="312" t="s">
        <v>99</v>
      </c>
      <c r="P302" s="312" t="s">
        <v>99</v>
      </c>
      <c r="Q302" s="312" t="s">
        <v>100</v>
      </c>
      <c r="R302" s="312" t="s">
        <v>100</v>
      </c>
      <c r="S302" s="312" t="s">
        <v>100</v>
      </c>
      <c r="T302" s="312" t="s">
        <v>100</v>
      </c>
      <c r="U302" s="313" t="s">
        <v>100</v>
      </c>
    </row>
    <row r="303" spans="1:21" x14ac:dyDescent="0.25">
      <c r="A303" s="239" t="s">
        <v>333</v>
      </c>
      <c r="B303" s="240" t="s">
        <v>338</v>
      </c>
      <c r="C303" s="240" t="s">
        <v>48</v>
      </c>
      <c r="D303" s="240" t="s">
        <v>180</v>
      </c>
      <c r="E303" s="310" t="s">
        <v>100</v>
      </c>
      <c r="F303" s="310" t="s">
        <v>100</v>
      </c>
      <c r="G303" s="310" t="s">
        <v>100</v>
      </c>
      <c r="H303" s="310" t="s">
        <v>100</v>
      </c>
      <c r="I303" s="310" t="s">
        <v>100</v>
      </c>
      <c r="J303" s="310" t="s">
        <v>100</v>
      </c>
      <c r="K303" s="310" t="s">
        <v>99</v>
      </c>
      <c r="L303" s="310" t="s">
        <v>100</v>
      </c>
      <c r="M303" s="310" t="s">
        <v>100</v>
      </c>
      <c r="N303" s="310" t="s">
        <v>100</v>
      </c>
      <c r="O303" s="310" t="s">
        <v>99</v>
      </c>
      <c r="P303" s="310" t="s">
        <v>99</v>
      </c>
      <c r="Q303" s="310" t="s">
        <v>100</v>
      </c>
      <c r="R303" s="310" t="s">
        <v>100</v>
      </c>
      <c r="S303" s="310" t="s">
        <v>100</v>
      </c>
      <c r="T303" s="310" t="s">
        <v>100</v>
      </c>
      <c r="U303" s="311" t="s">
        <v>100</v>
      </c>
    </row>
    <row r="304" spans="1:21" x14ac:dyDescent="0.25">
      <c r="A304" s="245" t="s">
        <v>333</v>
      </c>
      <c r="B304" s="246" t="s">
        <v>338</v>
      </c>
      <c r="C304" s="246" t="s">
        <v>50</v>
      </c>
      <c r="D304" s="246" t="s">
        <v>180</v>
      </c>
      <c r="E304" s="312" t="s">
        <v>100</v>
      </c>
      <c r="F304" s="312" t="s">
        <v>99</v>
      </c>
      <c r="G304" s="312" t="s">
        <v>100</v>
      </c>
      <c r="H304" s="312" t="s">
        <v>100</v>
      </c>
      <c r="I304" s="312" t="s">
        <v>100</v>
      </c>
      <c r="J304" s="312" t="s">
        <v>100</v>
      </c>
      <c r="K304" s="312" t="s">
        <v>100</v>
      </c>
      <c r="L304" s="312" t="s">
        <v>100</v>
      </c>
      <c r="M304" s="312" t="s">
        <v>100</v>
      </c>
      <c r="N304" s="312" t="s">
        <v>100</v>
      </c>
      <c r="O304" s="312" t="s">
        <v>99</v>
      </c>
      <c r="P304" s="312" t="s">
        <v>99</v>
      </c>
      <c r="Q304" s="312" t="s">
        <v>100</v>
      </c>
      <c r="R304" s="312" t="s">
        <v>99</v>
      </c>
      <c r="S304" s="312" t="s">
        <v>100</v>
      </c>
      <c r="T304" s="312" t="s">
        <v>100</v>
      </c>
      <c r="U304" s="313" t="s">
        <v>99</v>
      </c>
    </row>
    <row r="305" spans="1:21" x14ac:dyDescent="0.25">
      <c r="A305" s="239" t="s">
        <v>333</v>
      </c>
      <c r="B305" s="240" t="s">
        <v>339</v>
      </c>
      <c r="C305" s="240" t="s">
        <v>848</v>
      </c>
      <c r="D305" s="240" t="s">
        <v>182</v>
      </c>
      <c r="E305" s="310" t="s">
        <v>100</v>
      </c>
      <c r="F305" s="310" t="s">
        <v>99</v>
      </c>
      <c r="G305" s="310" t="s">
        <v>100</v>
      </c>
      <c r="H305" s="310" t="s">
        <v>100</v>
      </c>
      <c r="I305" s="310" t="s">
        <v>100</v>
      </c>
      <c r="J305" s="310" t="s">
        <v>100</v>
      </c>
      <c r="K305" s="310" t="s">
        <v>100</v>
      </c>
      <c r="L305" s="310" t="s">
        <v>100</v>
      </c>
      <c r="M305" s="310" t="s">
        <v>100</v>
      </c>
      <c r="N305" s="310" t="s">
        <v>100</v>
      </c>
      <c r="O305" s="310" t="s">
        <v>99</v>
      </c>
      <c r="P305" s="310" t="s">
        <v>99</v>
      </c>
      <c r="Q305" s="310" t="s">
        <v>99</v>
      </c>
      <c r="R305" s="310" t="s">
        <v>99</v>
      </c>
      <c r="S305" s="310" t="s">
        <v>100</v>
      </c>
      <c r="T305" s="310" t="s">
        <v>100</v>
      </c>
      <c r="U305" s="311" t="s">
        <v>100</v>
      </c>
    </row>
    <row r="306" spans="1:21" x14ac:dyDescent="0.25">
      <c r="A306" s="245" t="s">
        <v>333</v>
      </c>
      <c r="B306" s="246" t="s">
        <v>339</v>
      </c>
      <c r="C306" s="246" t="s">
        <v>47</v>
      </c>
      <c r="D306" s="246" t="s">
        <v>182</v>
      </c>
      <c r="E306" s="312" t="s">
        <v>100</v>
      </c>
      <c r="F306" s="312" t="s">
        <v>100</v>
      </c>
      <c r="G306" s="312" t="s">
        <v>100</v>
      </c>
      <c r="H306" s="312" t="s">
        <v>100</v>
      </c>
      <c r="I306" s="312" t="s">
        <v>100</v>
      </c>
      <c r="J306" s="312" t="s">
        <v>100</v>
      </c>
      <c r="K306" s="312" t="s">
        <v>100</v>
      </c>
      <c r="L306" s="312" t="s">
        <v>100</v>
      </c>
      <c r="M306" s="312" t="s">
        <v>100</v>
      </c>
      <c r="N306" s="312" t="s">
        <v>100</v>
      </c>
      <c r="O306" s="312" t="s">
        <v>99</v>
      </c>
      <c r="P306" s="312" t="s">
        <v>99</v>
      </c>
      <c r="Q306" s="312" t="s">
        <v>99</v>
      </c>
      <c r="R306" s="312" t="s">
        <v>99</v>
      </c>
      <c r="S306" s="312" t="s">
        <v>100</v>
      </c>
      <c r="T306" s="312" t="s">
        <v>100</v>
      </c>
      <c r="U306" s="313" t="s">
        <v>100</v>
      </c>
    </row>
    <row r="307" spans="1:21" x14ac:dyDescent="0.25">
      <c r="A307" s="239" t="s">
        <v>333</v>
      </c>
      <c r="B307" s="240" t="s">
        <v>340</v>
      </c>
      <c r="C307" s="240" t="s">
        <v>254</v>
      </c>
      <c r="D307" s="240" t="s">
        <v>182</v>
      </c>
      <c r="E307" s="310" t="s">
        <v>100</v>
      </c>
      <c r="F307" s="310" t="s">
        <v>100</v>
      </c>
      <c r="G307" s="310" t="s">
        <v>100</v>
      </c>
      <c r="H307" s="310" t="s">
        <v>100</v>
      </c>
      <c r="I307" s="310" t="s">
        <v>100</v>
      </c>
      <c r="J307" s="310" t="s">
        <v>100</v>
      </c>
      <c r="K307" s="310" t="s">
        <v>100</v>
      </c>
      <c r="L307" s="310" t="s">
        <v>100</v>
      </c>
      <c r="M307" s="310" t="s">
        <v>100</v>
      </c>
      <c r="N307" s="310" t="s">
        <v>100</v>
      </c>
      <c r="O307" s="310" t="s">
        <v>99</v>
      </c>
      <c r="P307" s="310" t="s">
        <v>99</v>
      </c>
      <c r="Q307" s="310" t="s">
        <v>99</v>
      </c>
      <c r="R307" s="310" t="s">
        <v>99</v>
      </c>
      <c r="S307" s="310" t="s">
        <v>100</v>
      </c>
      <c r="T307" s="310" t="s">
        <v>100</v>
      </c>
      <c r="U307" s="311" t="s">
        <v>100</v>
      </c>
    </row>
    <row r="308" spans="1:21" x14ac:dyDescent="0.25">
      <c r="A308" s="245" t="s">
        <v>333</v>
      </c>
      <c r="B308" s="246" t="s">
        <v>341</v>
      </c>
      <c r="C308" s="246" t="s">
        <v>40</v>
      </c>
      <c r="D308" s="246" t="s">
        <v>180</v>
      </c>
      <c r="E308" s="312" t="s">
        <v>100</v>
      </c>
      <c r="F308" s="312" t="s">
        <v>100</v>
      </c>
      <c r="G308" s="312" t="s">
        <v>100</v>
      </c>
      <c r="H308" s="312" t="s">
        <v>99</v>
      </c>
      <c r="I308" s="312" t="s">
        <v>99</v>
      </c>
      <c r="J308" s="312" t="s">
        <v>99</v>
      </c>
      <c r="K308" s="312" t="s">
        <v>99</v>
      </c>
      <c r="L308" s="312" t="s">
        <v>99</v>
      </c>
      <c r="M308" s="312" t="s">
        <v>99</v>
      </c>
      <c r="N308" s="312" t="s">
        <v>100</v>
      </c>
      <c r="O308" s="312" t="s">
        <v>99</v>
      </c>
      <c r="P308" s="312" t="s">
        <v>99</v>
      </c>
      <c r="Q308" s="312" t="s">
        <v>99</v>
      </c>
      <c r="R308" s="312" t="s">
        <v>100</v>
      </c>
      <c r="S308" s="312" t="s">
        <v>99</v>
      </c>
      <c r="T308" s="312" t="s">
        <v>100</v>
      </c>
      <c r="U308" s="313" t="s">
        <v>100</v>
      </c>
    </row>
    <row r="309" spans="1:21" x14ac:dyDescent="0.25">
      <c r="A309" s="239" t="s">
        <v>333</v>
      </c>
      <c r="B309" s="240" t="s">
        <v>341</v>
      </c>
      <c r="C309" s="240" t="s">
        <v>41</v>
      </c>
      <c r="D309" s="240" t="s">
        <v>180</v>
      </c>
      <c r="E309" s="310" t="s">
        <v>100</v>
      </c>
      <c r="F309" s="310" t="s">
        <v>100</v>
      </c>
      <c r="G309" s="310" t="s">
        <v>100</v>
      </c>
      <c r="H309" s="310" t="s">
        <v>100</v>
      </c>
      <c r="I309" s="310" t="s">
        <v>100</v>
      </c>
      <c r="J309" s="310" t="s">
        <v>100</v>
      </c>
      <c r="K309" s="310" t="s">
        <v>99</v>
      </c>
      <c r="L309" s="310" t="s">
        <v>100</v>
      </c>
      <c r="M309" s="310" t="s">
        <v>100</v>
      </c>
      <c r="N309" s="310" t="s">
        <v>100</v>
      </c>
      <c r="O309" s="310" t="s">
        <v>99</v>
      </c>
      <c r="P309" s="310" t="s">
        <v>99</v>
      </c>
      <c r="Q309" s="310" t="s">
        <v>99</v>
      </c>
      <c r="R309" s="310" t="s">
        <v>99</v>
      </c>
      <c r="S309" s="310" t="s">
        <v>100</v>
      </c>
      <c r="T309" s="310" t="s">
        <v>100</v>
      </c>
      <c r="U309" s="311" t="s">
        <v>100</v>
      </c>
    </row>
    <row r="310" spans="1:21" x14ac:dyDescent="0.25">
      <c r="A310" s="245" t="s">
        <v>333</v>
      </c>
      <c r="B310" s="246" t="s">
        <v>341</v>
      </c>
      <c r="C310" s="246" t="s">
        <v>48</v>
      </c>
      <c r="D310" s="246" t="s">
        <v>180</v>
      </c>
      <c r="E310" s="312" t="s">
        <v>100</v>
      </c>
      <c r="F310" s="312" t="s">
        <v>100</v>
      </c>
      <c r="G310" s="312" t="s">
        <v>100</v>
      </c>
      <c r="H310" s="312" t="s">
        <v>100</v>
      </c>
      <c r="I310" s="312" t="s">
        <v>100</v>
      </c>
      <c r="J310" s="312" t="s">
        <v>99</v>
      </c>
      <c r="K310" s="312" t="s">
        <v>100</v>
      </c>
      <c r="L310" s="312" t="s">
        <v>100</v>
      </c>
      <c r="M310" s="312" t="s">
        <v>99</v>
      </c>
      <c r="N310" s="312" t="s">
        <v>100</v>
      </c>
      <c r="O310" s="312" t="s">
        <v>99</v>
      </c>
      <c r="P310" s="312" t="s">
        <v>99</v>
      </c>
      <c r="Q310" s="312" t="s">
        <v>99</v>
      </c>
      <c r="R310" s="312" t="s">
        <v>100</v>
      </c>
      <c r="S310" s="312" t="s">
        <v>99</v>
      </c>
      <c r="T310" s="312" t="s">
        <v>100</v>
      </c>
      <c r="U310" s="313" t="s">
        <v>100</v>
      </c>
    </row>
    <row r="311" spans="1:21" x14ac:dyDescent="0.25">
      <c r="A311" s="239" t="s">
        <v>333</v>
      </c>
      <c r="B311" s="240" t="s">
        <v>341</v>
      </c>
      <c r="C311" s="240" t="s">
        <v>197</v>
      </c>
      <c r="D311" s="240" t="s">
        <v>180</v>
      </c>
      <c r="E311" s="310" t="s">
        <v>100</v>
      </c>
      <c r="F311" s="310" t="s">
        <v>100</v>
      </c>
      <c r="G311" s="310" t="s">
        <v>100</v>
      </c>
      <c r="H311" s="310" t="s">
        <v>100</v>
      </c>
      <c r="I311" s="310" t="s">
        <v>100</v>
      </c>
      <c r="J311" s="310" t="s">
        <v>100</v>
      </c>
      <c r="K311" s="310" t="s">
        <v>100</v>
      </c>
      <c r="L311" s="310" t="s">
        <v>100</v>
      </c>
      <c r="M311" s="310" t="s">
        <v>100</v>
      </c>
      <c r="N311" s="310" t="s">
        <v>100</v>
      </c>
      <c r="O311" s="310" t="s">
        <v>99</v>
      </c>
      <c r="P311" s="310" t="s">
        <v>99</v>
      </c>
      <c r="Q311" s="310" t="s">
        <v>100</v>
      </c>
      <c r="R311" s="310" t="s">
        <v>100</v>
      </c>
      <c r="S311" s="310" t="s">
        <v>100</v>
      </c>
      <c r="T311" s="310" t="s">
        <v>100</v>
      </c>
      <c r="U311" s="311" t="s">
        <v>100</v>
      </c>
    </row>
    <row r="312" spans="1:21" x14ac:dyDescent="0.25">
      <c r="A312" s="245" t="s">
        <v>333</v>
      </c>
      <c r="B312" s="246" t="s">
        <v>341</v>
      </c>
      <c r="C312" s="246" t="s">
        <v>49</v>
      </c>
      <c r="D312" s="246" t="s">
        <v>180</v>
      </c>
      <c r="E312" s="312" t="s">
        <v>100</v>
      </c>
      <c r="F312" s="312" t="s">
        <v>99</v>
      </c>
      <c r="G312" s="312" t="s">
        <v>100</v>
      </c>
      <c r="H312" s="312" t="s">
        <v>100</v>
      </c>
      <c r="I312" s="312" t="s">
        <v>100</v>
      </c>
      <c r="J312" s="312" t="s">
        <v>100</v>
      </c>
      <c r="K312" s="312" t="s">
        <v>100</v>
      </c>
      <c r="L312" s="312" t="s">
        <v>100</v>
      </c>
      <c r="M312" s="312" t="s">
        <v>100</v>
      </c>
      <c r="N312" s="312" t="s">
        <v>100</v>
      </c>
      <c r="O312" s="312" t="s">
        <v>100</v>
      </c>
      <c r="P312" s="312" t="s">
        <v>99</v>
      </c>
      <c r="Q312" s="312" t="s">
        <v>100</v>
      </c>
      <c r="R312" s="312" t="s">
        <v>100</v>
      </c>
      <c r="S312" s="312" t="s">
        <v>100</v>
      </c>
      <c r="T312" s="312" t="s">
        <v>100</v>
      </c>
      <c r="U312" s="313" t="s">
        <v>100</v>
      </c>
    </row>
    <row r="313" spans="1:21" x14ac:dyDescent="0.25">
      <c r="A313" s="239" t="s">
        <v>333</v>
      </c>
      <c r="B313" s="240" t="s">
        <v>341</v>
      </c>
      <c r="C313" s="240" t="s">
        <v>50</v>
      </c>
      <c r="D313" s="240" t="s">
        <v>180</v>
      </c>
      <c r="E313" s="310" t="s">
        <v>100</v>
      </c>
      <c r="F313" s="310" t="s">
        <v>100</v>
      </c>
      <c r="G313" s="310" t="s">
        <v>99</v>
      </c>
      <c r="H313" s="310" t="s">
        <v>99</v>
      </c>
      <c r="I313" s="310" t="s">
        <v>99</v>
      </c>
      <c r="J313" s="310" t="s">
        <v>100</v>
      </c>
      <c r="K313" s="310" t="s">
        <v>100</v>
      </c>
      <c r="L313" s="310" t="s">
        <v>99</v>
      </c>
      <c r="M313" s="310" t="s">
        <v>100</v>
      </c>
      <c r="N313" s="310" t="s">
        <v>100</v>
      </c>
      <c r="O313" s="310" t="s">
        <v>99</v>
      </c>
      <c r="P313" s="310" t="s">
        <v>99</v>
      </c>
      <c r="Q313" s="310" t="s">
        <v>100</v>
      </c>
      <c r="R313" s="310" t="s">
        <v>100</v>
      </c>
      <c r="S313" s="310" t="s">
        <v>100</v>
      </c>
      <c r="T313" s="310" t="s">
        <v>100</v>
      </c>
      <c r="U313" s="311" t="s">
        <v>100</v>
      </c>
    </row>
    <row r="314" spans="1:21" x14ac:dyDescent="0.25">
      <c r="A314" s="245" t="s">
        <v>333</v>
      </c>
      <c r="B314" s="246" t="s">
        <v>341</v>
      </c>
      <c r="C314" s="246" t="s">
        <v>51</v>
      </c>
      <c r="D314" s="246" t="s">
        <v>180</v>
      </c>
      <c r="E314" s="312" t="s">
        <v>100</v>
      </c>
      <c r="F314" s="312" t="s">
        <v>100</v>
      </c>
      <c r="G314" s="312" t="s">
        <v>100</v>
      </c>
      <c r="H314" s="312" t="s">
        <v>100</v>
      </c>
      <c r="I314" s="312" t="s">
        <v>100</v>
      </c>
      <c r="J314" s="312" t="s">
        <v>99</v>
      </c>
      <c r="K314" s="312" t="s">
        <v>99</v>
      </c>
      <c r="L314" s="312" t="s">
        <v>100</v>
      </c>
      <c r="M314" s="312" t="s">
        <v>100</v>
      </c>
      <c r="N314" s="312" t="s">
        <v>100</v>
      </c>
      <c r="O314" s="312" t="s">
        <v>99</v>
      </c>
      <c r="P314" s="312" t="s">
        <v>99</v>
      </c>
      <c r="Q314" s="312" t="s">
        <v>100</v>
      </c>
      <c r="R314" s="312" t="s">
        <v>100</v>
      </c>
      <c r="S314" s="312" t="s">
        <v>100</v>
      </c>
      <c r="T314" s="312" t="s">
        <v>100</v>
      </c>
      <c r="U314" s="313" t="s">
        <v>100</v>
      </c>
    </row>
    <row r="315" spans="1:21" x14ac:dyDescent="0.25">
      <c r="A315" s="239" t="s">
        <v>333</v>
      </c>
      <c r="B315" s="240" t="s">
        <v>342</v>
      </c>
      <c r="C315" s="240" t="s">
        <v>41</v>
      </c>
      <c r="D315" s="240" t="s">
        <v>182</v>
      </c>
      <c r="E315" s="310" t="s">
        <v>100</v>
      </c>
      <c r="F315" s="310" t="s">
        <v>100</v>
      </c>
      <c r="G315" s="310" t="s">
        <v>100</v>
      </c>
      <c r="H315" s="310" t="s">
        <v>100</v>
      </c>
      <c r="I315" s="310" t="s">
        <v>100</v>
      </c>
      <c r="J315" s="310" t="s">
        <v>100</v>
      </c>
      <c r="K315" s="310" t="s">
        <v>99</v>
      </c>
      <c r="L315" s="310" t="s">
        <v>100</v>
      </c>
      <c r="M315" s="310" t="s">
        <v>100</v>
      </c>
      <c r="N315" s="310" t="s">
        <v>100</v>
      </c>
      <c r="O315" s="310" t="s">
        <v>99</v>
      </c>
      <c r="P315" s="310" t="s">
        <v>99</v>
      </c>
      <c r="Q315" s="310" t="s">
        <v>100</v>
      </c>
      <c r="R315" s="310" t="s">
        <v>100</v>
      </c>
      <c r="S315" s="310" t="s">
        <v>100</v>
      </c>
      <c r="T315" s="310" t="s">
        <v>100</v>
      </c>
      <c r="U315" s="311" t="s">
        <v>100</v>
      </c>
    </row>
    <row r="316" spans="1:21" x14ac:dyDescent="0.25">
      <c r="A316" s="245" t="s">
        <v>333</v>
      </c>
      <c r="B316" s="246" t="s">
        <v>342</v>
      </c>
      <c r="C316" s="246" t="s">
        <v>51</v>
      </c>
      <c r="D316" s="246" t="s">
        <v>182</v>
      </c>
      <c r="E316" s="312" t="s">
        <v>99</v>
      </c>
      <c r="F316" s="312" t="s">
        <v>99</v>
      </c>
      <c r="G316" s="312" t="s">
        <v>100</v>
      </c>
      <c r="H316" s="312" t="s">
        <v>100</v>
      </c>
      <c r="I316" s="312" t="s">
        <v>100</v>
      </c>
      <c r="J316" s="312" t="s">
        <v>100</v>
      </c>
      <c r="K316" s="312" t="s">
        <v>99</v>
      </c>
      <c r="L316" s="312" t="s">
        <v>100</v>
      </c>
      <c r="M316" s="312" t="s">
        <v>100</v>
      </c>
      <c r="N316" s="312" t="s">
        <v>100</v>
      </c>
      <c r="O316" s="312" t="s">
        <v>99</v>
      </c>
      <c r="P316" s="312" t="s">
        <v>99</v>
      </c>
      <c r="Q316" s="312" t="s">
        <v>100</v>
      </c>
      <c r="R316" s="312" t="s">
        <v>100</v>
      </c>
      <c r="S316" s="312" t="s">
        <v>99</v>
      </c>
      <c r="T316" s="312" t="s">
        <v>100</v>
      </c>
      <c r="U316" s="313" t="s">
        <v>100</v>
      </c>
    </row>
    <row r="317" spans="1:21" x14ac:dyDescent="0.25">
      <c r="A317" s="239" t="s">
        <v>333</v>
      </c>
      <c r="B317" s="240" t="s">
        <v>343</v>
      </c>
      <c r="C317" s="240" t="s">
        <v>41</v>
      </c>
      <c r="D317" s="240" t="s">
        <v>182</v>
      </c>
      <c r="E317" s="310" t="s">
        <v>99</v>
      </c>
      <c r="F317" s="310" t="s">
        <v>99</v>
      </c>
      <c r="G317" s="310" t="s">
        <v>99</v>
      </c>
      <c r="H317" s="310" t="s">
        <v>100</v>
      </c>
      <c r="I317" s="310" t="s">
        <v>99</v>
      </c>
      <c r="J317" s="310" t="s">
        <v>99</v>
      </c>
      <c r="K317" s="310" t="s">
        <v>99</v>
      </c>
      <c r="L317" s="310" t="s">
        <v>99</v>
      </c>
      <c r="M317" s="310" t="s">
        <v>99</v>
      </c>
      <c r="N317" s="310" t="s">
        <v>100</v>
      </c>
      <c r="O317" s="310" t="s">
        <v>99</v>
      </c>
      <c r="P317" s="310" t="s">
        <v>99</v>
      </c>
      <c r="Q317" s="310" t="s">
        <v>99</v>
      </c>
      <c r="R317" s="310" t="s">
        <v>99</v>
      </c>
      <c r="S317" s="310" t="s">
        <v>100</v>
      </c>
      <c r="T317" s="310" t="s">
        <v>100</v>
      </c>
      <c r="U317" s="311" t="s">
        <v>100</v>
      </c>
    </row>
    <row r="318" spans="1:21" x14ac:dyDescent="0.25">
      <c r="A318" s="245" t="s">
        <v>344</v>
      </c>
      <c r="B318" s="246" t="s">
        <v>345</v>
      </c>
      <c r="C318" s="246" t="s">
        <v>41</v>
      </c>
      <c r="D318" s="246" t="s">
        <v>182</v>
      </c>
      <c r="E318" s="312" t="s">
        <v>100</v>
      </c>
      <c r="F318" s="312" t="s">
        <v>100</v>
      </c>
      <c r="G318" s="312" t="s">
        <v>100</v>
      </c>
      <c r="H318" s="312" t="s">
        <v>100</v>
      </c>
      <c r="I318" s="312" t="s">
        <v>100</v>
      </c>
      <c r="J318" s="312" t="s">
        <v>100</v>
      </c>
      <c r="K318" s="312" t="s">
        <v>100</v>
      </c>
      <c r="L318" s="312" t="s">
        <v>100</v>
      </c>
      <c r="M318" s="312" t="s">
        <v>99</v>
      </c>
      <c r="N318" s="312" t="s">
        <v>100</v>
      </c>
      <c r="O318" s="312" t="s">
        <v>99</v>
      </c>
      <c r="P318" s="312" t="s">
        <v>99</v>
      </c>
      <c r="Q318" s="312" t="s">
        <v>100</v>
      </c>
      <c r="R318" s="312" t="s">
        <v>100</v>
      </c>
      <c r="S318" s="312" t="s">
        <v>100</v>
      </c>
      <c r="T318" s="312" t="s">
        <v>100</v>
      </c>
      <c r="U318" s="313" t="s">
        <v>100</v>
      </c>
    </row>
    <row r="319" spans="1:21" x14ac:dyDescent="0.25">
      <c r="A319" s="239" t="s">
        <v>344</v>
      </c>
      <c r="B319" s="240" t="s">
        <v>345</v>
      </c>
      <c r="C319" s="240" t="s">
        <v>49</v>
      </c>
      <c r="D319" s="240" t="s">
        <v>182</v>
      </c>
      <c r="E319" s="310" t="s">
        <v>99</v>
      </c>
      <c r="F319" s="310" t="s">
        <v>100</v>
      </c>
      <c r="G319" s="310" t="s">
        <v>100</v>
      </c>
      <c r="H319" s="310" t="s">
        <v>100</v>
      </c>
      <c r="I319" s="310" t="s">
        <v>100</v>
      </c>
      <c r="J319" s="310" t="s">
        <v>100</v>
      </c>
      <c r="K319" s="310" t="s">
        <v>100</v>
      </c>
      <c r="L319" s="310" t="s">
        <v>100</v>
      </c>
      <c r="M319" s="310" t="s">
        <v>99</v>
      </c>
      <c r="N319" s="310" t="s">
        <v>100</v>
      </c>
      <c r="O319" s="310" t="s">
        <v>99</v>
      </c>
      <c r="P319" s="310" t="s">
        <v>99</v>
      </c>
      <c r="Q319" s="310" t="s">
        <v>99</v>
      </c>
      <c r="R319" s="310" t="s">
        <v>99</v>
      </c>
      <c r="S319" s="310" t="s">
        <v>100</v>
      </c>
      <c r="T319" s="310" t="s">
        <v>100</v>
      </c>
      <c r="U319" s="311" t="s">
        <v>100</v>
      </c>
    </row>
    <row r="320" spans="1:21" x14ac:dyDescent="0.25">
      <c r="A320" s="245" t="s">
        <v>344</v>
      </c>
      <c r="B320" s="246" t="s">
        <v>346</v>
      </c>
      <c r="C320" s="246" t="s">
        <v>26</v>
      </c>
      <c r="D320" s="246" t="s">
        <v>182</v>
      </c>
      <c r="E320" s="312" t="s">
        <v>100</v>
      </c>
      <c r="F320" s="312" t="s">
        <v>100</v>
      </c>
      <c r="G320" s="312" t="s">
        <v>100</v>
      </c>
      <c r="H320" s="312" t="s">
        <v>100</v>
      </c>
      <c r="I320" s="312" t="s">
        <v>100</v>
      </c>
      <c r="J320" s="312" t="s">
        <v>100</v>
      </c>
      <c r="K320" s="312" t="s">
        <v>99</v>
      </c>
      <c r="L320" s="312" t="s">
        <v>99</v>
      </c>
      <c r="M320" s="312" t="s">
        <v>100</v>
      </c>
      <c r="N320" s="312" t="s">
        <v>100</v>
      </c>
      <c r="O320" s="312" t="s">
        <v>100</v>
      </c>
      <c r="P320" s="312" t="s">
        <v>99</v>
      </c>
      <c r="Q320" s="312" t="s">
        <v>99</v>
      </c>
      <c r="R320" s="312" t="s">
        <v>99</v>
      </c>
      <c r="S320" s="312" t="s">
        <v>99</v>
      </c>
      <c r="T320" s="312" t="s">
        <v>99</v>
      </c>
      <c r="U320" s="313" t="s">
        <v>100</v>
      </c>
    </row>
    <row r="321" spans="1:21" x14ac:dyDescent="0.25">
      <c r="A321" s="239" t="s">
        <v>344</v>
      </c>
      <c r="B321" s="240" t="s">
        <v>346</v>
      </c>
      <c r="C321" s="240" t="s">
        <v>42</v>
      </c>
      <c r="D321" s="240" t="s">
        <v>182</v>
      </c>
      <c r="E321" s="310" t="s">
        <v>100</v>
      </c>
      <c r="F321" s="310" t="s">
        <v>100</v>
      </c>
      <c r="G321" s="310" t="s">
        <v>100</v>
      </c>
      <c r="H321" s="310" t="s">
        <v>100</v>
      </c>
      <c r="I321" s="310" t="s">
        <v>100</v>
      </c>
      <c r="J321" s="310" t="s">
        <v>100</v>
      </c>
      <c r="K321" s="310" t="s">
        <v>100</v>
      </c>
      <c r="L321" s="310" t="s">
        <v>100</v>
      </c>
      <c r="M321" s="310" t="s">
        <v>100</v>
      </c>
      <c r="N321" s="310" t="s">
        <v>100</v>
      </c>
      <c r="O321" s="310" t="s">
        <v>99</v>
      </c>
      <c r="P321" s="310" t="s">
        <v>99</v>
      </c>
      <c r="Q321" s="310" t="s">
        <v>99</v>
      </c>
      <c r="R321" s="310" t="s">
        <v>99</v>
      </c>
      <c r="S321" s="310" t="s">
        <v>99</v>
      </c>
      <c r="T321" s="310" t="s">
        <v>100</v>
      </c>
      <c r="U321" s="311" t="s">
        <v>100</v>
      </c>
    </row>
    <row r="322" spans="1:21" x14ac:dyDescent="0.25">
      <c r="A322" s="245" t="s">
        <v>344</v>
      </c>
      <c r="B322" s="246" t="s">
        <v>346</v>
      </c>
      <c r="C322" s="246" t="s">
        <v>47</v>
      </c>
      <c r="D322" s="246" t="s">
        <v>182</v>
      </c>
      <c r="E322" s="312" t="s">
        <v>100</v>
      </c>
      <c r="F322" s="312" t="s">
        <v>99</v>
      </c>
      <c r="G322" s="312" t="s">
        <v>100</v>
      </c>
      <c r="H322" s="312" t="s">
        <v>99</v>
      </c>
      <c r="I322" s="312" t="s">
        <v>100</v>
      </c>
      <c r="J322" s="312" t="s">
        <v>99</v>
      </c>
      <c r="K322" s="312" t="s">
        <v>99</v>
      </c>
      <c r="L322" s="312" t="s">
        <v>100</v>
      </c>
      <c r="M322" s="312" t="s">
        <v>99</v>
      </c>
      <c r="N322" s="312" t="s">
        <v>100</v>
      </c>
      <c r="O322" s="312" t="s">
        <v>99</v>
      </c>
      <c r="P322" s="312" t="s">
        <v>99</v>
      </c>
      <c r="Q322" s="312" t="s">
        <v>99</v>
      </c>
      <c r="R322" s="312" t="s">
        <v>100</v>
      </c>
      <c r="S322" s="312" t="s">
        <v>99</v>
      </c>
      <c r="T322" s="312" t="s">
        <v>99</v>
      </c>
      <c r="U322" s="313" t="s">
        <v>100</v>
      </c>
    </row>
    <row r="323" spans="1:21" x14ac:dyDescent="0.25">
      <c r="A323" s="239" t="s">
        <v>344</v>
      </c>
      <c r="B323" s="240" t="s">
        <v>346</v>
      </c>
      <c r="C323" s="240" t="s">
        <v>48</v>
      </c>
      <c r="D323" s="240" t="s">
        <v>182</v>
      </c>
      <c r="E323" s="310" t="s">
        <v>100</v>
      </c>
      <c r="F323" s="310" t="s">
        <v>100</v>
      </c>
      <c r="G323" s="310" t="s">
        <v>100</v>
      </c>
      <c r="H323" s="310" t="s">
        <v>100</v>
      </c>
      <c r="I323" s="310" t="s">
        <v>100</v>
      </c>
      <c r="J323" s="310" t="s">
        <v>100</v>
      </c>
      <c r="K323" s="310" t="s">
        <v>100</v>
      </c>
      <c r="L323" s="310" t="s">
        <v>100</v>
      </c>
      <c r="M323" s="310" t="s">
        <v>100</v>
      </c>
      <c r="N323" s="310" t="s">
        <v>100</v>
      </c>
      <c r="O323" s="310" t="s">
        <v>99</v>
      </c>
      <c r="P323" s="310" t="s">
        <v>99</v>
      </c>
      <c r="Q323" s="310" t="s">
        <v>100</v>
      </c>
      <c r="R323" s="310" t="s">
        <v>100</v>
      </c>
      <c r="S323" s="310" t="s">
        <v>99</v>
      </c>
      <c r="T323" s="310" t="s">
        <v>100</v>
      </c>
      <c r="U323" s="311" t="s">
        <v>100</v>
      </c>
    </row>
    <row r="324" spans="1:21" x14ac:dyDescent="0.25">
      <c r="A324" s="245" t="s">
        <v>344</v>
      </c>
      <c r="B324" s="246" t="s">
        <v>346</v>
      </c>
      <c r="C324" s="246" t="s">
        <v>50</v>
      </c>
      <c r="D324" s="246" t="s">
        <v>182</v>
      </c>
      <c r="E324" s="312" t="s">
        <v>100</v>
      </c>
      <c r="F324" s="312" t="s">
        <v>100</v>
      </c>
      <c r="G324" s="312" t="s">
        <v>100</v>
      </c>
      <c r="H324" s="312" t="s">
        <v>100</v>
      </c>
      <c r="I324" s="312" t="s">
        <v>100</v>
      </c>
      <c r="J324" s="312" t="s">
        <v>100</v>
      </c>
      <c r="K324" s="312" t="s">
        <v>100</v>
      </c>
      <c r="L324" s="312" t="s">
        <v>100</v>
      </c>
      <c r="M324" s="312" t="s">
        <v>100</v>
      </c>
      <c r="N324" s="312" t="s">
        <v>100</v>
      </c>
      <c r="O324" s="312" t="s">
        <v>100</v>
      </c>
      <c r="P324" s="312" t="s">
        <v>99</v>
      </c>
      <c r="Q324" s="312" t="s">
        <v>100</v>
      </c>
      <c r="R324" s="312" t="s">
        <v>100</v>
      </c>
      <c r="S324" s="312" t="s">
        <v>100</v>
      </c>
      <c r="T324" s="312" t="s">
        <v>100</v>
      </c>
      <c r="U324" s="313" t="s">
        <v>100</v>
      </c>
    </row>
    <row r="325" spans="1:21" x14ac:dyDescent="0.25">
      <c r="A325" s="239" t="s">
        <v>344</v>
      </c>
      <c r="B325" s="240" t="s">
        <v>346</v>
      </c>
      <c r="C325" s="240" t="s">
        <v>51</v>
      </c>
      <c r="D325" s="240" t="s">
        <v>182</v>
      </c>
      <c r="E325" s="310" t="s">
        <v>100</v>
      </c>
      <c r="F325" s="310" t="s">
        <v>100</v>
      </c>
      <c r="G325" s="310" t="s">
        <v>100</v>
      </c>
      <c r="H325" s="310" t="s">
        <v>100</v>
      </c>
      <c r="I325" s="310" t="s">
        <v>100</v>
      </c>
      <c r="J325" s="310" t="s">
        <v>100</v>
      </c>
      <c r="K325" s="310" t="s">
        <v>99</v>
      </c>
      <c r="L325" s="310" t="s">
        <v>99</v>
      </c>
      <c r="M325" s="310" t="s">
        <v>100</v>
      </c>
      <c r="N325" s="310" t="s">
        <v>100</v>
      </c>
      <c r="O325" s="310" t="s">
        <v>100</v>
      </c>
      <c r="P325" s="310" t="s">
        <v>99</v>
      </c>
      <c r="Q325" s="310" t="s">
        <v>99</v>
      </c>
      <c r="R325" s="310" t="s">
        <v>99</v>
      </c>
      <c r="S325" s="310" t="s">
        <v>99</v>
      </c>
      <c r="T325" s="310" t="s">
        <v>99</v>
      </c>
      <c r="U325" s="311" t="s">
        <v>100</v>
      </c>
    </row>
    <row r="326" spans="1:21" x14ac:dyDescent="0.25">
      <c r="A326" s="245" t="s">
        <v>344</v>
      </c>
      <c r="B326" s="246" t="s">
        <v>347</v>
      </c>
      <c r="C326" s="246" t="s">
        <v>254</v>
      </c>
      <c r="D326" s="246" t="s">
        <v>182</v>
      </c>
      <c r="E326" s="312" t="s">
        <v>100</v>
      </c>
      <c r="F326" s="312" t="s">
        <v>100</v>
      </c>
      <c r="G326" s="312" t="s">
        <v>100</v>
      </c>
      <c r="H326" s="312" t="s">
        <v>100</v>
      </c>
      <c r="I326" s="312" t="s">
        <v>100</v>
      </c>
      <c r="J326" s="312" t="s">
        <v>100</v>
      </c>
      <c r="K326" s="312" t="s">
        <v>100</v>
      </c>
      <c r="L326" s="312" t="s">
        <v>100</v>
      </c>
      <c r="M326" s="312" t="s">
        <v>100</v>
      </c>
      <c r="N326" s="312" t="s">
        <v>100</v>
      </c>
      <c r="O326" s="312" t="s">
        <v>100</v>
      </c>
      <c r="P326" s="312" t="s">
        <v>99</v>
      </c>
      <c r="Q326" s="312" t="s">
        <v>99</v>
      </c>
      <c r="R326" s="312" t="s">
        <v>99</v>
      </c>
      <c r="S326" s="312" t="s">
        <v>100</v>
      </c>
      <c r="T326" s="312" t="s">
        <v>100</v>
      </c>
      <c r="U326" s="313" t="s">
        <v>100</v>
      </c>
    </row>
    <row r="327" spans="1:21" x14ac:dyDescent="0.25">
      <c r="A327" s="239" t="s">
        <v>344</v>
      </c>
      <c r="B327" s="240" t="s">
        <v>348</v>
      </c>
      <c r="C327" s="240" t="s">
        <v>41</v>
      </c>
      <c r="D327" s="240" t="s">
        <v>182</v>
      </c>
      <c r="E327" s="310" t="s">
        <v>99</v>
      </c>
      <c r="F327" s="310" t="s">
        <v>100</v>
      </c>
      <c r="G327" s="310" t="s">
        <v>100</v>
      </c>
      <c r="H327" s="310" t="s">
        <v>100</v>
      </c>
      <c r="I327" s="310" t="s">
        <v>100</v>
      </c>
      <c r="J327" s="310" t="s">
        <v>100</v>
      </c>
      <c r="K327" s="310" t="s">
        <v>100</v>
      </c>
      <c r="L327" s="310" t="s">
        <v>99</v>
      </c>
      <c r="M327" s="310" t="s">
        <v>100</v>
      </c>
      <c r="N327" s="310" t="s">
        <v>100</v>
      </c>
      <c r="O327" s="310" t="s">
        <v>99</v>
      </c>
      <c r="P327" s="310" t="s">
        <v>99</v>
      </c>
      <c r="Q327" s="310" t="s">
        <v>99</v>
      </c>
      <c r="R327" s="310" t="s">
        <v>99</v>
      </c>
      <c r="S327" s="310" t="s">
        <v>99</v>
      </c>
      <c r="T327" s="310" t="s">
        <v>99</v>
      </c>
      <c r="U327" s="311" t="s">
        <v>100</v>
      </c>
    </row>
    <row r="328" spans="1:21" x14ac:dyDescent="0.25">
      <c r="A328" s="245" t="s">
        <v>344</v>
      </c>
      <c r="B328" s="246" t="s">
        <v>349</v>
      </c>
      <c r="C328" s="246" t="s">
        <v>848</v>
      </c>
      <c r="D328" s="246" t="s">
        <v>180</v>
      </c>
      <c r="E328" s="312" t="s">
        <v>100</v>
      </c>
      <c r="F328" s="312" t="s">
        <v>100</v>
      </c>
      <c r="G328" s="312" t="s">
        <v>100</v>
      </c>
      <c r="H328" s="312" t="s">
        <v>100</v>
      </c>
      <c r="I328" s="312" t="s">
        <v>100</v>
      </c>
      <c r="J328" s="312" t="s">
        <v>100</v>
      </c>
      <c r="K328" s="312" t="s">
        <v>99</v>
      </c>
      <c r="L328" s="312" t="s">
        <v>100</v>
      </c>
      <c r="M328" s="312" t="s">
        <v>100</v>
      </c>
      <c r="N328" s="312" t="s">
        <v>100</v>
      </c>
      <c r="O328" s="312" t="s">
        <v>99</v>
      </c>
      <c r="P328" s="312" t="s">
        <v>99</v>
      </c>
      <c r="Q328" s="312" t="s">
        <v>99</v>
      </c>
      <c r="R328" s="312" t="s">
        <v>99</v>
      </c>
      <c r="S328" s="312" t="s">
        <v>99</v>
      </c>
      <c r="T328" s="312" t="s">
        <v>99</v>
      </c>
      <c r="U328" s="313" t="s">
        <v>100</v>
      </c>
    </row>
    <row r="329" spans="1:21" x14ac:dyDescent="0.25">
      <c r="A329" s="239" t="s">
        <v>344</v>
      </c>
      <c r="B329" s="240" t="s">
        <v>349</v>
      </c>
      <c r="C329" s="240" t="s">
        <v>40</v>
      </c>
      <c r="D329" s="240" t="s">
        <v>180</v>
      </c>
      <c r="E329" s="310" t="s">
        <v>100</v>
      </c>
      <c r="F329" s="310" t="s">
        <v>100</v>
      </c>
      <c r="G329" s="310" t="s">
        <v>100</v>
      </c>
      <c r="H329" s="310" t="s">
        <v>100</v>
      </c>
      <c r="I329" s="310" t="s">
        <v>99</v>
      </c>
      <c r="J329" s="310" t="s">
        <v>99</v>
      </c>
      <c r="K329" s="310" t="s">
        <v>99</v>
      </c>
      <c r="L329" s="310" t="s">
        <v>100</v>
      </c>
      <c r="M329" s="310" t="s">
        <v>100</v>
      </c>
      <c r="N329" s="310" t="s">
        <v>100</v>
      </c>
      <c r="O329" s="310" t="s">
        <v>99</v>
      </c>
      <c r="P329" s="310" t="s">
        <v>99</v>
      </c>
      <c r="Q329" s="310" t="s">
        <v>100</v>
      </c>
      <c r="R329" s="310" t="s">
        <v>100</v>
      </c>
      <c r="S329" s="310" t="s">
        <v>100</v>
      </c>
      <c r="T329" s="310" t="s">
        <v>100</v>
      </c>
      <c r="U329" s="311" t="s">
        <v>100</v>
      </c>
    </row>
    <row r="330" spans="1:21" x14ac:dyDescent="0.25">
      <c r="A330" s="245" t="s">
        <v>344</v>
      </c>
      <c r="B330" s="246" t="s">
        <v>349</v>
      </c>
      <c r="C330" s="246" t="s">
        <v>47</v>
      </c>
      <c r="D330" s="246" t="s">
        <v>180</v>
      </c>
      <c r="E330" s="312" t="s">
        <v>99</v>
      </c>
      <c r="F330" s="312" t="s">
        <v>99</v>
      </c>
      <c r="G330" s="312" t="s">
        <v>100</v>
      </c>
      <c r="H330" s="312" t="s">
        <v>100</v>
      </c>
      <c r="I330" s="312" t="s">
        <v>100</v>
      </c>
      <c r="J330" s="312" t="s">
        <v>100</v>
      </c>
      <c r="K330" s="312" t="s">
        <v>99</v>
      </c>
      <c r="L330" s="312" t="s">
        <v>100</v>
      </c>
      <c r="M330" s="312" t="s">
        <v>99</v>
      </c>
      <c r="N330" s="312" t="s">
        <v>100</v>
      </c>
      <c r="O330" s="312" t="s">
        <v>99</v>
      </c>
      <c r="P330" s="312" t="s">
        <v>99</v>
      </c>
      <c r="Q330" s="312" t="s">
        <v>99</v>
      </c>
      <c r="R330" s="312" t="s">
        <v>99</v>
      </c>
      <c r="S330" s="312" t="s">
        <v>100</v>
      </c>
      <c r="T330" s="312" t="s">
        <v>100</v>
      </c>
      <c r="U330" s="313" t="s">
        <v>100</v>
      </c>
    </row>
    <row r="331" spans="1:21" x14ac:dyDescent="0.25">
      <c r="A331" s="239" t="s">
        <v>344</v>
      </c>
      <c r="B331" s="240" t="s">
        <v>349</v>
      </c>
      <c r="C331" s="240" t="s">
        <v>48</v>
      </c>
      <c r="D331" s="240" t="s">
        <v>180</v>
      </c>
      <c r="E331" s="310" t="s">
        <v>100</v>
      </c>
      <c r="F331" s="310" t="s">
        <v>100</v>
      </c>
      <c r="G331" s="310" t="s">
        <v>100</v>
      </c>
      <c r="H331" s="310" t="s">
        <v>100</v>
      </c>
      <c r="I331" s="310" t="s">
        <v>100</v>
      </c>
      <c r="J331" s="310" t="s">
        <v>100</v>
      </c>
      <c r="K331" s="310" t="s">
        <v>99</v>
      </c>
      <c r="L331" s="310" t="s">
        <v>100</v>
      </c>
      <c r="M331" s="310" t="s">
        <v>100</v>
      </c>
      <c r="N331" s="310" t="s">
        <v>100</v>
      </c>
      <c r="O331" s="310" t="s">
        <v>99</v>
      </c>
      <c r="P331" s="310" t="s">
        <v>99</v>
      </c>
      <c r="Q331" s="310" t="s">
        <v>100</v>
      </c>
      <c r="R331" s="310" t="s">
        <v>100</v>
      </c>
      <c r="S331" s="310" t="s">
        <v>100</v>
      </c>
      <c r="T331" s="310" t="s">
        <v>100</v>
      </c>
      <c r="U331" s="311" t="s">
        <v>100</v>
      </c>
    </row>
    <row r="332" spans="1:21" x14ac:dyDescent="0.25">
      <c r="A332" s="245" t="s">
        <v>344</v>
      </c>
      <c r="B332" s="246" t="s">
        <v>349</v>
      </c>
      <c r="C332" s="246" t="s">
        <v>49</v>
      </c>
      <c r="D332" s="246" t="s">
        <v>180</v>
      </c>
      <c r="E332" s="312" t="s">
        <v>100</v>
      </c>
      <c r="F332" s="312" t="s">
        <v>99</v>
      </c>
      <c r="G332" s="312" t="s">
        <v>100</v>
      </c>
      <c r="H332" s="312" t="s">
        <v>100</v>
      </c>
      <c r="I332" s="312" t="s">
        <v>100</v>
      </c>
      <c r="J332" s="312" t="s">
        <v>99</v>
      </c>
      <c r="K332" s="312" t="s">
        <v>99</v>
      </c>
      <c r="L332" s="312" t="s">
        <v>100</v>
      </c>
      <c r="M332" s="312" t="s">
        <v>99</v>
      </c>
      <c r="N332" s="312" t="s">
        <v>100</v>
      </c>
      <c r="O332" s="312" t="s">
        <v>99</v>
      </c>
      <c r="P332" s="312" t="s">
        <v>99</v>
      </c>
      <c r="Q332" s="312" t="s">
        <v>99</v>
      </c>
      <c r="R332" s="312" t="s">
        <v>99</v>
      </c>
      <c r="S332" s="312" t="s">
        <v>99</v>
      </c>
      <c r="T332" s="312" t="s">
        <v>100</v>
      </c>
      <c r="U332" s="313" t="s">
        <v>100</v>
      </c>
    </row>
    <row r="333" spans="1:21" x14ac:dyDescent="0.25">
      <c r="A333" s="239" t="s">
        <v>344</v>
      </c>
      <c r="B333" s="240" t="s">
        <v>349</v>
      </c>
      <c r="C333" s="240" t="s">
        <v>50</v>
      </c>
      <c r="D333" s="240" t="s">
        <v>180</v>
      </c>
      <c r="E333" s="310" t="s">
        <v>100</v>
      </c>
      <c r="F333" s="310" t="s">
        <v>100</v>
      </c>
      <c r="G333" s="310" t="s">
        <v>100</v>
      </c>
      <c r="H333" s="310" t="s">
        <v>100</v>
      </c>
      <c r="I333" s="310" t="s">
        <v>99</v>
      </c>
      <c r="J333" s="310" t="s">
        <v>100</v>
      </c>
      <c r="K333" s="310" t="s">
        <v>100</v>
      </c>
      <c r="L333" s="310" t="s">
        <v>100</v>
      </c>
      <c r="M333" s="310" t="s">
        <v>99</v>
      </c>
      <c r="N333" s="310" t="s">
        <v>100</v>
      </c>
      <c r="O333" s="310" t="s">
        <v>99</v>
      </c>
      <c r="P333" s="310" t="s">
        <v>99</v>
      </c>
      <c r="Q333" s="310" t="s">
        <v>99</v>
      </c>
      <c r="R333" s="310" t="s">
        <v>100</v>
      </c>
      <c r="S333" s="310" t="s">
        <v>100</v>
      </c>
      <c r="T333" s="310" t="s">
        <v>100</v>
      </c>
      <c r="U333" s="311" t="s">
        <v>100</v>
      </c>
    </row>
    <row r="334" spans="1:21" x14ac:dyDescent="0.25">
      <c r="A334" s="245" t="s">
        <v>344</v>
      </c>
      <c r="B334" s="246" t="s">
        <v>349</v>
      </c>
      <c r="C334" s="246" t="s">
        <v>51</v>
      </c>
      <c r="D334" s="246" t="s">
        <v>180</v>
      </c>
      <c r="E334" s="312" t="s">
        <v>100</v>
      </c>
      <c r="F334" s="312" t="s">
        <v>100</v>
      </c>
      <c r="G334" s="312" t="s">
        <v>100</v>
      </c>
      <c r="H334" s="312" t="s">
        <v>100</v>
      </c>
      <c r="I334" s="312" t="s">
        <v>99</v>
      </c>
      <c r="J334" s="312" t="s">
        <v>100</v>
      </c>
      <c r="K334" s="312" t="s">
        <v>99</v>
      </c>
      <c r="L334" s="312" t="s">
        <v>100</v>
      </c>
      <c r="M334" s="312" t="s">
        <v>100</v>
      </c>
      <c r="N334" s="312" t="s">
        <v>100</v>
      </c>
      <c r="O334" s="312" t="s">
        <v>99</v>
      </c>
      <c r="P334" s="312" t="s">
        <v>99</v>
      </c>
      <c r="Q334" s="312" t="s">
        <v>100</v>
      </c>
      <c r="R334" s="312" t="s">
        <v>99</v>
      </c>
      <c r="S334" s="312" t="s">
        <v>100</v>
      </c>
      <c r="T334" s="312" t="s">
        <v>100</v>
      </c>
      <c r="U334" s="313" t="s">
        <v>100</v>
      </c>
    </row>
    <row r="335" spans="1:21" x14ac:dyDescent="0.25">
      <c r="A335" s="239" t="s">
        <v>344</v>
      </c>
      <c r="B335" s="240" t="s">
        <v>350</v>
      </c>
      <c r="C335" s="240" t="s">
        <v>41</v>
      </c>
      <c r="D335" s="240" t="s">
        <v>182</v>
      </c>
      <c r="E335" s="310" t="s">
        <v>99</v>
      </c>
      <c r="F335" s="310" t="s">
        <v>100</v>
      </c>
      <c r="G335" s="310" t="s">
        <v>100</v>
      </c>
      <c r="H335" s="310" t="s">
        <v>100</v>
      </c>
      <c r="I335" s="310" t="s">
        <v>99</v>
      </c>
      <c r="J335" s="310" t="s">
        <v>99</v>
      </c>
      <c r="K335" s="310" t="s">
        <v>99</v>
      </c>
      <c r="L335" s="310" t="s">
        <v>100</v>
      </c>
      <c r="M335" s="310" t="s">
        <v>99</v>
      </c>
      <c r="N335" s="310" t="s">
        <v>100</v>
      </c>
      <c r="O335" s="310" t="s">
        <v>100</v>
      </c>
      <c r="P335" s="310" t="s">
        <v>99</v>
      </c>
      <c r="Q335" s="310" t="s">
        <v>100</v>
      </c>
      <c r="R335" s="310" t="s">
        <v>100</v>
      </c>
      <c r="S335" s="310" t="s">
        <v>100</v>
      </c>
      <c r="T335" s="310" t="s">
        <v>100</v>
      </c>
      <c r="U335" s="311" t="s">
        <v>100</v>
      </c>
    </row>
    <row r="336" spans="1:21" x14ac:dyDescent="0.25">
      <c r="A336" s="245" t="s">
        <v>351</v>
      </c>
      <c r="B336" s="246" t="s">
        <v>352</v>
      </c>
      <c r="C336" s="246" t="s">
        <v>257</v>
      </c>
      <c r="D336" s="246" t="s">
        <v>182</v>
      </c>
      <c r="E336" s="312" t="s">
        <v>100</v>
      </c>
      <c r="F336" s="312" t="s">
        <v>100</v>
      </c>
      <c r="G336" s="312" t="s">
        <v>100</v>
      </c>
      <c r="H336" s="312" t="s">
        <v>100</v>
      </c>
      <c r="I336" s="312" t="s">
        <v>99</v>
      </c>
      <c r="J336" s="312" t="s">
        <v>100</v>
      </c>
      <c r="K336" s="312" t="s">
        <v>100</v>
      </c>
      <c r="L336" s="312" t="s">
        <v>100</v>
      </c>
      <c r="M336" s="312" t="s">
        <v>100</v>
      </c>
      <c r="N336" s="312" t="s">
        <v>100</v>
      </c>
      <c r="O336" s="312" t="s">
        <v>100</v>
      </c>
      <c r="P336" s="312" t="s">
        <v>100</v>
      </c>
      <c r="Q336" s="312" t="s">
        <v>100</v>
      </c>
      <c r="R336" s="312" t="s">
        <v>100</v>
      </c>
      <c r="S336" s="312" t="s">
        <v>100</v>
      </c>
      <c r="T336" s="312" t="s">
        <v>100</v>
      </c>
      <c r="U336" s="313" t="s">
        <v>100</v>
      </c>
    </row>
    <row r="337" spans="1:21" x14ac:dyDescent="0.25">
      <c r="A337" s="239" t="s">
        <v>351</v>
      </c>
      <c r="B337" s="240" t="s">
        <v>352</v>
      </c>
      <c r="C337" s="240" t="s">
        <v>40</v>
      </c>
      <c r="D337" s="240" t="s">
        <v>182</v>
      </c>
      <c r="E337" s="310" t="s">
        <v>100</v>
      </c>
      <c r="F337" s="310" t="s">
        <v>100</v>
      </c>
      <c r="G337" s="310" t="s">
        <v>100</v>
      </c>
      <c r="H337" s="310" t="s">
        <v>100</v>
      </c>
      <c r="I337" s="310" t="s">
        <v>100</v>
      </c>
      <c r="J337" s="310" t="s">
        <v>100</v>
      </c>
      <c r="K337" s="310" t="s">
        <v>100</v>
      </c>
      <c r="L337" s="310" t="s">
        <v>100</v>
      </c>
      <c r="M337" s="310" t="s">
        <v>100</v>
      </c>
      <c r="N337" s="310" t="s">
        <v>100</v>
      </c>
      <c r="O337" s="310" t="s">
        <v>99</v>
      </c>
      <c r="P337" s="310" t="s">
        <v>99</v>
      </c>
      <c r="Q337" s="310" t="s">
        <v>100</v>
      </c>
      <c r="R337" s="310" t="s">
        <v>100</v>
      </c>
      <c r="S337" s="310" t="s">
        <v>100</v>
      </c>
      <c r="T337" s="310" t="s">
        <v>100</v>
      </c>
      <c r="U337" s="311" t="s">
        <v>100</v>
      </c>
    </row>
    <row r="338" spans="1:21" x14ac:dyDescent="0.25">
      <c r="A338" s="245" t="s">
        <v>351</v>
      </c>
      <c r="B338" s="246" t="s">
        <v>353</v>
      </c>
      <c r="C338" s="246" t="s">
        <v>354</v>
      </c>
      <c r="D338" s="246" t="s">
        <v>182</v>
      </c>
      <c r="E338" s="312" t="s">
        <v>100</v>
      </c>
      <c r="F338" s="312" t="s">
        <v>99</v>
      </c>
      <c r="G338" s="312" t="s">
        <v>100</v>
      </c>
      <c r="H338" s="312" t="s">
        <v>100</v>
      </c>
      <c r="I338" s="312" t="s">
        <v>100</v>
      </c>
      <c r="J338" s="312" t="s">
        <v>100</v>
      </c>
      <c r="K338" s="312" t="s">
        <v>100</v>
      </c>
      <c r="L338" s="312" t="s">
        <v>100</v>
      </c>
      <c r="M338" s="312" t="s">
        <v>100</v>
      </c>
      <c r="N338" s="312" t="s">
        <v>100</v>
      </c>
      <c r="O338" s="312" t="s">
        <v>99</v>
      </c>
      <c r="P338" s="312" t="s">
        <v>99</v>
      </c>
      <c r="Q338" s="312" t="s">
        <v>99</v>
      </c>
      <c r="R338" s="312" t="s">
        <v>99</v>
      </c>
      <c r="S338" s="312" t="s">
        <v>99</v>
      </c>
      <c r="T338" s="312" t="s">
        <v>99</v>
      </c>
      <c r="U338" s="313" t="s">
        <v>100</v>
      </c>
    </row>
    <row r="339" spans="1:21" x14ac:dyDescent="0.25">
      <c r="A339" s="239" t="s">
        <v>351</v>
      </c>
      <c r="B339" s="240" t="s">
        <v>355</v>
      </c>
      <c r="C339" s="240" t="s">
        <v>49</v>
      </c>
      <c r="D339" s="240" t="s">
        <v>182</v>
      </c>
      <c r="E339" s="310" t="s">
        <v>100</v>
      </c>
      <c r="F339" s="310" t="s">
        <v>100</v>
      </c>
      <c r="G339" s="310" t="s">
        <v>100</v>
      </c>
      <c r="H339" s="310" t="s">
        <v>100</v>
      </c>
      <c r="I339" s="310" t="s">
        <v>100</v>
      </c>
      <c r="J339" s="310" t="s">
        <v>99</v>
      </c>
      <c r="K339" s="310" t="s">
        <v>100</v>
      </c>
      <c r="L339" s="310" t="s">
        <v>100</v>
      </c>
      <c r="M339" s="310" t="s">
        <v>100</v>
      </c>
      <c r="N339" s="310" t="s">
        <v>100</v>
      </c>
      <c r="O339" s="310" t="s">
        <v>99</v>
      </c>
      <c r="P339" s="310" t="s">
        <v>99</v>
      </c>
      <c r="Q339" s="310" t="s">
        <v>99</v>
      </c>
      <c r="R339" s="310" t="s">
        <v>99</v>
      </c>
      <c r="S339" s="310" t="s">
        <v>100</v>
      </c>
      <c r="T339" s="310" t="s">
        <v>100</v>
      </c>
      <c r="U339" s="311" t="s">
        <v>100</v>
      </c>
    </row>
    <row r="340" spans="1:21" x14ac:dyDescent="0.25">
      <c r="A340" s="245" t="s">
        <v>351</v>
      </c>
      <c r="B340" s="246" t="s">
        <v>356</v>
      </c>
      <c r="C340" s="246" t="s">
        <v>25</v>
      </c>
      <c r="D340" s="246" t="s">
        <v>180</v>
      </c>
      <c r="E340" s="312" t="s">
        <v>100</v>
      </c>
      <c r="F340" s="312" t="s">
        <v>100</v>
      </c>
      <c r="G340" s="312" t="s">
        <v>100</v>
      </c>
      <c r="H340" s="312" t="s">
        <v>100</v>
      </c>
      <c r="I340" s="312" t="s">
        <v>100</v>
      </c>
      <c r="J340" s="312" t="s">
        <v>100</v>
      </c>
      <c r="K340" s="312" t="s">
        <v>99</v>
      </c>
      <c r="L340" s="312" t="s">
        <v>100</v>
      </c>
      <c r="M340" s="312" t="s">
        <v>99</v>
      </c>
      <c r="N340" s="312" t="s">
        <v>100</v>
      </c>
      <c r="O340" s="312" t="s">
        <v>99</v>
      </c>
      <c r="P340" s="312" t="s">
        <v>99</v>
      </c>
      <c r="Q340" s="312" t="s">
        <v>100</v>
      </c>
      <c r="R340" s="312" t="s">
        <v>99</v>
      </c>
      <c r="S340" s="312" t="s">
        <v>100</v>
      </c>
      <c r="T340" s="312" t="s">
        <v>100</v>
      </c>
      <c r="U340" s="313" t="s">
        <v>100</v>
      </c>
    </row>
    <row r="341" spans="1:21" x14ac:dyDescent="0.25">
      <c r="A341" s="239" t="s">
        <v>351</v>
      </c>
      <c r="B341" s="240" t="s">
        <v>356</v>
      </c>
      <c r="C341" s="240" t="s">
        <v>41</v>
      </c>
      <c r="D341" s="240" t="s">
        <v>180</v>
      </c>
      <c r="E341" s="310" t="s">
        <v>100</v>
      </c>
      <c r="F341" s="310" t="s">
        <v>100</v>
      </c>
      <c r="G341" s="310" t="s">
        <v>100</v>
      </c>
      <c r="H341" s="310" t="s">
        <v>100</v>
      </c>
      <c r="I341" s="310" t="s">
        <v>100</v>
      </c>
      <c r="J341" s="310" t="s">
        <v>100</v>
      </c>
      <c r="K341" s="310" t="s">
        <v>99</v>
      </c>
      <c r="L341" s="310" t="s">
        <v>100</v>
      </c>
      <c r="M341" s="310" t="s">
        <v>99</v>
      </c>
      <c r="N341" s="310" t="s">
        <v>100</v>
      </c>
      <c r="O341" s="310" t="s">
        <v>99</v>
      </c>
      <c r="P341" s="310" t="s">
        <v>99</v>
      </c>
      <c r="Q341" s="310" t="s">
        <v>100</v>
      </c>
      <c r="R341" s="310" t="s">
        <v>99</v>
      </c>
      <c r="S341" s="310" t="s">
        <v>100</v>
      </c>
      <c r="T341" s="310" t="s">
        <v>100</v>
      </c>
      <c r="U341" s="311" t="s">
        <v>100</v>
      </c>
    </row>
    <row r="342" spans="1:21" x14ac:dyDescent="0.25">
      <c r="A342" s="245" t="s">
        <v>351</v>
      </c>
      <c r="B342" s="246" t="s">
        <v>356</v>
      </c>
      <c r="C342" s="246" t="s">
        <v>47</v>
      </c>
      <c r="D342" s="246" t="s">
        <v>180</v>
      </c>
      <c r="E342" s="312" t="s">
        <v>100</v>
      </c>
      <c r="F342" s="312" t="s">
        <v>100</v>
      </c>
      <c r="G342" s="312" t="s">
        <v>100</v>
      </c>
      <c r="H342" s="312" t="s">
        <v>100</v>
      </c>
      <c r="I342" s="312" t="s">
        <v>100</v>
      </c>
      <c r="J342" s="312" t="s">
        <v>100</v>
      </c>
      <c r="K342" s="312" t="s">
        <v>99</v>
      </c>
      <c r="L342" s="312" t="s">
        <v>99</v>
      </c>
      <c r="M342" s="312" t="s">
        <v>99</v>
      </c>
      <c r="N342" s="312" t="s">
        <v>100</v>
      </c>
      <c r="O342" s="312" t="s">
        <v>99</v>
      </c>
      <c r="P342" s="312" t="s">
        <v>99</v>
      </c>
      <c r="Q342" s="312" t="s">
        <v>99</v>
      </c>
      <c r="R342" s="312" t="s">
        <v>99</v>
      </c>
      <c r="S342" s="312" t="s">
        <v>100</v>
      </c>
      <c r="T342" s="312" t="s">
        <v>100</v>
      </c>
      <c r="U342" s="313" t="s">
        <v>100</v>
      </c>
    </row>
    <row r="343" spans="1:21" x14ac:dyDescent="0.25">
      <c r="A343" s="239" t="s">
        <v>357</v>
      </c>
      <c r="B343" s="240" t="s">
        <v>358</v>
      </c>
      <c r="C343" s="240" t="s">
        <v>39</v>
      </c>
      <c r="D343" s="240" t="s">
        <v>182</v>
      </c>
      <c r="E343" s="310" t="s">
        <v>100</v>
      </c>
      <c r="F343" s="310" t="s">
        <v>100</v>
      </c>
      <c r="G343" s="310" t="s">
        <v>99</v>
      </c>
      <c r="H343" s="310" t="s">
        <v>100</v>
      </c>
      <c r="I343" s="310" t="s">
        <v>99</v>
      </c>
      <c r="J343" s="310" t="s">
        <v>99</v>
      </c>
      <c r="K343" s="310" t="s">
        <v>99</v>
      </c>
      <c r="L343" s="310" t="s">
        <v>99</v>
      </c>
      <c r="M343" s="310" t="s">
        <v>100</v>
      </c>
      <c r="N343" s="310" t="s">
        <v>100</v>
      </c>
      <c r="O343" s="310" t="s">
        <v>99</v>
      </c>
      <c r="P343" s="310" t="s">
        <v>99</v>
      </c>
      <c r="Q343" s="310" t="s">
        <v>99</v>
      </c>
      <c r="R343" s="310" t="s">
        <v>99</v>
      </c>
      <c r="S343" s="310" t="s">
        <v>100</v>
      </c>
      <c r="T343" s="310" t="s">
        <v>100</v>
      </c>
      <c r="U343" s="311" t="s">
        <v>100</v>
      </c>
    </row>
    <row r="344" spans="1:21" x14ac:dyDescent="0.25">
      <c r="A344" s="245" t="s">
        <v>357</v>
      </c>
      <c r="B344" s="246" t="s">
        <v>359</v>
      </c>
      <c r="C344" s="246" t="s">
        <v>41</v>
      </c>
      <c r="D344" s="246" t="s">
        <v>182</v>
      </c>
      <c r="E344" s="312" t="s">
        <v>100</v>
      </c>
      <c r="F344" s="312" t="s">
        <v>100</v>
      </c>
      <c r="G344" s="312" t="s">
        <v>100</v>
      </c>
      <c r="H344" s="312" t="s">
        <v>100</v>
      </c>
      <c r="I344" s="312" t="s">
        <v>100</v>
      </c>
      <c r="J344" s="312" t="s">
        <v>100</v>
      </c>
      <c r="K344" s="312" t="s">
        <v>100</v>
      </c>
      <c r="L344" s="312" t="s">
        <v>100</v>
      </c>
      <c r="M344" s="312" t="s">
        <v>99</v>
      </c>
      <c r="N344" s="312" t="s">
        <v>100</v>
      </c>
      <c r="O344" s="312" t="s">
        <v>99</v>
      </c>
      <c r="P344" s="312" t="s">
        <v>99</v>
      </c>
      <c r="Q344" s="312" t="s">
        <v>99</v>
      </c>
      <c r="R344" s="312" t="s">
        <v>99</v>
      </c>
      <c r="S344" s="312" t="s">
        <v>99</v>
      </c>
      <c r="T344" s="312" t="s">
        <v>100</v>
      </c>
      <c r="U344" s="313" t="s">
        <v>100</v>
      </c>
    </row>
    <row r="345" spans="1:21" x14ac:dyDescent="0.25">
      <c r="A345" s="239" t="s">
        <v>357</v>
      </c>
      <c r="B345" s="240" t="s">
        <v>360</v>
      </c>
      <c r="C345" s="240" t="s">
        <v>40</v>
      </c>
      <c r="D345" s="240" t="s">
        <v>182</v>
      </c>
      <c r="E345" s="310" t="s">
        <v>100</v>
      </c>
      <c r="F345" s="310" t="s">
        <v>100</v>
      </c>
      <c r="G345" s="310" t="s">
        <v>100</v>
      </c>
      <c r="H345" s="310" t="s">
        <v>100</v>
      </c>
      <c r="I345" s="310" t="s">
        <v>100</v>
      </c>
      <c r="J345" s="310" t="s">
        <v>100</v>
      </c>
      <c r="K345" s="310" t="s">
        <v>99</v>
      </c>
      <c r="L345" s="310" t="s">
        <v>100</v>
      </c>
      <c r="M345" s="310" t="s">
        <v>100</v>
      </c>
      <c r="N345" s="310" t="s">
        <v>100</v>
      </c>
      <c r="O345" s="310" t="s">
        <v>100</v>
      </c>
      <c r="P345" s="310" t="s">
        <v>100</v>
      </c>
      <c r="Q345" s="310" t="s">
        <v>100</v>
      </c>
      <c r="R345" s="310" t="s">
        <v>100</v>
      </c>
      <c r="S345" s="310" t="s">
        <v>100</v>
      </c>
      <c r="T345" s="310" t="s">
        <v>100</v>
      </c>
      <c r="U345" s="311" t="s">
        <v>100</v>
      </c>
    </row>
    <row r="346" spans="1:21" x14ac:dyDescent="0.25">
      <c r="A346" s="245" t="s">
        <v>357</v>
      </c>
      <c r="B346" s="246" t="s">
        <v>360</v>
      </c>
      <c r="C346" s="246" t="s">
        <v>48</v>
      </c>
      <c r="D346" s="246" t="s">
        <v>182</v>
      </c>
      <c r="E346" s="312" t="s">
        <v>100</v>
      </c>
      <c r="F346" s="312" t="s">
        <v>100</v>
      </c>
      <c r="G346" s="312" t="s">
        <v>100</v>
      </c>
      <c r="H346" s="312" t="s">
        <v>100</v>
      </c>
      <c r="I346" s="312" t="s">
        <v>100</v>
      </c>
      <c r="J346" s="312" t="s">
        <v>100</v>
      </c>
      <c r="K346" s="312" t="s">
        <v>99</v>
      </c>
      <c r="L346" s="312" t="s">
        <v>100</v>
      </c>
      <c r="M346" s="312" t="s">
        <v>100</v>
      </c>
      <c r="N346" s="312" t="s">
        <v>100</v>
      </c>
      <c r="O346" s="312" t="s">
        <v>99</v>
      </c>
      <c r="P346" s="312" t="s">
        <v>99</v>
      </c>
      <c r="Q346" s="312" t="s">
        <v>100</v>
      </c>
      <c r="R346" s="312" t="s">
        <v>100</v>
      </c>
      <c r="S346" s="312" t="s">
        <v>99</v>
      </c>
      <c r="T346" s="312" t="s">
        <v>100</v>
      </c>
      <c r="U346" s="313" t="s">
        <v>100</v>
      </c>
    </row>
    <row r="347" spans="1:21" x14ac:dyDescent="0.25">
      <c r="A347" s="239" t="s">
        <v>357</v>
      </c>
      <c r="B347" s="240" t="s">
        <v>360</v>
      </c>
      <c r="C347" s="240" t="s">
        <v>49</v>
      </c>
      <c r="D347" s="240" t="s">
        <v>182</v>
      </c>
      <c r="E347" s="310" t="s">
        <v>100</v>
      </c>
      <c r="F347" s="310" t="s">
        <v>100</v>
      </c>
      <c r="G347" s="310" t="s">
        <v>100</v>
      </c>
      <c r="H347" s="310" t="s">
        <v>100</v>
      </c>
      <c r="I347" s="310" t="s">
        <v>100</v>
      </c>
      <c r="J347" s="310" t="s">
        <v>100</v>
      </c>
      <c r="K347" s="310" t="s">
        <v>99</v>
      </c>
      <c r="L347" s="310" t="s">
        <v>100</v>
      </c>
      <c r="M347" s="310" t="s">
        <v>100</v>
      </c>
      <c r="N347" s="310" t="s">
        <v>100</v>
      </c>
      <c r="O347" s="310" t="s">
        <v>100</v>
      </c>
      <c r="P347" s="310" t="s">
        <v>100</v>
      </c>
      <c r="Q347" s="310" t="s">
        <v>100</v>
      </c>
      <c r="R347" s="310" t="s">
        <v>100</v>
      </c>
      <c r="S347" s="310" t="s">
        <v>100</v>
      </c>
      <c r="T347" s="310" t="s">
        <v>100</v>
      </c>
      <c r="U347" s="311" t="s">
        <v>100</v>
      </c>
    </row>
    <row r="348" spans="1:21" x14ac:dyDescent="0.25">
      <c r="A348" s="245" t="s">
        <v>357</v>
      </c>
      <c r="B348" s="246" t="s">
        <v>360</v>
      </c>
      <c r="C348" s="246" t="s">
        <v>50</v>
      </c>
      <c r="D348" s="246" t="s">
        <v>182</v>
      </c>
      <c r="E348" s="312" t="s">
        <v>99</v>
      </c>
      <c r="F348" s="312" t="s">
        <v>99</v>
      </c>
      <c r="G348" s="312" t="s">
        <v>100</v>
      </c>
      <c r="H348" s="312" t="s">
        <v>100</v>
      </c>
      <c r="I348" s="312" t="s">
        <v>100</v>
      </c>
      <c r="J348" s="312" t="s">
        <v>100</v>
      </c>
      <c r="K348" s="312" t="s">
        <v>99</v>
      </c>
      <c r="L348" s="312" t="s">
        <v>100</v>
      </c>
      <c r="M348" s="312" t="s">
        <v>100</v>
      </c>
      <c r="N348" s="312" t="s">
        <v>100</v>
      </c>
      <c r="O348" s="312" t="s">
        <v>100</v>
      </c>
      <c r="P348" s="312" t="s">
        <v>100</v>
      </c>
      <c r="Q348" s="312" t="s">
        <v>100</v>
      </c>
      <c r="R348" s="312" t="s">
        <v>100</v>
      </c>
      <c r="S348" s="312" t="s">
        <v>100</v>
      </c>
      <c r="T348" s="312" t="s">
        <v>100</v>
      </c>
      <c r="U348" s="313" t="s">
        <v>100</v>
      </c>
    </row>
    <row r="349" spans="1:21" x14ac:dyDescent="0.25">
      <c r="A349" s="239" t="s">
        <v>357</v>
      </c>
      <c r="B349" s="240" t="s">
        <v>361</v>
      </c>
      <c r="C349" s="240" t="s">
        <v>49</v>
      </c>
      <c r="D349" s="240" t="s">
        <v>182</v>
      </c>
      <c r="E349" s="310" t="s">
        <v>100</v>
      </c>
      <c r="F349" s="310" t="s">
        <v>100</v>
      </c>
      <c r="G349" s="310" t="s">
        <v>100</v>
      </c>
      <c r="H349" s="310" t="s">
        <v>100</v>
      </c>
      <c r="I349" s="310" t="s">
        <v>100</v>
      </c>
      <c r="J349" s="310" t="s">
        <v>100</v>
      </c>
      <c r="K349" s="310" t="s">
        <v>100</v>
      </c>
      <c r="L349" s="310" t="s">
        <v>100</v>
      </c>
      <c r="M349" s="310" t="s">
        <v>99</v>
      </c>
      <c r="N349" s="310" t="s">
        <v>100</v>
      </c>
      <c r="O349" s="310" t="s">
        <v>100</v>
      </c>
      <c r="P349" s="310" t="s">
        <v>99</v>
      </c>
      <c r="Q349" s="310" t="s">
        <v>100</v>
      </c>
      <c r="R349" s="310" t="s">
        <v>99</v>
      </c>
      <c r="S349" s="310" t="s">
        <v>100</v>
      </c>
      <c r="T349" s="310" t="s">
        <v>99</v>
      </c>
      <c r="U349" s="311" t="s">
        <v>100</v>
      </c>
    </row>
    <row r="350" spans="1:21" x14ac:dyDescent="0.25">
      <c r="A350" s="245" t="s">
        <v>357</v>
      </c>
      <c r="B350" s="246" t="s">
        <v>362</v>
      </c>
      <c r="C350" s="246" t="s">
        <v>41</v>
      </c>
      <c r="D350" s="246" t="s">
        <v>182</v>
      </c>
      <c r="E350" s="312" t="s">
        <v>100</v>
      </c>
      <c r="F350" s="312" t="s">
        <v>100</v>
      </c>
      <c r="G350" s="312" t="s">
        <v>100</v>
      </c>
      <c r="H350" s="312" t="s">
        <v>100</v>
      </c>
      <c r="I350" s="312" t="s">
        <v>100</v>
      </c>
      <c r="J350" s="312" t="s">
        <v>99</v>
      </c>
      <c r="K350" s="312" t="s">
        <v>99</v>
      </c>
      <c r="L350" s="312" t="s">
        <v>100</v>
      </c>
      <c r="M350" s="312" t="s">
        <v>100</v>
      </c>
      <c r="N350" s="312" t="s">
        <v>100</v>
      </c>
      <c r="O350" s="312" t="s">
        <v>100</v>
      </c>
      <c r="P350" s="312" t="s">
        <v>99</v>
      </c>
      <c r="Q350" s="312" t="s">
        <v>100</v>
      </c>
      <c r="R350" s="312" t="s">
        <v>100</v>
      </c>
      <c r="S350" s="312" t="s">
        <v>100</v>
      </c>
      <c r="T350" s="312" t="s">
        <v>100</v>
      </c>
      <c r="U350" s="313" t="s">
        <v>100</v>
      </c>
    </row>
    <row r="351" spans="1:21" x14ac:dyDescent="0.25">
      <c r="A351" s="239" t="s">
        <v>357</v>
      </c>
      <c r="B351" s="240" t="s">
        <v>363</v>
      </c>
      <c r="C351" s="240" t="s">
        <v>25</v>
      </c>
      <c r="D351" s="240" t="s">
        <v>180</v>
      </c>
      <c r="E351" s="310" t="s">
        <v>100</v>
      </c>
      <c r="F351" s="310" t="s">
        <v>100</v>
      </c>
      <c r="G351" s="310" t="s">
        <v>100</v>
      </c>
      <c r="H351" s="310" t="s">
        <v>100</v>
      </c>
      <c r="I351" s="310" t="s">
        <v>100</v>
      </c>
      <c r="J351" s="310" t="s">
        <v>100</v>
      </c>
      <c r="K351" s="310" t="s">
        <v>99</v>
      </c>
      <c r="L351" s="310" t="s">
        <v>100</v>
      </c>
      <c r="M351" s="310" t="s">
        <v>100</v>
      </c>
      <c r="N351" s="310" t="s">
        <v>100</v>
      </c>
      <c r="O351" s="310" t="s">
        <v>100</v>
      </c>
      <c r="P351" s="310" t="s">
        <v>99</v>
      </c>
      <c r="Q351" s="310" t="s">
        <v>100</v>
      </c>
      <c r="R351" s="310" t="s">
        <v>100</v>
      </c>
      <c r="S351" s="310" t="s">
        <v>99</v>
      </c>
      <c r="T351" s="310" t="s">
        <v>100</v>
      </c>
      <c r="U351" s="311" t="s">
        <v>100</v>
      </c>
    </row>
    <row r="352" spans="1:21" x14ac:dyDescent="0.25">
      <c r="A352" s="245" t="s">
        <v>357</v>
      </c>
      <c r="B352" s="246" t="s">
        <v>363</v>
      </c>
      <c r="C352" s="246" t="s">
        <v>40</v>
      </c>
      <c r="D352" s="246" t="s">
        <v>180</v>
      </c>
      <c r="E352" s="312" t="s">
        <v>100</v>
      </c>
      <c r="F352" s="312" t="s">
        <v>100</v>
      </c>
      <c r="G352" s="312" t="s">
        <v>100</v>
      </c>
      <c r="H352" s="312" t="s">
        <v>100</v>
      </c>
      <c r="I352" s="312" t="s">
        <v>100</v>
      </c>
      <c r="J352" s="312" t="s">
        <v>100</v>
      </c>
      <c r="K352" s="312" t="s">
        <v>99</v>
      </c>
      <c r="L352" s="312" t="s">
        <v>100</v>
      </c>
      <c r="M352" s="312" t="s">
        <v>100</v>
      </c>
      <c r="N352" s="312" t="s">
        <v>100</v>
      </c>
      <c r="O352" s="312" t="s">
        <v>99</v>
      </c>
      <c r="P352" s="312" t="s">
        <v>99</v>
      </c>
      <c r="Q352" s="312" t="s">
        <v>99</v>
      </c>
      <c r="R352" s="312" t="s">
        <v>100</v>
      </c>
      <c r="S352" s="312" t="s">
        <v>100</v>
      </c>
      <c r="T352" s="312" t="s">
        <v>100</v>
      </c>
      <c r="U352" s="313" t="s">
        <v>99</v>
      </c>
    </row>
    <row r="353" spans="1:21" x14ac:dyDescent="0.25">
      <c r="A353" s="239" t="s">
        <v>357</v>
      </c>
      <c r="B353" s="240" t="s">
        <v>363</v>
      </c>
      <c r="C353" s="240" t="s">
        <v>47</v>
      </c>
      <c r="D353" s="240" t="s">
        <v>180</v>
      </c>
      <c r="E353" s="310" t="s">
        <v>99</v>
      </c>
      <c r="F353" s="310" t="s">
        <v>99</v>
      </c>
      <c r="G353" s="310" t="s">
        <v>100</v>
      </c>
      <c r="H353" s="310" t="s">
        <v>100</v>
      </c>
      <c r="I353" s="310" t="s">
        <v>99</v>
      </c>
      <c r="J353" s="310" t="s">
        <v>99</v>
      </c>
      <c r="K353" s="310" t="s">
        <v>99</v>
      </c>
      <c r="L353" s="310" t="s">
        <v>99</v>
      </c>
      <c r="M353" s="310" t="s">
        <v>99</v>
      </c>
      <c r="N353" s="310" t="s">
        <v>100</v>
      </c>
      <c r="O353" s="310" t="s">
        <v>100</v>
      </c>
      <c r="P353" s="310" t="s">
        <v>99</v>
      </c>
      <c r="Q353" s="310" t="s">
        <v>99</v>
      </c>
      <c r="R353" s="310" t="s">
        <v>99</v>
      </c>
      <c r="S353" s="310" t="s">
        <v>99</v>
      </c>
      <c r="T353" s="310" t="s">
        <v>99</v>
      </c>
      <c r="U353" s="311" t="s">
        <v>100</v>
      </c>
    </row>
    <row r="354" spans="1:21" x14ac:dyDescent="0.25">
      <c r="A354" s="245" t="s">
        <v>357</v>
      </c>
      <c r="B354" s="246" t="s">
        <v>363</v>
      </c>
      <c r="C354" s="246" t="s">
        <v>48</v>
      </c>
      <c r="D354" s="246" t="s">
        <v>180</v>
      </c>
      <c r="E354" s="312" t="s">
        <v>100</v>
      </c>
      <c r="F354" s="312" t="s">
        <v>100</v>
      </c>
      <c r="G354" s="312" t="s">
        <v>100</v>
      </c>
      <c r="H354" s="312" t="s">
        <v>99</v>
      </c>
      <c r="I354" s="312" t="s">
        <v>100</v>
      </c>
      <c r="J354" s="312" t="s">
        <v>100</v>
      </c>
      <c r="K354" s="312" t="s">
        <v>100</v>
      </c>
      <c r="L354" s="312" t="s">
        <v>100</v>
      </c>
      <c r="M354" s="312" t="s">
        <v>100</v>
      </c>
      <c r="N354" s="312" t="s">
        <v>100</v>
      </c>
      <c r="O354" s="312" t="s">
        <v>100</v>
      </c>
      <c r="P354" s="312" t="s">
        <v>99</v>
      </c>
      <c r="Q354" s="312" t="s">
        <v>100</v>
      </c>
      <c r="R354" s="312" t="s">
        <v>100</v>
      </c>
      <c r="S354" s="312" t="s">
        <v>100</v>
      </c>
      <c r="T354" s="312" t="s">
        <v>100</v>
      </c>
      <c r="U354" s="313" t="s">
        <v>100</v>
      </c>
    </row>
    <row r="355" spans="1:21" x14ac:dyDescent="0.25">
      <c r="A355" s="239" t="s">
        <v>357</v>
      </c>
      <c r="B355" s="240" t="s">
        <v>363</v>
      </c>
      <c r="C355" s="240" t="s">
        <v>50</v>
      </c>
      <c r="D355" s="240" t="s">
        <v>180</v>
      </c>
      <c r="E355" s="310" t="s">
        <v>100</v>
      </c>
      <c r="F355" s="310" t="s">
        <v>100</v>
      </c>
      <c r="G355" s="310" t="s">
        <v>100</v>
      </c>
      <c r="H355" s="310" t="s">
        <v>100</v>
      </c>
      <c r="I355" s="310" t="s">
        <v>100</v>
      </c>
      <c r="J355" s="310" t="s">
        <v>100</v>
      </c>
      <c r="K355" s="310" t="s">
        <v>100</v>
      </c>
      <c r="L355" s="310" t="s">
        <v>100</v>
      </c>
      <c r="M355" s="310" t="s">
        <v>99</v>
      </c>
      <c r="N355" s="310" t="s">
        <v>100</v>
      </c>
      <c r="O355" s="310" t="s">
        <v>99</v>
      </c>
      <c r="P355" s="310" t="s">
        <v>99</v>
      </c>
      <c r="Q355" s="310" t="s">
        <v>99</v>
      </c>
      <c r="R355" s="310" t="s">
        <v>100</v>
      </c>
      <c r="S355" s="310" t="s">
        <v>100</v>
      </c>
      <c r="T355" s="310" t="s">
        <v>100</v>
      </c>
      <c r="U355" s="311" t="s">
        <v>100</v>
      </c>
    </row>
    <row r="356" spans="1:21" x14ac:dyDescent="0.25">
      <c r="A356" s="245" t="s">
        <v>364</v>
      </c>
      <c r="B356" s="246" t="s">
        <v>365</v>
      </c>
      <c r="C356" s="246" t="s">
        <v>25</v>
      </c>
      <c r="D356" s="246" t="s">
        <v>182</v>
      </c>
      <c r="E356" s="312" t="s">
        <v>100</v>
      </c>
      <c r="F356" s="312" t="s">
        <v>99</v>
      </c>
      <c r="G356" s="312" t="s">
        <v>100</v>
      </c>
      <c r="H356" s="312" t="s">
        <v>100</v>
      </c>
      <c r="I356" s="312" t="s">
        <v>100</v>
      </c>
      <c r="J356" s="312" t="s">
        <v>100</v>
      </c>
      <c r="K356" s="312" t="s">
        <v>100</v>
      </c>
      <c r="L356" s="312" t="s">
        <v>100</v>
      </c>
      <c r="M356" s="312" t="s">
        <v>100</v>
      </c>
      <c r="N356" s="312" t="s">
        <v>100</v>
      </c>
      <c r="O356" s="312" t="s">
        <v>99</v>
      </c>
      <c r="P356" s="312" t="s">
        <v>99</v>
      </c>
      <c r="Q356" s="312" t="s">
        <v>100</v>
      </c>
      <c r="R356" s="312" t="s">
        <v>100</v>
      </c>
      <c r="S356" s="312" t="s">
        <v>100</v>
      </c>
      <c r="T356" s="312" t="s">
        <v>100</v>
      </c>
      <c r="U356" s="313" t="s">
        <v>100</v>
      </c>
    </row>
    <row r="357" spans="1:21" x14ac:dyDescent="0.25">
      <c r="A357" s="239" t="s">
        <v>364</v>
      </c>
      <c r="B357" s="240" t="s">
        <v>366</v>
      </c>
      <c r="C357" s="240" t="s">
        <v>40</v>
      </c>
      <c r="D357" s="240" t="s">
        <v>180</v>
      </c>
      <c r="E357" s="310" t="s">
        <v>100</v>
      </c>
      <c r="F357" s="310" t="s">
        <v>99</v>
      </c>
      <c r="G357" s="310" t="s">
        <v>100</v>
      </c>
      <c r="H357" s="310" t="s">
        <v>100</v>
      </c>
      <c r="I357" s="310" t="s">
        <v>99</v>
      </c>
      <c r="J357" s="310" t="s">
        <v>100</v>
      </c>
      <c r="K357" s="310" t="s">
        <v>99</v>
      </c>
      <c r="L357" s="310" t="s">
        <v>100</v>
      </c>
      <c r="M357" s="310" t="s">
        <v>100</v>
      </c>
      <c r="N357" s="310" t="s">
        <v>100</v>
      </c>
      <c r="O357" s="310" t="s">
        <v>99</v>
      </c>
      <c r="P357" s="310" t="s">
        <v>99</v>
      </c>
      <c r="Q357" s="310" t="s">
        <v>100</v>
      </c>
      <c r="R357" s="310" t="s">
        <v>100</v>
      </c>
      <c r="S357" s="310" t="s">
        <v>99</v>
      </c>
      <c r="T357" s="310" t="s">
        <v>100</v>
      </c>
      <c r="U357" s="311" t="s">
        <v>100</v>
      </c>
    </row>
    <row r="358" spans="1:21" x14ac:dyDescent="0.25">
      <c r="A358" s="245" t="s">
        <v>364</v>
      </c>
      <c r="B358" s="246" t="s">
        <v>366</v>
      </c>
      <c r="C358" s="246" t="s">
        <v>41</v>
      </c>
      <c r="D358" s="246" t="s">
        <v>180</v>
      </c>
      <c r="E358" s="312" t="s">
        <v>100</v>
      </c>
      <c r="F358" s="312" t="s">
        <v>99</v>
      </c>
      <c r="G358" s="312" t="s">
        <v>100</v>
      </c>
      <c r="H358" s="312" t="s">
        <v>100</v>
      </c>
      <c r="I358" s="312" t="s">
        <v>99</v>
      </c>
      <c r="J358" s="312" t="s">
        <v>100</v>
      </c>
      <c r="K358" s="312" t="s">
        <v>100</v>
      </c>
      <c r="L358" s="312" t="s">
        <v>99</v>
      </c>
      <c r="M358" s="312" t="s">
        <v>100</v>
      </c>
      <c r="N358" s="312" t="s">
        <v>100</v>
      </c>
      <c r="O358" s="312" t="s">
        <v>99</v>
      </c>
      <c r="P358" s="312" t="s">
        <v>100</v>
      </c>
      <c r="Q358" s="312" t="s">
        <v>100</v>
      </c>
      <c r="R358" s="312" t="s">
        <v>99</v>
      </c>
      <c r="S358" s="312" t="s">
        <v>100</v>
      </c>
      <c r="T358" s="312" t="s">
        <v>100</v>
      </c>
      <c r="U358" s="313" t="s">
        <v>100</v>
      </c>
    </row>
    <row r="359" spans="1:21" x14ac:dyDescent="0.25">
      <c r="A359" s="239" t="s">
        <v>364</v>
      </c>
      <c r="B359" s="240" t="s">
        <v>366</v>
      </c>
      <c r="C359" s="240" t="s">
        <v>48</v>
      </c>
      <c r="D359" s="240" t="s">
        <v>180</v>
      </c>
      <c r="E359" s="310" t="s">
        <v>100</v>
      </c>
      <c r="F359" s="310" t="s">
        <v>99</v>
      </c>
      <c r="G359" s="310" t="s">
        <v>100</v>
      </c>
      <c r="H359" s="310" t="s">
        <v>100</v>
      </c>
      <c r="I359" s="310" t="s">
        <v>100</v>
      </c>
      <c r="J359" s="310" t="s">
        <v>100</v>
      </c>
      <c r="K359" s="310" t="s">
        <v>99</v>
      </c>
      <c r="L359" s="310" t="s">
        <v>99</v>
      </c>
      <c r="M359" s="310" t="s">
        <v>100</v>
      </c>
      <c r="N359" s="310" t="s">
        <v>100</v>
      </c>
      <c r="O359" s="310" t="s">
        <v>99</v>
      </c>
      <c r="P359" s="310" t="s">
        <v>99</v>
      </c>
      <c r="Q359" s="310" t="s">
        <v>99</v>
      </c>
      <c r="R359" s="310" t="s">
        <v>99</v>
      </c>
      <c r="S359" s="310" t="s">
        <v>100</v>
      </c>
      <c r="T359" s="310" t="s">
        <v>100</v>
      </c>
      <c r="U359" s="311" t="s">
        <v>100</v>
      </c>
    </row>
    <row r="360" spans="1:21" x14ac:dyDescent="0.25">
      <c r="A360" s="245" t="s">
        <v>364</v>
      </c>
      <c r="B360" s="246" t="s">
        <v>366</v>
      </c>
      <c r="C360" s="246" t="s">
        <v>49</v>
      </c>
      <c r="D360" s="246" t="s">
        <v>180</v>
      </c>
      <c r="E360" s="312" t="s">
        <v>100</v>
      </c>
      <c r="F360" s="312" t="s">
        <v>99</v>
      </c>
      <c r="G360" s="312" t="s">
        <v>100</v>
      </c>
      <c r="H360" s="312" t="s">
        <v>100</v>
      </c>
      <c r="I360" s="312" t="s">
        <v>99</v>
      </c>
      <c r="J360" s="312" t="s">
        <v>99</v>
      </c>
      <c r="K360" s="312" t="s">
        <v>99</v>
      </c>
      <c r="L360" s="312" t="s">
        <v>100</v>
      </c>
      <c r="M360" s="312" t="s">
        <v>100</v>
      </c>
      <c r="N360" s="312" t="s">
        <v>100</v>
      </c>
      <c r="O360" s="312" t="s">
        <v>99</v>
      </c>
      <c r="P360" s="312" t="s">
        <v>99</v>
      </c>
      <c r="Q360" s="312" t="s">
        <v>99</v>
      </c>
      <c r="R360" s="312" t="s">
        <v>99</v>
      </c>
      <c r="S360" s="312" t="s">
        <v>100</v>
      </c>
      <c r="T360" s="312" t="s">
        <v>100</v>
      </c>
      <c r="U360" s="313" t="s">
        <v>100</v>
      </c>
    </row>
    <row r="361" spans="1:21" x14ac:dyDescent="0.25">
      <c r="A361" s="239" t="s">
        <v>364</v>
      </c>
      <c r="B361" s="240" t="s">
        <v>366</v>
      </c>
      <c r="C361" s="240" t="s">
        <v>50</v>
      </c>
      <c r="D361" s="240" t="s">
        <v>180</v>
      </c>
      <c r="E361" s="310" t="s">
        <v>100</v>
      </c>
      <c r="F361" s="310" t="s">
        <v>99</v>
      </c>
      <c r="G361" s="310" t="s">
        <v>100</v>
      </c>
      <c r="H361" s="310" t="s">
        <v>100</v>
      </c>
      <c r="I361" s="310" t="s">
        <v>100</v>
      </c>
      <c r="J361" s="310" t="s">
        <v>100</v>
      </c>
      <c r="K361" s="310" t="s">
        <v>99</v>
      </c>
      <c r="L361" s="310" t="s">
        <v>100</v>
      </c>
      <c r="M361" s="310" t="s">
        <v>100</v>
      </c>
      <c r="N361" s="310" t="s">
        <v>100</v>
      </c>
      <c r="O361" s="310" t="s">
        <v>100</v>
      </c>
      <c r="P361" s="310" t="s">
        <v>99</v>
      </c>
      <c r="Q361" s="310" t="s">
        <v>100</v>
      </c>
      <c r="R361" s="310" t="s">
        <v>100</v>
      </c>
      <c r="S361" s="310" t="s">
        <v>100</v>
      </c>
      <c r="T361" s="310" t="s">
        <v>100</v>
      </c>
      <c r="U361" s="311" t="s">
        <v>99</v>
      </c>
    </row>
    <row r="362" spans="1:21" x14ac:dyDescent="0.25">
      <c r="A362" s="245" t="s">
        <v>364</v>
      </c>
      <c r="B362" s="246" t="s">
        <v>367</v>
      </c>
      <c r="C362" s="246" t="s">
        <v>47</v>
      </c>
      <c r="D362" s="246" t="s">
        <v>182</v>
      </c>
      <c r="E362" s="312" t="s">
        <v>99</v>
      </c>
      <c r="F362" s="312" t="s">
        <v>99</v>
      </c>
      <c r="G362" s="312" t="s">
        <v>99</v>
      </c>
      <c r="H362" s="312" t="s">
        <v>100</v>
      </c>
      <c r="I362" s="312" t="s">
        <v>99</v>
      </c>
      <c r="J362" s="312" t="s">
        <v>100</v>
      </c>
      <c r="K362" s="312" t="s">
        <v>99</v>
      </c>
      <c r="L362" s="312" t="s">
        <v>100</v>
      </c>
      <c r="M362" s="312" t="s">
        <v>100</v>
      </c>
      <c r="N362" s="312" t="s">
        <v>100</v>
      </c>
      <c r="O362" s="312" t="s">
        <v>99</v>
      </c>
      <c r="P362" s="312" t="s">
        <v>99</v>
      </c>
      <c r="Q362" s="312" t="s">
        <v>99</v>
      </c>
      <c r="R362" s="312" t="s">
        <v>99</v>
      </c>
      <c r="S362" s="312" t="s">
        <v>99</v>
      </c>
      <c r="T362" s="312" t="s">
        <v>100</v>
      </c>
      <c r="U362" s="313" t="s">
        <v>100</v>
      </c>
    </row>
    <row r="363" spans="1:21" x14ac:dyDescent="0.25">
      <c r="A363" s="239" t="s">
        <v>368</v>
      </c>
      <c r="B363" s="240" t="s">
        <v>369</v>
      </c>
      <c r="C363" s="240" t="s">
        <v>25</v>
      </c>
      <c r="D363" s="240" t="s">
        <v>182</v>
      </c>
      <c r="E363" s="310" t="s">
        <v>100</v>
      </c>
      <c r="F363" s="310" t="s">
        <v>100</v>
      </c>
      <c r="G363" s="310" t="s">
        <v>99</v>
      </c>
      <c r="H363" s="310" t="s">
        <v>100</v>
      </c>
      <c r="I363" s="310" t="s">
        <v>100</v>
      </c>
      <c r="J363" s="310" t="s">
        <v>100</v>
      </c>
      <c r="K363" s="310" t="s">
        <v>99</v>
      </c>
      <c r="L363" s="310" t="s">
        <v>99</v>
      </c>
      <c r="M363" s="310" t="s">
        <v>100</v>
      </c>
      <c r="N363" s="310" t="s">
        <v>100</v>
      </c>
      <c r="O363" s="310" t="s">
        <v>99</v>
      </c>
      <c r="P363" s="310" t="s">
        <v>99</v>
      </c>
      <c r="Q363" s="310" t="s">
        <v>99</v>
      </c>
      <c r="R363" s="310" t="s">
        <v>99</v>
      </c>
      <c r="S363" s="310" t="s">
        <v>99</v>
      </c>
      <c r="T363" s="310" t="s">
        <v>99</v>
      </c>
      <c r="U363" s="311" t="s">
        <v>100</v>
      </c>
    </row>
    <row r="364" spans="1:21" x14ac:dyDescent="0.25">
      <c r="A364" s="245" t="s">
        <v>368</v>
      </c>
      <c r="B364" s="246" t="s">
        <v>370</v>
      </c>
      <c r="C364" s="246" t="s">
        <v>48</v>
      </c>
      <c r="D364" s="246" t="s">
        <v>182</v>
      </c>
      <c r="E364" s="312" t="s">
        <v>100</v>
      </c>
      <c r="F364" s="312" t="s">
        <v>100</v>
      </c>
      <c r="G364" s="312" t="s">
        <v>99</v>
      </c>
      <c r="H364" s="312" t="s">
        <v>99</v>
      </c>
      <c r="I364" s="312" t="s">
        <v>99</v>
      </c>
      <c r="J364" s="312" t="s">
        <v>99</v>
      </c>
      <c r="K364" s="312" t="s">
        <v>99</v>
      </c>
      <c r="L364" s="312" t="s">
        <v>99</v>
      </c>
      <c r="M364" s="312" t="s">
        <v>100</v>
      </c>
      <c r="N364" s="312" t="s">
        <v>100</v>
      </c>
      <c r="O364" s="312" t="s">
        <v>99</v>
      </c>
      <c r="P364" s="312" t="s">
        <v>99</v>
      </c>
      <c r="Q364" s="312" t="s">
        <v>99</v>
      </c>
      <c r="R364" s="312" t="s">
        <v>99</v>
      </c>
      <c r="S364" s="312" t="s">
        <v>100</v>
      </c>
      <c r="T364" s="312" t="s">
        <v>100</v>
      </c>
      <c r="U364" s="313" t="s">
        <v>100</v>
      </c>
    </row>
    <row r="365" spans="1:21" x14ac:dyDescent="0.25">
      <c r="A365" s="239" t="s">
        <v>368</v>
      </c>
      <c r="B365" s="240" t="s">
        <v>371</v>
      </c>
      <c r="C365" s="240" t="s">
        <v>41</v>
      </c>
      <c r="D365" s="240" t="s">
        <v>180</v>
      </c>
      <c r="E365" s="310" t="s">
        <v>100</v>
      </c>
      <c r="F365" s="310" t="s">
        <v>99</v>
      </c>
      <c r="G365" s="310" t="s">
        <v>100</v>
      </c>
      <c r="H365" s="310" t="s">
        <v>100</v>
      </c>
      <c r="I365" s="310" t="s">
        <v>100</v>
      </c>
      <c r="J365" s="310" t="s">
        <v>99</v>
      </c>
      <c r="K365" s="310" t="s">
        <v>100</v>
      </c>
      <c r="L365" s="310" t="s">
        <v>100</v>
      </c>
      <c r="M365" s="310" t="s">
        <v>100</v>
      </c>
      <c r="N365" s="310" t="s">
        <v>100</v>
      </c>
      <c r="O365" s="310" t="s">
        <v>100</v>
      </c>
      <c r="P365" s="310" t="s">
        <v>100</v>
      </c>
      <c r="Q365" s="310" t="s">
        <v>100</v>
      </c>
      <c r="R365" s="310" t="s">
        <v>100</v>
      </c>
      <c r="S365" s="310" t="s">
        <v>100</v>
      </c>
      <c r="T365" s="310" t="s">
        <v>100</v>
      </c>
      <c r="U365" s="311" t="s">
        <v>100</v>
      </c>
    </row>
    <row r="366" spans="1:21" x14ac:dyDescent="0.25">
      <c r="A366" s="245" t="s">
        <v>368</v>
      </c>
      <c r="B366" s="246" t="s">
        <v>371</v>
      </c>
      <c r="C366" s="246" t="s">
        <v>48</v>
      </c>
      <c r="D366" s="246" t="s">
        <v>180</v>
      </c>
      <c r="E366" s="312" t="s">
        <v>100</v>
      </c>
      <c r="F366" s="312" t="s">
        <v>100</v>
      </c>
      <c r="G366" s="312" t="s">
        <v>100</v>
      </c>
      <c r="H366" s="312" t="s">
        <v>100</v>
      </c>
      <c r="I366" s="312" t="s">
        <v>100</v>
      </c>
      <c r="J366" s="312" t="s">
        <v>100</v>
      </c>
      <c r="K366" s="312" t="s">
        <v>100</v>
      </c>
      <c r="L366" s="312" t="s">
        <v>100</v>
      </c>
      <c r="M366" s="312" t="s">
        <v>99</v>
      </c>
      <c r="N366" s="312" t="s">
        <v>100</v>
      </c>
      <c r="O366" s="312" t="s">
        <v>100</v>
      </c>
      <c r="P366" s="312" t="s">
        <v>99</v>
      </c>
      <c r="Q366" s="312" t="s">
        <v>100</v>
      </c>
      <c r="R366" s="312" t="s">
        <v>99</v>
      </c>
      <c r="S366" s="312" t="s">
        <v>99</v>
      </c>
      <c r="T366" s="312" t="s">
        <v>100</v>
      </c>
      <c r="U366" s="313" t="s">
        <v>99</v>
      </c>
    </row>
    <row r="367" spans="1:21" x14ac:dyDescent="0.25">
      <c r="A367" s="239" t="s">
        <v>368</v>
      </c>
      <c r="B367" s="240" t="s">
        <v>371</v>
      </c>
      <c r="C367" s="240" t="s">
        <v>49</v>
      </c>
      <c r="D367" s="240" t="s">
        <v>180</v>
      </c>
      <c r="E367" s="310" t="s">
        <v>100</v>
      </c>
      <c r="F367" s="310" t="s">
        <v>99</v>
      </c>
      <c r="G367" s="310" t="s">
        <v>100</v>
      </c>
      <c r="H367" s="310" t="s">
        <v>100</v>
      </c>
      <c r="I367" s="310" t="s">
        <v>100</v>
      </c>
      <c r="J367" s="310" t="s">
        <v>100</v>
      </c>
      <c r="K367" s="310" t="s">
        <v>100</v>
      </c>
      <c r="L367" s="310" t="s">
        <v>100</v>
      </c>
      <c r="M367" s="310" t="s">
        <v>100</v>
      </c>
      <c r="N367" s="310" t="s">
        <v>100</v>
      </c>
      <c r="O367" s="310" t="s">
        <v>100</v>
      </c>
      <c r="P367" s="310" t="s">
        <v>99</v>
      </c>
      <c r="Q367" s="310" t="s">
        <v>100</v>
      </c>
      <c r="R367" s="310" t="s">
        <v>100</v>
      </c>
      <c r="S367" s="310" t="s">
        <v>100</v>
      </c>
      <c r="T367" s="310" t="s">
        <v>100</v>
      </c>
      <c r="U367" s="311" t="s">
        <v>100</v>
      </c>
    </row>
    <row r="368" spans="1:21" x14ac:dyDescent="0.25">
      <c r="A368" s="245" t="s">
        <v>372</v>
      </c>
      <c r="B368" s="246" t="s">
        <v>373</v>
      </c>
      <c r="C368" s="246" t="s">
        <v>41</v>
      </c>
      <c r="D368" s="246" t="s">
        <v>182</v>
      </c>
      <c r="E368" s="312" t="s">
        <v>99</v>
      </c>
      <c r="F368" s="312" t="s">
        <v>99</v>
      </c>
      <c r="G368" s="312" t="s">
        <v>100</v>
      </c>
      <c r="H368" s="312" t="s">
        <v>100</v>
      </c>
      <c r="I368" s="312" t="s">
        <v>100</v>
      </c>
      <c r="J368" s="312" t="s">
        <v>100</v>
      </c>
      <c r="K368" s="312" t="s">
        <v>100</v>
      </c>
      <c r="L368" s="312" t="s">
        <v>100</v>
      </c>
      <c r="M368" s="312" t="s">
        <v>100</v>
      </c>
      <c r="N368" s="312" t="s">
        <v>100</v>
      </c>
      <c r="O368" s="312" t="s">
        <v>99</v>
      </c>
      <c r="P368" s="312" t="s">
        <v>99</v>
      </c>
      <c r="Q368" s="312" t="s">
        <v>100</v>
      </c>
      <c r="R368" s="312" t="s">
        <v>99</v>
      </c>
      <c r="S368" s="312" t="s">
        <v>100</v>
      </c>
      <c r="T368" s="312" t="s">
        <v>100</v>
      </c>
      <c r="U368" s="313" t="s">
        <v>100</v>
      </c>
    </row>
    <row r="369" spans="1:21" x14ac:dyDescent="0.25">
      <c r="A369" s="239" t="s">
        <v>372</v>
      </c>
      <c r="B369" s="240" t="s">
        <v>374</v>
      </c>
      <c r="C369" s="240" t="s">
        <v>41</v>
      </c>
      <c r="D369" s="240" t="s">
        <v>182</v>
      </c>
      <c r="E369" s="310" t="s">
        <v>100</v>
      </c>
      <c r="F369" s="310" t="s">
        <v>100</v>
      </c>
      <c r="G369" s="310" t="s">
        <v>100</v>
      </c>
      <c r="H369" s="310" t="s">
        <v>100</v>
      </c>
      <c r="I369" s="310" t="s">
        <v>100</v>
      </c>
      <c r="J369" s="310" t="s">
        <v>100</v>
      </c>
      <c r="K369" s="310" t="s">
        <v>100</v>
      </c>
      <c r="L369" s="310" t="s">
        <v>100</v>
      </c>
      <c r="M369" s="310" t="s">
        <v>100</v>
      </c>
      <c r="N369" s="310" t="s">
        <v>100</v>
      </c>
      <c r="O369" s="310" t="s">
        <v>99</v>
      </c>
      <c r="P369" s="310" t="s">
        <v>99</v>
      </c>
      <c r="Q369" s="310" t="s">
        <v>99</v>
      </c>
      <c r="R369" s="310" t="s">
        <v>99</v>
      </c>
      <c r="S369" s="310" t="s">
        <v>99</v>
      </c>
      <c r="T369" s="310" t="s">
        <v>99</v>
      </c>
      <c r="U369" s="311" t="s">
        <v>100</v>
      </c>
    </row>
    <row r="370" spans="1:21" x14ac:dyDescent="0.25">
      <c r="A370" s="245" t="s">
        <v>372</v>
      </c>
      <c r="B370" s="246" t="s">
        <v>375</v>
      </c>
      <c r="C370" s="246" t="s">
        <v>41</v>
      </c>
      <c r="D370" s="246" t="s">
        <v>182</v>
      </c>
      <c r="E370" s="312" t="s">
        <v>100</v>
      </c>
      <c r="F370" s="312" t="s">
        <v>100</v>
      </c>
      <c r="G370" s="312" t="s">
        <v>100</v>
      </c>
      <c r="H370" s="312" t="s">
        <v>100</v>
      </c>
      <c r="I370" s="312" t="s">
        <v>100</v>
      </c>
      <c r="J370" s="312" t="s">
        <v>99</v>
      </c>
      <c r="K370" s="312" t="s">
        <v>99</v>
      </c>
      <c r="L370" s="312" t="s">
        <v>100</v>
      </c>
      <c r="M370" s="312" t="s">
        <v>100</v>
      </c>
      <c r="N370" s="312" t="s">
        <v>100</v>
      </c>
      <c r="O370" s="312" t="s">
        <v>99</v>
      </c>
      <c r="P370" s="312" t="s">
        <v>99</v>
      </c>
      <c r="Q370" s="312" t="s">
        <v>100</v>
      </c>
      <c r="R370" s="312" t="s">
        <v>100</v>
      </c>
      <c r="S370" s="312" t="s">
        <v>99</v>
      </c>
      <c r="T370" s="312" t="s">
        <v>100</v>
      </c>
      <c r="U370" s="313" t="s">
        <v>100</v>
      </c>
    </row>
    <row r="371" spans="1:21" x14ac:dyDescent="0.25">
      <c r="A371" s="239" t="s">
        <v>372</v>
      </c>
      <c r="B371" s="240" t="s">
        <v>376</v>
      </c>
      <c r="C371" s="240" t="s">
        <v>41</v>
      </c>
      <c r="D371" s="240" t="s">
        <v>182</v>
      </c>
      <c r="E371" s="310" t="s">
        <v>100</v>
      </c>
      <c r="F371" s="310" t="s">
        <v>100</v>
      </c>
      <c r="G371" s="310" t="s">
        <v>100</v>
      </c>
      <c r="H371" s="310" t="s">
        <v>100</v>
      </c>
      <c r="I371" s="310" t="s">
        <v>100</v>
      </c>
      <c r="J371" s="310" t="s">
        <v>99</v>
      </c>
      <c r="K371" s="310" t="s">
        <v>100</v>
      </c>
      <c r="L371" s="310" t="s">
        <v>100</v>
      </c>
      <c r="M371" s="310" t="s">
        <v>100</v>
      </c>
      <c r="N371" s="310" t="s">
        <v>100</v>
      </c>
      <c r="O371" s="310" t="s">
        <v>99</v>
      </c>
      <c r="P371" s="310" t="s">
        <v>99</v>
      </c>
      <c r="Q371" s="310" t="s">
        <v>100</v>
      </c>
      <c r="R371" s="310" t="s">
        <v>99</v>
      </c>
      <c r="S371" s="310" t="s">
        <v>100</v>
      </c>
      <c r="T371" s="310" t="s">
        <v>100</v>
      </c>
      <c r="U371" s="311" t="s">
        <v>100</v>
      </c>
    </row>
    <row r="372" spans="1:21" x14ac:dyDescent="0.25">
      <c r="A372" s="245" t="s">
        <v>372</v>
      </c>
      <c r="B372" s="246" t="s">
        <v>377</v>
      </c>
      <c r="C372" s="246" t="s">
        <v>41</v>
      </c>
      <c r="D372" s="246" t="s">
        <v>182</v>
      </c>
      <c r="E372" s="312" t="s">
        <v>99</v>
      </c>
      <c r="F372" s="312" t="s">
        <v>99</v>
      </c>
      <c r="G372" s="312" t="s">
        <v>100</v>
      </c>
      <c r="H372" s="312" t="s">
        <v>100</v>
      </c>
      <c r="I372" s="312" t="s">
        <v>100</v>
      </c>
      <c r="J372" s="312" t="s">
        <v>100</v>
      </c>
      <c r="K372" s="312" t="s">
        <v>100</v>
      </c>
      <c r="L372" s="312" t="s">
        <v>100</v>
      </c>
      <c r="M372" s="312" t="s">
        <v>100</v>
      </c>
      <c r="N372" s="312" t="s">
        <v>100</v>
      </c>
      <c r="O372" s="312" t="s">
        <v>99</v>
      </c>
      <c r="P372" s="312" t="s">
        <v>99</v>
      </c>
      <c r="Q372" s="312" t="s">
        <v>99</v>
      </c>
      <c r="R372" s="312" t="s">
        <v>99</v>
      </c>
      <c r="S372" s="312" t="s">
        <v>100</v>
      </c>
      <c r="T372" s="312" t="s">
        <v>99</v>
      </c>
      <c r="U372" s="313" t="s">
        <v>100</v>
      </c>
    </row>
    <row r="373" spans="1:21" x14ac:dyDescent="0.25">
      <c r="A373" s="239" t="s">
        <v>372</v>
      </c>
      <c r="B373" s="240" t="s">
        <v>378</v>
      </c>
      <c r="C373" s="240" t="s">
        <v>41</v>
      </c>
      <c r="D373" s="240" t="s">
        <v>182</v>
      </c>
      <c r="E373" s="310" t="s">
        <v>100</v>
      </c>
      <c r="F373" s="310" t="s">
        <v>100</v>
      </c>
      <c r="G373" s="310" t="s">
        <v>100</v>
      </c>
      <c r="H373" s="310" t="s">
        <v>100</v>
      </c>
      <c r="I373" s="310" t="s">
        <v>100</v>
      </c>
      <c r="J373" s="310" t="s">
        <v>100</v>
      </c>
      <c r="K373" s="310" t="s">
        <v>100</v>
      </c>
      <c r="L373" s="310" t="s">
        <v>100</v>
      </c>
      <c r="M373" s="310" t="s">
        <v>100</v>
      </c>
      <c r="N373" s="310" t="s">
        <v>100</v>
      </c>
      <c r="O373" s="310" t="s">
        <v>99</v>
      </c>
      <c r="P373" s="310" t="s">
        <v>99</v>
      </c>
      <c r="Q373" s="310" t="s">
        <v>100</v>
      </c>
      <c r="R373" s="310" t="s">
        <v>99</v>
      </c>
      <c r="S373" s="310" t="s">
        <v>100</v>
      </c>
      <c r="T373" s="310" t="s">
        <v>100</v>
      </c>
      <c r="U373" s="311" t="s">
        <v>100</v>
      </c>
    </row>
    <row r="374" spans="1:21" x14ac:dyDescent="0.25">
      <c r="A374" s="245" t="s">
        <v>372</v>
      </c>
      <c r="B374" s="246" t="s">
        <v>378</v>
      </c>
      <c r="C374" s="246" t="s">
        <v>354</v>
      </c>
      <c r="D374" s="246" t="s">
        <v>182</v>
      </c>
      <c r="E374" s="312" t="s">
        <v>99</v>
      </c>
      <c r="F374" s="312" t="s">
        <v>99</v>
      </c>
      <c r="G374" s="312" t="s">
        <v>99</v>
      </c>
      <c r="H374" s="312" t="s">
        <v>100</v>
      </c>
      <c r="I374" s="312" t="s">
        <v>100</v>
      </c>
      <c r="J374" s="312" t="s">
        <v>99</v>
      </c>
      <c r="K374" s="312" t="s">
        <v>100</v>
      </c>
      <c r="L374" s="312" t="s">
        <v>100</v>
      </c>
      <c r="M374" s="312" t="s">
        <v>100</v>
      </c>
      <c r="N374" s="312" t="s">
        <v>100</v>
      </c>
      <c r="O374" s="312" t="s">
        <v>99</v>
      </c>
      <c r="P374" s="312" t="s">
        <v>99</v>
      </c>
      <c r="Q374" s="312" t="s">
        <v>99</v>
      </c>
      <c r="R374" s="312" t="s">
        <v>100</v>
      </c>
      <c r="S374" s="312" t="s">
        <v>100</v>
      </c>
      <c r="T374" s="312" t="s">
        <v>100</v>
      </c>
      <c r="U374" s="313" t="s">
        <v>100</v>
      </c>
    </row>
    <row r="375" spans="1:21" x14ac:dyDescent="0.25">
      <c r="A375" s="239" t="s">
        <v>372</v>
      </c>
      <c r="B375" s="240" t="s">
        <v>379</v>
      </c>
      <c r="C375" s="240" t="s">
        <v>41</v>
      </c>
      <c r="D375" s="240" t="s">
        <v>182</v>
      </c>
      <c r="E375" s="310" t="s">
        <v>100</v>
      </c>
      <c r="F375" s="310" t="s">
        <v>100</v>
      </c>
      <c r="G375" s="310" t="s">
        <v>100</v>
      </c>
      <c r="H375" s="310" t="s">
        <v>100</v>
      </c>
      <c r="I375" s="310" t="s">
        <v>100</v>
      </c>
      <c r="J375" s="310" t="s">
        <v>100</v>
      </c>
      <c r="K375" s="310" t="s">
        <v>100</v>
      </c>
      <c r="L375" s="310" t="s">
        <v>100</v>
      </c>
      <c r="M375" s="310" t="s">
        <v>99</v>
      </c>
      <c r="N375" s="310" t="s">
        <v>100</v>
      </c>
      <c r="O375" s="310" t="s">
        <v>99</v>
      </c>
      <c r="P375" s="310" t="s">
        <v>99</v>
      </c>
      <c r="Q375" s="310" t="s">
        <v>99</v>
      </c>
      <c r="R375" s="310" t="s">
        <v>99</v>
      </c>
      <c r="S375" s="310" t="s">
        <v>100</v>
      </c>
      <c r="T375" s="310" t="s">
        <v>99</v>
      </c>
      <c r="U375" s="311" t="s">
        <v>100</v>
      </c>
    </row>
    <row r="376" spans="1:21" x14ac:dyDescent="0.25">
      <c r="A376" s="245" t="s">
        <v>372</v>
      </c>
      <c r="B376" s="246" t="s">
        <v>380</v>
      </c>
      <c r="C376" s="246" t="s">
        <v>41</v>
      </c>
      <c r="D376" s="246" t="s">
        <v>182</v>
      </c>
      <c r="E376" s="312" t="s">
        <v>100</v>
      </c>
      <c r="F376" s="312" t="s">
        <v>100</v>
      </c>
      <c r="G376" s="312" t="s">
        <v>100</v>
      </c>
      <c r="H376" s="312" t="s">
        <v>100</v>
      </c>
      <c r="I376" s="312" t="s">
        <v>100</v>
      </c>
      <c r="J376" s="312" t="s">
        <v>100</v>
      </c>
      <c r="K376" s="312" t="s">
        <v>100</v>
      </c>
      <c r="L376" s="312" t="s">
        <v>100</v>
      </c>
      <c r="M376" s="312" t="s">
        <v>100</v>
      </c>
      <c r="N376" s="312" t="s">
        <v>100</v>
      </c>
      <c r="O376" s="312" t="s">
        <v>99</v>
      </c>
      <c r="P376" s="312" t="s">
        <v>99</v>
      </c>
      <c r="Q376" s="312" t="s">
        <v>99</v>
      </c>
      <c r="R376" s="312" t="s">
        <v>100</v>
      </c>
      <c r="S376" s="312" t="s">
        <v>100</v>
      </c>
      <c r="T376" s="312" t="s">
        <v>100</v>
      </c>
      <c r="U376" s="313" t="s">
        <v>100</v>
      </c>
    </row>
    <row r="377" spans="1:21" x14ac:dyDescent="0.25">
      <c r="A377" s="239" t="s">
        <v>372</v>
      </c>
      <c r="B377" s="240" t="s">
        <v>381</v>
      </c>
      <c r="C377" s="240" t="s">
        <v>41</v>
      </c>
      <c r="D377" s="240" t="s">
        <v>182</v>
      </c>
      <c r="E377" s="310" t="s">
        <v>100</v>
      </c>
      <c r="F377" s="310" t="s">
        <v>100</v>
      </c>
      <c r="G377" s="310" t="s">
        <v>100</v>
      </c>
      <c r="H377" s="310" t="s">
        <v>100</v>
      </c>
      <c r="I377" s="310" t="s">
        <v>99</v>
      </c>
      <c r="J377" s="310" t="s">
        <v>99</v>
      </c>
      <c r="K377" s="310" t="s">
        <v>100</v>
      </c>
      <c r="L377" s="310" t="s">
        <v>100</v>
      </c>
      <c r="M377" s="310" t="s">
        <v>100</v>
      </c>
      <c r="N377" s="310" t="s">
        <v>100</v>
      </c>
      <c r="O377" s="310" t="s">
        <v>99</v>
      </c>
      <c r="P377" s="310" t="s">
        <v>99</v>
      </c>
      <c r="Q377" s="310" t="s">
        <v>99</v>
      </c>
      <c r="R377" s="310" t="s">
        <v>99</v>
      </c>
      <c r="S377" s="310" t="s">
        <v>99</v>
      </c>
      <c r="T377" s="310" t="s">
        <v>99</v>
      </c>
      <c r="U377" s="311" t="s">
        <v>100</v>
      </c>
    </row>
    <row r="378" spans="1:21" x14ac:dyDescent="0.25">
      <c r="A378" s="245" t="s">
        <v>372</v>
      </c>
      <c r="B378" s="246" t="s">
        <v>382</v>
      </c>
      <c r="C378" s="246" t="s">
        <v>41</v>
      </c>
      <c r="D378" s="246" t="s">
        <v>182</v>
      </c>
      <c r="E378" s="312" t="s">
        <v>100</v>
      </c>
      <c r="F378" s="312" t="s">
        <v>100</v>
      </c>
      <c r="G378" s="312" t="s">
        <v>100</v>
      </c>
      <c r="H378" s="312" t="s">
        <v>100</v>
      </c>
      <c r="I378" s="312" t="s">
        <v>100</v>
      </c>
      <c r="J378" s="312" t="s">
        <v>100</v>
      </c>
      <c r="K378" s="312" t="s">
        <v>100</v>
      </c>
      <c r="L378" s="312" t="s">
        <v>100</v>
      </c>
      <c r="M378" s="312" t="s">
        <v>100</v>
      </c>
      <c r="N378" s="312" t="s">
        <v>100</v>
      </c>
      <c r="O378" s="312" t="s">
        <v>99</v>
      </c>
      <c r="P378" s="312" t="s">
        <v>99</v>
      </c>
      <c r="Q378" s="312" t="s">
        <v>99</v>
      </c>
      <c r="R378" s="312" t="s">
        <v>99</v>
      </c>
      <c r="S378" s="312" t="s">
        <v>100</v>
      </c>
      <c r="T378" s="312" t="s">
        <v>100</v>
      </c>
      <c r="U378" s="313" t="s">
        <v>100</v>
      </c>
    </row>
    <row r="379" spans="1:21" x14ac:dyDescent="0.25">
      <c r="A379" s="239" t="s">
        <v>372</v>
      </c>
      <c r="B379" s="240" t="s">
        <v>383</v>
      </c>
      <c r="C379" s="240" t="s">
        <v>848</v>
      </c>
      <c r="D379" s="240" t="s">
        <v>180</v>
      </c>
      <c r="E379" s="310" t="s">
        <v>100</v>
      </c>
      <c r="F379" s="310" t="s">
        <v>100</v>
      </c>
      <c r="G379" s="310" t="s">
        <v>100</v>
      </c>
      <c r="H379" s="310" t="s">
        <v>100</v>
      </c>
      <c r="I379" s="310" t="s">
        <v>100</v>
      </c>
      <c r="J379" s="310" t="s">
        <v>100</v>
      </c>
      <c r="K379" s="310" t="s">
        <v>100</v>
      </c>
      <c r="L379" s="310" t="s">
        <v>100</v>
      </c>
      <c r="M379" s="310" t="s">
        <v>100</v>
      </c>
      <c r="N379" s="310" t="s">
        <v>100</v>
      </c>
      <c r="O379" s="310" t="s">
        <v>99</v>
      </c>
      <c r="P379" s="310" t="s">
        <v>99</v>
      </c>
      <c r="Q379" s="310" t="s">
        <v>100</v>
      </c>
      <c r="R379" s="310" t="s">
        <v>99</v>
      </c>
      <c r="S379" s="310" t="s">
        <v>99</v>
      </c>
      <c r="T379" s="310" t="s">
        <v>99</v>
      </c>
      <c r="U379" s="311" t="s">
        <v>100</v>
      </c>
    </row>
    <row r="380" spans="1:21" x14ac:dyDescent="0.25">
      <c r="A380" s="245" t="s">
        <v>372</v>
      </c>
      <c r="B380" s="246" t="s">
        <v>383</v>
      </c>
      <c r="C380" s="246" t="s">
        <v>40</v>
      </c>
      <c r="D380" s="246" t="s">
        <v>180</v>
      </c>
      <c r="E380" s="312" t="s">
        <v>100</v>
      </c>
      <c r="F380" s="312" t="s">
        <v>100</v>
      </c>
      <c r="G380" s="312" t="s">
        <v>100</v>
      </c>
      <c r="H380" s="312" t="s">
        <v>100</v>
      </c>
      <c r="I380" s="312" t="s">
        <v>100</v>
      </c>
      <c r="J380" s="312" t="s">
        <v>100</v>
      </c>
      <c r="K380" s="312" t="s">
        <v>100</v>
      </c>
      <c r="L380" s="312" t="s">
        <v>100</v>
      </c>
      <c r="M380" s="312" t="s">
        <v>100</v>
      </c>
      <c r="N380" s="312" t="s">
        <v>100</v>
      </c>
      <c r="O380" s="312" t="s">
        <v>99</v>
      </c>
      <c r="P380" s="312" t="s">
        <v>99</v>
      </c>
      <c r="Q380" s="312" t="s">
        <v>100</v>
      </c>
      <c r="R380" s="312" t="s">
        <v>100</v>
      </c>
      <c r="S380" s="312" t="s">
        <v>100</v>
      </c>
      <c r="T380" s="312" t="s">
        <v>100</v>
      </c>
      <c r="U380" s="313" t="s">
        <v>100</v>
      </c>
    </row>
    <row r="381" spans="1:21" x14ac:dyDescent="0.25">
      <c r="A381" s="239" t="s">
        <v>372</v>
      </c>
      <c r="B381" s="240" t="s">
        <v>383</v>
      </c>
      <c r="C381" s="240" t="s">
        <v>41</v>
      </c>
      <c r="D381" s="240" t="s">
        <v>180</v>
      </c>
      <c r="E381" s="310" t="s">
        <v>100</v>
      </c>
      <c r="F381" s="310" t="s">
        <v>99</v>
      </c>
      <c r="G381" s="310" t="s">
        <v>100</v>
      </c>
      <c r="H381" s="310" t="s">
        <v>100</v>
      </c>
      <c r="I381" s="310" t="s">
        <v>100</v>
      </c>
      <c r="J381" s="310" t="s">
        <v>100</v>
      </c>
      <c r="K381" s="310" t="s">
        <v>100</v>
      </c>
      <c r="L381" s="310" t="s">
        <v>100</v>
      </c>
      <c r="M381" s="310" t="s">
        <v>100</v>
      </c>
      <c r="N381" s="310" t="s">
        <v>100</v>
      </c>
      <c r="O381" s="310" t="s">
        <v>99</v>
      </c>
      <c r="P381" s="310" t="s">
        <v>99</v>
      </c>
      <c r="Q381" s="310" t="s">
        <v>99</v>
      </c>
      <c r="R381" s="310" t="s">
        <v>99</v>
      </c>
      <c r="S381" s="310" t="s">
        <v>100</v>
      </c>
      <c r="T381" s="310" t="s">
        <v>100</v>
      </c>
      <c r="U381" s="311" t="s">
        <v>100</v>
      </c>
    </row>
    <row r="382" spans="1:21" x14ac:dyDescent="0.25">
      <c r="A382" s="245" t="s">
        <v>372</v>
      </c>
      <c r="B382" s="246" t="s">
        <v>383</v>
      </c>
      <c r="C382" s="246" t="s">
        <v>47</v>
      </c>
      <c r="D382" s="246" t="s">
        <v>180</v>
      </c>
      <c r="E382" s="312" t="s">
        <v>100</v>
      </c>
      <c r="F382" s="312" t="s">
        <v>100</v>
      </c>
      <c r="G382" s="312" t="s">
        <v>100</v>
      </c>
      <c r="H382" s="312" t="s">
        <v>100</v>
      </c>
      <c r="I382" s="312" t="s">
        <v>100</v>
      </c>
      <c r="J382" s="312" t="s">
        <v>100</v>
      </c>
      <c r="K382" s="312" t="s">
        <v>100</v>
      </c>
      <c r="L382" s="312" t="s">
        <v>100</v>
      </c>
      <c r="M382" s="312" t="s">
        <v>100</v>
      </c>
      <c r="N382" s="312" t="s">
        <v>100</v>
      </c>
      <c r="O382" s="312" t="s">
        <v>99</v>
      </c>
      <c r="P382" s="312" t="s">
        <v>99</v>
      </c>
      <c r="Q382" s="312" t="s">
        <v>100</v>
      </c>
      <c r="R382" s="312" t="s">
        <v>99</v>
      </c>
      <c r="S382" s="312" t="s">
        <v>99</v>
      </c>
      <c r="T382" s="312" t="s">
        <v>100</v>
      </c>
      <c r="U382" s="313" t="s">
        <v>100</v>
      </c>
    </row>
    <row r="383" spans="1:21" x14ac:dyDescent="0.25">
      <c r="A383" s="239" t="s">
        <v>372</v>
      </c>
      <c r="B383" s="240" t="s">
        <v>383</v>
      </c>
      <c r="C383" s="240" t="s">
        <v>48</v>
      </c>
      <c r="D383" s="240" t="s">
        <v>180</v>
      </c>
      <c r="E383" s="310" t="s">
        <v>100</v>
      </c>
      <c r="F383" s="310" t="s">
        <v>100</v>
      </c>
      <c r="G383" s="310" t="s">
        <v>100</v>
      </c>
      <c r="H383" s="310" t="s">
        <v>99</v>
      </c>
      <c r="I383" s="310" t="s">
        <v>100</v>
      </c>
      <c r="J383" s="310" t="s">
        <v>99</v>
      </c>
      <c r="K383" s="310" t="s">
        <v>100</v>
      </c>
      <c r="L383" s="310" t="s">
        <v>100</v>
      </c>
      <c r="M383" s="310" t="s">
        <v>100</v>
      </c>
      <c r="N383" s="310" t="s">
        <v>100</v>
      </c>
      <c r="O383" s="310" t="s">
        <v>99</v>
      </c>
      <c r="P383" s="310" t="s">
        <v>99</v>
      </c>
      <c r="Q383" s="310" t="s">
        <v>100</v>
      </c>
      <c r="R383" s="310" t="s">
        <v>100</v>
      </c>
      <c r="S383" s="310" t="s">
        <v>100</v>
      </c>
      <c r="T383" s="310" t="s">
        <v>100</v>
      </c>
      <c r="U383" s="311" t="s">
        <v>100</v>
      </c>
    </row>
    <row r="384" spans="1:21" x14ac:dyDescent="0.25">
      <c r="A384" s="245" t="s">
        <v>372</v>
      </c>
      <c r="B384" s="246" t="s">
        <v>383</v>
      </c>
      <c r="C384" s="246" t="s">
        <v>49</v>
      </c>
      <c r="D384" s="246" t="s">
        <v>180</v>
      </c>
      <c r="E384" s="312" t="s">
        <v>100</v>
      </c>
      <c r="F384" s="312" t="s">
        <v>99</v>
      </c>
      <c r="G384" s="312" t="s">
        <v>100</v>
      </c>
      <c r="H384" s="312" t="s">
        <v>100</v>
      </c>
      <c r="I384" s="312" t="s">
        <v>100</v>
      </c>
      <c r="J384" s="312" t="s">
        <v>100</v>
      </c>
      <c r="K384" s="312" t="s">
        <v>100</v>
      </c>
      <c r="L384" s="312" t="s">
        <v>100</v>
      </c>
      <c r="M384" s="312" t="s">
        <v>100</v>
      </c>
      <c r="N384" s="312" t="s">
        <v>100</v>
      </c>
      <c r="O384" s="312" t="s">
        <v>100</v>
      </c>
      <c r="P384" s="312" t="s">
        <v>99</v>
      </c>
      <c r="Q384" s="312" t="s">
        <v>100</v>
      </c>
      <c r="R384" s="312" t="s">
        <v>99</v>
      </c>
      <c r="S384" s="312" t="s">
        <v>100</v>
      </c>
      <c r="T384" s="312" t="s">
        <v>100</v>
      </c>
      <c r="U384" s="313" t="s">
        <v>100</v>
      </c>
    </row>
    <row r="385" spans="1:21" x14ac:dyDescent="0.25">
      <c r="A385" s="239" t="s">
        <v>372</v>
      </c>
      <c r="B385" s="240" t="s">
        <v>383</v>
      </c>
      <c r="C385" s="240" t="s">
        <v>50</v>
      </c>
      <c r="D385" s="240" t="s">
        <v>180</v>
      </c>
      <c r="E385" s="310" t="s">
        <v>100</v>
      </c>
      <c r="F385" s="310" t="s">
        <v>100</v>
      </c>
      <c r="G385" s="310" t="s">
        <v>100</v>
      </c>
      <c r="H385" s="310" t="s">
        <v>100</v>
      </c>
      <c r="I385" s="310" t="s">
        <v>100</v>
      </c>
      <c r="J385" s="310" t="s">
        <v>100</v>
      </c>
      <c r="K385" s="310" t="s">
        <v>100</v>
      </c>
      <c r="L385" s="310" t="s">
        <v>100</v>
      </c>
      <c r="M385" s="310" t="s">
        <v>100</v>
      </c>
      <c r="N385" s="310" t="s">
        <v>100</v>
      </c>
      <c r="O385" s="310" t="s">
        <v>99</v>
      </c>
      <c r="P385" s="310" t="s">
        <v>99</v>
      </c>
      <c r="Q385" s="310" t="s">
        <v>99</v>
      </c>
      <c r="R385" s="310" t="s">
        <v>100</v>
      </c>
      <c r="S385" s="310" t="s">
        <v>99</v>
      </c>
      <c r="T385" s="310" t="s">
        <v>99</v>
      </c>
      <c r="U385" s="311" t="s">
        <v>100</v>
      </c>
    </row>
    <row r="386" spans="1:21" x14ac:dyDescent="0.25">
      <c r="A386" s="245" t="s">
        <v>372</v>
      </c>
      <c r="B386" s="246" t="s">
        <v>383</v>
      </c>
      <c r="C386" s="246" t="s">
        <v>51</v>
      </c>
      <c r="D386" s="246" t="s">
        <v>180</v>
      </c>
      <c r="E386" s="312" t="s">
        <v>100</v>
      </c>
      <c r="F386" s="312" t="s">
        <v>100</v>
      </c>
      <c r="G386" s="312" t="s">
        <v>100</v>
      </c>
      <c r="H386" s="312" t="s">
        <v>100</v>
      </c>
      <c r="I386" s="312" t="s">
        <v>100</v>
      </c>
      <c r="J386" s="312" t="s">
        <v>100</v>
      </c>
      <c r="K386" s="312" t="s">
        <v>100</v>
      </c>
      <c r="L386" s="312" t="s">
        <v>100</v>
      </c>
      <c r="M386" s="312" t="s">
        <v>100</v>
      </c>
      <c r="N386" s="312" t="s">
        <v>100</v>
      </c>
      <c r="O386" s="312" t="s">
        <v>99</v>
      </c>
      <c r="P386" s="312" t="s">
        <v>99</v>
      </c>
      <c r="Q386" s="312" t="s">
        <v>99</v>
      </c>
      <c r="R386" s="312" t="s">
        <v>99</v>
      </c>
      <c r="S386" s="312" t="s">
        <v>100</v>
      </c>
      <c r="T386" s="312" t="s">
        <v>100</v>
      </c>
      <c r="U386" s="313" t="s">
        <v>100</v>
      </c>
    </row>
    <row r="387" spans="1:21" x14ac:dyDescent="0.25">
      <c r="A387" s="239" t="s">
        <v>372</v>
      </c>
      <c r="B387" s="240" t="s">
        <v>384</v>
      </c>
      <c r="C387" s="240" t="s">
        <v>41</v>
      </c>
      <c r="D387" s="240" t="s">
        <v>182</v>
      </c>
      <c r="E387" s="310" t="s">
        <v>100</v>
      </c>
      <c r="F387" s="310" t="s">
        <v>100</v>
      </c>
      <c r="G387" s="310" t="s">
        <v>100</v>
      </c>
      <c r="H387" s="310" t="s">
        <v>100</v>
      </c>
      <c r="I387" s="310" t="s">
        <v>100</v>
      </c>
      <c r="J387" s="310" t="s">
        <v>100</v>
      </c>
      <c r="K387" s="310" t="s">
        <v>100</v>
      </c>
      <c r="L387" s="310" t="s">
        <v>100</v>
      </c>
      <c r="M387" s="310" t="s">
        <v>100</v>
      </c>
      <c r="N387" s="310" t="s">
        <v>100</v>
      </c>
      <c r="O387" s="310" t="s">
        <v>99</v>
      </c>
      <c r="P387" s="310" t="s">
        <v>99</v>
      </c>
      <c r="Q387" s="310" t="s">
        <v>99</v>
      </c>
      <c r="R387" s="310" t="s">
        <v>99</v>
      </c>
      <c r="S387" s="310" t="s">
        <v>100</v>
      </c>
      <c r="T387" s="310" t="s">
        <v>99</v>
      </c>
      <c r="U387" s="311" t="s">
        <v>100</v>
      </c>
    </row>
    <row r="388" spans="1:21" x14ac:dyDescent="0.25">
      <c r="A388" s="245" t="s">
        <v>372</v>
      </c>
      <c r="B388" s="246" t="s">
        <v>384</v>
      </c>
      <c r="C388" s="246" t="s">
        <v>47</v>
      </c>
      <c r="D388" s="246" t="s">
        <v>182</v>
      </c>
      <c r="E388" s="312" t="s">
        <v>100</v>
      </c>
      <c r="F388" s="312" t="s">
        <v>99</v>
      </c>
      <c r="G388" s="312" t="s">
        <v>100</v>
      </c>
      <c r="H388" s="312" t="s">
        <v>100</v>
      </c>
      <c r="I388" s="312" t="s">
        <v>99</v>
      </c>
      <c r="J388" s="312" t="s">
        <v>100</v>
      </c>
      <c r="K388" s="312" t="s">
        <v>100</v>
      </c>
      <c r="L388" s="312" t="s">
        <v>99</v>
      </c>
      <c r="M388" s="312" t="s">
        <v>99</v>
      </c>
      <c r="N388" s="312" t="s">
        <v>100</v>
      </c>
      <c r="O388" s="312" t="s">
        <v>99</v>
      </c>
      <c r="P388" s="312" t="s">
        <v>99</v>
      </c>
      <c r="Q388" s="312" t="s">
        <v>99</v>
      </c>
      <c r="R388" s="312" t="s">
        <v>99</v>
      </c>
      <c r="S388" s="312" t="s">
        <v>99</v>
      </c>
      <c r="T388" s="312" t="s">
        <v>100</v>
      </c>
      <c r="U388" s="313" t="s">
        <v>100</v>
      </c>
    </row>
    <row r="389" spans="1:21" x14ac:dyDescent="0.25">
      <c r="A389" s="239" t="s">
        <v>372</v>
      </c>
      <c r="B389" s="240" t="s">
        <v>384</v>
      </c>
      <c r="C389" s="240" t="s">
        <v>49</v>
      </c>
      <c r="D389" s="240" t="s">
        <v>182</v>
      </c>
      <c r="E389" s="310" t="s">
        <v>100</v>
      </c>
      <c r="F389" s="310" t="s">
        <v>100</v>
      </c>
      <c r="G389" s="310" t="s">
        <v>100</v>
      </c>
      <c r="H389" s="310" t="s">
        <v>100</v>
      </c>
      <c r="I389" s="310" t="s">
        <v>100</v>
      </c>
      <c r="J389" s="310" t="s">
        <v>100</v>
      </c>
      <c r="K389" s="310" t="s">
        <v>100</v>
      </c>
      <c r="L389" s="310" t="s">
        <v>100</v>
      </c>
      <c r="M389" s="310" t="s">
        <v>100</v>
      </c>
      <c r="N389" s="310" t="s">
        <v>100</v>
      </c>
      <c r="O389" s="310" t="s">
        <v>99</v>
      </c>
      <c r="P389" s="310" t="s">
        <v>99</v>
      </c>
      <c r="Q389" s="310" t="s">
        <v>100</v>
      </c>
      <c r="R389" s="310" t="s">
        <v>100</v>
      </c>
      <c r="S389" s="310" t="s">
        <v>100</v>
      </c>
      <c r="T389" s="310" t="s">
        <v>100</v>
      </c>
      <c r="U389" s="311" t="s">
        <v>100</v>
      </c>
    </row>
    <row r="390" spans="1:21" x14ac:dyDescent="0.25">
      <c r="A390" s="245" t="s">
        <v>372</v>
      </c>
      <c r="B390" s="246" t="s">
        <v>385</v>
      </c>
      <c r="C390" s="246" t="s">
        <v>41</v>
      </c>
      <c r="D390" s="246" t="s">
        <v>182</v>
      </c>
      <c r="E390" s="312" t="s">
        <v>100</v>
      </c>
      <c r="F390" s="312" t="s">
        <v>100</v>
      </c>
      <c r="G390" s="312" t="s">
        <v>100</v>
      </c>
      <c r="H390" s="312" t="s">
        <v>100</v>
      </c>
      <c r="I390" s="312" t="s">
        <v>100</v>
      </c>
      <c r="J390" s="312" t="s">
        <v>100</v>
      </c>
      <c r="K390" s="312" t="s">
        <v>100</v>
      </c>
      <c r="L390" s="312" t="s">
        <v>100</v>
      </c>
      <c r="M390" s="312" t="s">
        <v>100</v>
      </c>
      <c r="N390" s="312" t="s">
        <v>100</v>
      </c>
      <c r="O390" s="312" t="s">
        <v>100</v>
      </c>
      <c r="P390" s="312" t="s">
        <v>100</v>
      </c>
      <c r="Q390" s="312" t="s">
        <v>100</v>
      </c>
      <c r="R390" s="312" t="s">
        <v>100</v>
      </c>
      <c r="S390" s="312" t="s">
        <v>100</v>
      </c>
      <c r="T390" s="312" t="s">
        <v>100</v>
      </c>
      <c r="U390" s="313" t="s">
        <v>99</v>
      </c>
    </row>
    <row r="391" spans="1:21" x14ac:dyDescent="0.25">
      <c r="A391" s="239" t="s">
        <v>372</v>
      </c>
      <c r="B391" s="240" t="s">
        <v>386</v>
      </c>
      <c r="C391" s="240" t="s">
        <v>41</v>
      </c>
      <c r="D391" s="240" t="s">
        <v>182</v>
      </c>
      <c r="E391" s="310" t="s">
        <v>100</v>
      </c>
      <c r="F391" s="310" t="s">
        <v>100</v>
      </c>
      <c r="G391" s="310" t="s">
        <v>100</v>
      </c>
      <c r="H391" s="310" t="s">
        <v>100</v>
      </c>
      <c r="I391" s="310" t="s">
        <v>100</v>
      </c>
      <c r="J391" s="310" t="s">
        <v>99</v>
      </c>
      <c r="K391" s="310" t="s">
        <v>99</v>
      </c>
      <c r="L391" s="310" t="s">
        <v>100</v>
      </c>
      <c r="M391" s="310" t="s">
        <v>99</v>
      </c>
      <c r="N391" s="310" t="s">
        <v>100</v>
      </c>
      <c r="O391" s="310" t="s">
        <v>99</v>
      </c>
      <c r="P391" s="310" t="s">
        <v>99</v>
      </c>
      <c r="Q391" s="310" t="s">
        <v>100</v>
      </c>
      <c r="R391" s="310" t="s">
        <v>100</v>
      </c>
      <c r="S391" s="310" t="s">
        <v>100</v>
      </c>
      <c r="T391" s="310" t="s">
        <v>100</v>
      </c>
      <c r="U391" s="311" t="s">
        <v>100</v>
      </c>
    </row>
    <row r="392" spans="1:21" x14ac:dyDescent="0.25">
      <c r="A392" s="245" t="s">
        <v>387</v>
      </c>
      <c r="B392" s="246" t="s">
        <v>388</v>
      </c>
      <c r="C392" s="246" t="s">
        <v>25</v>
      </c>
      <c r="D392" s="246" t="s">
        <v>182</v>
      </c>
      <c r="E392" s="312" t="s">
        <v>100</v>
      </c>
      <c r="F392" s="312" t="s">
        <v>100</v>
      </c>
      <c r="G392" s="312" t="s">
        <v>100</v>
      </c>
      <c r="H392" s="312" t="s">
        <v>100</v>
      </c>
      <c r="I392" s="312" t="s">
        <v>100</v>
      </c>
      <c r="J392" s="312" t="s">
        <v>99</v>
      </c>
      <c r="K392" s="312" t="s">
        <v>99</v>
      </c>
      <c r="L392" s="312" t="s">
        <v>100</v>
      </c>
      <c r="M392" s="312" t="s">
        <v>100</v>
      </c>
      <c r="N392" s="312" t="s">
        <v>100</v>
      </c>
      <c r="O392" s="312" t="s">
        <v>99</v>
      </c>
      <c r="P392" s="312" t="s">
        <v>99</v>
      </c>
      <c r="Q392" s="312" t="s">
        <v>99</v>
      </c>
      <c r="R392" s="312" t="s">
        <v>99</v>
      </c>
      <c r="S392" s="312" t="s">
        <v>100</v>
      </c>
      <c r="T392" s="312" t="s">
        <v>100</v>
      </c>
      <c r="U392" s="313" t="s">
        <v>100</v>
      </c>
    </row>
    <row r="393" spans="1:21" x14ac:dyDescent="0.25">
      <c r="A393" s="239" t="s">
        <v>389</v>
      </c>
      <c r="B393" s="240" t="s">
        <v>390</v>
      </c>
      <c r="C393" s="240" t="s">
        <v>41</v>
      </c>
      <c r="D393" s="240" t="s">
        <v>182</v>
      </c>
      <c r="E393" s="310" t="s">
        <v>99</v>
      </c>
      <c r="F393" s="310" t="s">
        <v>99</v>
      </c>
      <c r="G393" s="310" t="s">
        <v>100</v>
      </c>
      <c r="H393" s="310" t="s">
        <v>100</v>
      </c>
      <c r="I393" s="310" t="s">
        <v>100</v>
      </c>
      <c r="J393" s="310" t="s">
        <v>100</v>
      </c>
      <c r="K393" s="310" t="s">
        <v>99</v>
      </c>
      <c r="L393" s="310" t="s">
        <v>100</v>
      </c>
      <c r="M393" s="310" t="s">
        <v>99</v>
      </c>
      <c r="N393" s="310" t="s">
        <v>100</v>
      </c>
      <c r="O393" s="310" t="s">
        <v>99</v>
      </c>
      <c r="P393" s="310" t="s">
        <v>99</v>
      </c>
      <c r="Q393" s="310" t="s">
        <v>99</v>
      </c>
      <c r="R393" s="310" t="s">
        <v>99</v>
      </c>
      <c r="S393" s="310" t="s">
        <v>99</v>
      </c>
      <c r="T393" s="310" t="s">
        <v>100</v>
      </c>
      <c r="U393" s="311" t="s">
        <v>100</v>
      </c>
    </row>
    <row r="394" spans="1:21" x14ac:dyDescent="0.25">
      <c r="A394" s="245" t="s">
        <v>389</v>
      </c>
      <c r="B394" s="246" t="s">
        <v>391</v>
      </c>
      <c r="C394" s="246" t="s">
        <v>41</v>
      </c>
      <c r="D394" s="246" t="s">
        <v>182</v>
      </c>
      <c r="E394" s="312" t="s">
        <v>100</v>
      </c>
      <c r="F394" s="312" t="s">
        <v>99</v>
      </c>
      <c r="G394" s="312" t="s">
        <v>100</v>
      </c>
      <c r="H394" s="312" t="s">
        <v>100</v>
      </c>
      <c r="I394" s="312" t="s">
        <v>100</v>
      </c>
      <c r="J394" s="312" t="s">
        <v>100</v>
      </c>
      <c r="K394" s="312" t="s">
        <v>99</v>
      </c>
      <c r="L394" s="312" t="s">
        <v>99</v>
      </c>
      <c r="M394" s="312" t="s">
        <v>100</v>
      </c>
      <c r="N394" s="312" t="s">
        <v>100</v>
      </c>
      <c r="O394" s="312" t="s">
        <v>99</v>
      </c>
      <c r="P394" s="312" t="s">
        <v>99</v>
      </c>
      <c r="Q394" s="312" t="s">
        <v>100</v>
      </c>
      <c r="R394" s="312" t="s">
        <v>100</v>
      </c>
      <c r="S394" s="312" t="s">
        <v>99</v>
      </c>
      <c r="T394" s="312" t="s">
        <v>100</v>
      </c>
      <c r="U394" s="313" t="s">
        <v>100</v>
      </c>
    </row>
    <row r="395" spans="1:21" x14ac:dyDescent="0.25">
      <c r="A395" s="239" t="s">
        <v>389</v>
      </c>
      <c r="B395" s="240" t="s">
        <v>391</v>
      </c>
      <c r="C395" s="240" t="s">
        <v>48</v>
      </c>
      <c r="D395" s="240" t="s">
        <v>182</v>
      </c>
      <c r="E395" s="310" t="s">
        <v>99</v>
      </c>
      <c r="F395" s="310" t="s">
        <v>99</v>
      </c>
      <c r="G395" s="310" t="s">
        <v>100</v>
      </c>
      <c r="H395" s="310" t="s">
        <v>100</v>
      </c>
      <c r="I395" s="310" t="s">
        <v>99</v>
      </c>
      <c r="J395" s="310" t="s">
        <v>100</v>
      </c>
      <c r="K395" s="310" t="s">
        <v>99</v>
      </c>
      <c r="L395" s="310" t="s">
        <v>100</v>
      </c>
      <c r="M395" s="310" t="s">
        <v>100</v>
      </c>
      <c r="N395" s="310" t="s">
        <v>100</v>
      </c>
      <c r="O395" s="310" t="s">
        <v>99</v>
      </c>
      <c r="P395" s="310" t="s">
        <v>99</v>
      </c>
      <c r="Q395" s="310" t="s">
        <v>100</v>
      </c>
      <c r="R395" s="310" t="s">
        <v>100</v>
      </c>
      <c r="S395" s="310" t="s">
        <v>99</v>
      </c>
      <c r="T395" s="310" t="s">
        <v>100</v>
      </c>
      <c r="U395" s="311" t="s">
        <v>100</v>
      </c>
    </row>
    <row r="396" spans="1:21" x14ac:dyDescent="0.25">
      <c r="A396" s="245" t="s">
        <v>389</v>
      </c>
      <c r="B396" s="246" t="s">
        <v>391</v>
      </c>
      <c r="C396" s="246" t="s">
        <v>49</v>
      </c>
      <c r="D396" s="246" t="s">
        <v>182</v>
      </c>
      <c r="E396" s="312" t="s">
        <v>99</v>
      </c>
      <c r="F396" s="312" t="s">
        <v>99</v>
      </c>
      <c r="G396" s="312" t="s">
        <v>100</v>
      </c>
      <c r="H396" s="312" t="s">
        <v>100</v>
      </c>
      <c r="I396" s="312" t="s">
        <v>99</v>
      </c>
      <c r="J396" s="312" t="s">
        <v>100</v>
      </c>
      <c r="K396" s="312" t="s">
        <v>100</v>
      </c>
      <c r="L396" s="312" t="s">
        <v>100</v>
      </c>
      <c r="M396" s="312" t="s">
        <v>100</v>
      </c>
      <c r="N396" s="312" t="s">
        <v>100</v>
      </c>
      <c r="O396" s="312" t="s">
        <v>99</v>
      </c>
      <c r="P396" s="312" t="s">
        <v>99</v>
      </c>
      <c r="Q396" s="312" t="s">
        <v>99</v>
      </c>
      <c r="R396" s="312" t="s">
        <v>100</v>
      </c>
      <c r="S396" s="312" t="s">
        <v>99</v>
      </c>
      <c r="T396" s="312" t="s">
        <v>100</v>
      </c>
      <c r="U396" s="313" t="s">
        <v>100</v>
      </c>
    </row>
    <row r="397" spans="1:21" x14ac:dyDescent="0.25">
      <c r="A397" s="239" t="s">
        <v>389</v>
      </c>
      <c r="B397" s="240" t="s">
        <v>392</v>
      </c>
      <c r="C397" s="240" t="s">
        <v>41</v>
      </c>
      <c r="D397" s="240" t="s">
        <v>182</v>
      </c>
      <c r="E397" s="310" t="s">
        <v>100</v>
      </c>
      <c r="F397" s="310" t="s">
        <v>99</v>
      </c>
      <c r="G397" s="310" t="s">
        <v>100</v>
      </c>
      <c r="H397" s="310" t="s">
        <v>100</v>
      </c>
      <c r="I397" s="310" t="s">
        <v>100</v>
      </c>
      <c r="J397" s="310" t="s">
        <v>100</v>
      </c>
      <c r="K397" s="310" t="s">
        <v>100</v>
      </c>
      <c r="L397" s="310" t="s">
        <v>100</v>
      </c>
      <c r="M397" s="310" t="s">
        <v>100</v>
      </c>
      <c r="N397" s="310" t="s">
        <v>100</v>
      </c>
      <c r="O397" s="310" t="s">
        <v>99</v>
      </c>
      <c r="P397" s="310" t="s">
        <v>99</v>
      </c>
      <c r="Q397" s="310" t="s">
        <v>99</v>
      </c>
      <c r="R397" s="310" t="s">
        <v>99</v>
      </c>
      <c r="S397" s="310" t="s">
        <v>99</v>
      </c>
      <c r="T397" s="310" t="s">
        <v>99</v>
      </c>
      <c r="U397" s="311" t="s">
        <v>100</v>
      </c>
    </row>
    <row r="398" spans="1:21" x14ac:dyDescent="0.25">
      <c r="A398" s="245" t="s">
        <v>389</v>
      </c>
      <c r="B398" s="246" t="s">
        <v>392</v>
      </c>
      <c r="C398" s="246" t="s">
        <v>47</v>
      </c>
      <c r="D398" s="246" t="s">
        <v>182</v>
      </c>
      <c r="E398" s="312" t="s">
        <v>100</v>
      </c>
      <c r="F398" s="312" t="s">
        <v>99</v>
      </c>
      <c r="G398" s="312" t="s">
        <v>100</v>
      </c>
      <c r="H398" s="312" t="s">
        <v>100</v>
      </c>
      <c r="I398" s="312" t="s">
        <v>100</v>
      </c>
      <c r="J398" s="312" t="s">
        <v>99</v>
      </c>
      <c r="K398" s="312" t="s">
        <v>99</v>
      </c>
      <c r="L398" s="312" t="s">
        <v>100</v>
      </c>
      <c r="M398" s="312" t="s">
        <v>100</v>
      </c>
      <c r="N398" s="312" t="s">
        <v>100</v>
      </c>
      <c r="O398" s="312" t="s">
        <v>99</v>
      </c>
      <c r="P398" s="312" t="s">
        <v>99</v>
      </c>
      <c r="Q398" s="312" t="s">
        <v>99</v>
      </c>
      <c r="R398" s="312" t="s">
        <v>100</v>
      </c>
      <c r="S398" s="312" t="s">
        <v>100</v>
      </c>
      <c r="T398" s="312" t="s">
        <v>100</v>
      </c>
      <c r="U398" s="313" t="s">
        <v>100</v>
      </c>
    </row>
    <row r="399" spans="1:21" x14ac:dyDescent="0.25">
      <c r="A399" s="239" t="s">
        <v>389</v>
      </c>
      <c r="B399" s="240" t="s">
        <v>392</v>
      </c>
      <c r="C399" s="240" t="s">
        <v>49</v>
      </c>
      <c r="D399" s="240" t="s">
        <v>182</v>
      </c>
      <c r="E399" s="310" t="s">
        <v>100</v>
      </c>
      <c r="F399" s="310" t="s">
        <v>99</v>
      </c>
      <c r="G399" s="310" t="s">
        <v>100</v>
      </c>
      <c r="H399" s="310" t="s">
        <v>100</v>
      </c>
      <c r="I399" s="310" t="s">
        <v>100</v>
      </c>
      <c r="J399" s="310" t="s">
        <v>99</v>
      </c>
      <c r="K399" s="310" t="s">
        <v>99</v>
      </c>
      <c r="L399" s="310" t="s">
        <v>100</v>
      </c>
      <c r="M399" s="310" t="s">
        <v>100</v>
      </c>
      <c r="N399" s="310" t="s">
        <v>100</v>
      </c>
      <c r="O399" s="310" t="s">
        <v>99</v>
      </c>
      <c r="P399" s="310" t="s">
        <v>99</v>
      </c>
      <c r="Q399" s="310" t="s">
        <v>99</v>
      </c>
      <c r="R399" s="310" t="s">
        <v>99</v>
      </c>
      <c r="S399" s="310" t="s">
        <v>100</v>
      </c>
      <c r="T399" s="310" t="s">
        <v>99</v>
      </c>
      <c r="U399" s="311" t="s">
        <v>100</v>
      </c>
    </row>
    <row r="400" spans="1:21" x14ac:dyDescent="0.25">
      <c r="A400" s="245" t="s">
        <v>389</v>
      </c>
      <c r="B400" s="246" t="s">
        <v>393</v>
      </c>
      <c r="C400" s="246" t="s">
        <v>41</v>
      </c>
      <c r="D400" s="246" t="s">
        <v>182</v>
      </c>
      <c r="E400" s="312" t="s">
        <v>100</v>
      </c>
      <c r="F400" s="312" t="s">
        <v>100</v>
      </c>
      <c r="G400" s="312" t="s">
        <v>100</v>
      </c>
      <c r="H400" s="312" t="s">
        <v>99</v>
      </c>
      <c r="I400" s="312" t="s">
        <v>100</v>
      </c>
      <c r="J400" s="312" t="s">
        <v>99</v>
      </c>
      <c r="K400" s="312" t="s">
        <v>99</v>
      </c>
      <c r="L400" s="312" t="s">
        <v>100</v>
      </c>
      <c r="M400" s="312" t="s">
        <v>99</v>
      </c>
      <c r="N400" s="312" t="s">
        <v>100</v>
      </c>
      <c r="O400" s="312" t="s">
        <v>99</v>
      </c>
      <c r="P400" s="312" t="s">
        <v>99</v>
      </c>
      <c r="Q400" s="312" t="s">
        <v>99</v>
      </c>
      <c r="R400" s="312" t="s">
        <v>99</v>
      </c>
      <c r="S400" s="312" t="s">
        <v>99</v>
      </c>
      <c r="T400" s="312" t="s">
        <v>99</v>
      </c>
      <c r="U400" s="313" t="s">
        <v>100</v>
      </c>
    </row>
    <row r="401" spans="1:21" x14ac:dyDescent="0.25">
      <c r="A401" s="239" t="s">
        <v>389</v>
      </c>
      <c r="B401" s="240" t="s">
        <v>393</v>
      </c>
      <c r="C401" s="240" t="s">
        <v>47</v>
      </c>
      <c r="D401" s="240" t="s">
        <v>182</v>
      </c>
      <c r="E401" s="310" t="s">
        <v>99</v>
      </c>
      <c r="F401" s="310" t="s">
        <v>99</v>
      </c>
      <c r="G401" s="310" t="s">
        <v>100</v>
      </c>
      <c r="H401" s="310" t="s">
        <v>100</v>
      </c>
      <c r="I401" s="310" t="s">
        <v>99</v>
      </c>
      <c r="J401" s="310" t="s">
        <v>99</v>
      </c>
      <c r="K401" s="310" t="s">
        <v>99</v>
      </c>
      <c r="L401" s="310" t="s">
        <v>100</v>
      </c>
      <c r="M401" s="310" t="s">
        <v>99</v>
      </c>
      <c r="N401" s="310" t="s">
        <v>100</v>
      </c>
      <c r="O401" s="310" t="s">
        <v>99</v>
      </c>
      <c r="P401" s="310" t="s">
        <v>99</v>
      </c>
      <c r="Q401" s="310" t="s">
        <v>99</v>
      </c>
      <c r="R401" s="310" t="s">
        <v>99</v>
      </c>
      <c r="S401" s="310" t="s">
        <v>99</v>
      </c>
      <c r="T401" s="310" t="s">
        <v>100</v>
      </c>
      <c r="U401" s="311" t="s">
        <v>100</v>
      </c>
    </row>
    <row r="402" spans="1:21" x14ac:dyDescent="0.25">
      <c r="A402" s="245" t="s">
        <v>389</v>
      </c>
      <c r="B402" s="246" t="s">
        <v>394</v>
      </c>
      <c r="C402" s="246" t="s">
        <v>25</v>
      </c>
      <c r="D402" s="246" t="s">
        <v>180</v>
      </c>
      <c r="E402" s="312" t="s">
        <v>100</v>
      </c>
      <c r="F402" s="312" t="s">
        <v>100</v>
      </c>
      <c r="G402" s="312" t="s">
        <v>100</v>
      </c>
      <c r="H402" s="312" t="s">
        <v>99</v>
      </c>
      <c r="I402" s="312" t="s">
        <v>99</v>
      </c>
      <c r="J402" s="312" t="s">
        <v>100</v>
      </c>
      <c r="K402" s="312" t="s">
        <v>99</v>
      </c>
      <c r="L402" s="312" t="s">
        <v>99</v>
      </c>
      <c r="M402" s="312" t="s">
        <v>99</v>
      </c>
      <c r="N402" s="312" t="s">
        <v>100</v>
      </c>
      <c r="O402" s="312" t="s">
        <v>99</v>
      </c>
      <c r="P402" s="312" t="s">
        <v>99</v>
      </c>
      <c r="Q402" s="312" t="s">
        <v>99</v>
      </c>
      <c r="R402" s="312" t="s">
        <v>100</v>
      </c>
      <c r="S402" s="312" t="s">
        <v>100</v>
      </c>
      <c r="T402" s="312" t="s">
        <v>99</v>
      </c>
      <c r="U402" s="313" t="s">
        <v>100</v>
      </c>
    </row>
    <row r="403" spans="1:21" x14ac:dyDescent="0.25">
      <c r="A403" s="239" t="s">
        <v>389</v>
      </c>
      <c r="B403" s="240" t="s">
        <v>394</v>
      </c>
      <c r="C403" s="240" t="s">
        <v>39</v>
      </c>
      <c r="D403" s="240" t="s">
        <v>180</v>
      </c>
      <c r="E403" s="310" t="s">
        <v>100</v>
      </c>
      <c r="F403" s="310" t="s">
        <v>99</v>
      </c>
      <c r="G403" s="310" t="s">
        <v>99</v>
      </c>
      <c r="H403" s="310" t="s">
        <v>99</v>
      </c>
      <c r="I403" s="310" t="s">
        <v>99</v>
      </c>
      <c r="J403" s="310" t="s">
        <v>100</v>
      </c>
      <c r="K403" s="310" t="s">
        <v>99</v>
      </c>
      <c r="L403" s="310" t="s">
        <v>100</v>
      </c>
      <c r="M403" s="310" t="s">
        <v>100</v>
      </c>
      <c r="N403" s="310" t="s">
        <v>100</v>
      </c>
      <c r="O403" s="310" t="s">
        <v>99</v>
      </c>
      <c r="P403" s="310" t="s">
        <v>99</v>
      </c>
      <c r="Q403" s="310" t="s">
        <v>100</v>
      </c>
      <c r="R403" s="310" t="s">
        <v>100</v>
      </c>
      <c r="S403" s="310" t="s">
        <v>100</v>
      </c>
      <c r="T403" s="310" t="s">
        <v>100</v>
      </c>
      <c r="U403" s="311" t="s">
        <v>100</v>
      </c>
    </row>
    <row r="404" spans="1:21" x14ac:dyDescent="0.25">
      <c r="A404" s="245" t="s">
        <v>389</v>
      </c>
      <c r="B404" s="246" t="s">
        <v>394</v>
      </c>
      <c r="C404" s="246" t="s">
        <v>40</v>
      </c>
      <c r="D404" s="246" t="s">
        <v>180</v>
      </c>
      <c r="E404" s="312" t="s">
        <v>100</v>
      </c>
      <c r="F404" s="312" t="s">
        <v>100</v>
      </c>
      <c r="G404" s="312" t="s">
        <v>100</v>
      </c>
      <c r="H404" s="312" t="s">
        <v>100</v>
      </c>
      <c r="I404" s="312" t="s">
        <v>100</v>
      </c>
      <c r="J404" s="312" t="s">
        <v>100</v>
      </c>
      <c r="K404" s="312" t="s">
        <v>100</v>
      </c>
      <c r="L404" s="312" t="s">
        <v>100</v>
      </c>
      <c r="M404" s="312" t="s">
        <v>100</v>
      </c>
      <c r="N404" s="312" t="s">
        <v>100</v>
      </c>
      <c r="O404" s="312" t="s">
        <v>100</v>
      </c>
      <c r="P404" s="312" t="s">
        <v>100</v>
      </c>
      <c r="Q404" s="312" t="s">
        <v>100</v>
      </c>
      <c r="R404" s="312" t="s">
        <v>100</v>
      </c>
      <c r="S404" s="312" t="s">
        <v>100</v>
      </c>
      <c r="T404" s="312" t="s">
        <v>100</v>
      </c>
      <c r="U404" s="313" t="s">
        <v>100</v>
      </c>
    </row>
    <row r="405" spans="1:21" x14ac:dyDescent="0.25">
      <c r="A405" s="239" t="s">
        <v>389</v>
      </c>
      <c r="B405" s="240" t="s">
        <v>394</v>
      </c>
      <c r="C405" s="240" t="s">
        <v>48</v>
      </c>
      <c r="D405" s="240" t="s">
        <v>180</v>
      </c>
      <c r="E405" s="310" t="s">
        <v>100</v>
      </c>
      <c r="F405" s="310" t="s">
        <v>100</v>
      </c>
      <c r="G405" s="310" t="s">
        <v>100</v>
      </c>
      <c r="H405" s="310" t="s">
        <v>100</v>
      </c>
      <c r="I405" s="310" t="s">
        <v>100</v>
      </c>
      <c r="J405" s="310" t="s">
        <v>100</v>
      </c>
      <c r="K405" s="310" t="s">
        <v>100</v>
      </c>
      <c r="L405" s="310" t="s">
        <v>100</v>
      </c>
      <c r="M405" s="310" t="s">
        <v>99</v>
      </c>
      <c r="N405" s="310" t="s">
        <v>99</v>
      </c>
      <c r="O405" s="310" t="s">
        <v>99</v>
      </c>
      <c r="P405" s="310" t="s">
        <v>99</v>
      </c>
      <c r="Q405" s="310" t="s">
        <v>99</v>
      </c>
      <c r="R405" s="310" t="s">
        <v>99</v>
      </c>
      <c r="S405" s="310" t="s">
        <v>99</v>
      </c>
      <c r="T405" s="310" t="s">
        <v>100</v>
      </c>
      <c r="U405" s="311" t="s">
        <v>100</v>
      </c>
    </row>
    <row r="406" spans="1:21" x14ac:dyDescent="0.25">
      <c r="A406" s="245" t="s">
        <v>389</v>
      </c>
      <c r="B406" s="246" t="s">
        <v>394</v>
      </c>
      <c r="C406" s="246" t="s">
        <v>50</v>
      </c>
      <c r="D406" s="246" t="s">
        <v>180</v>
      </c>
      <c r="E406" s="312" t="s">
        <v>100</v>
      </c>
      <c r="F406" s="312" t="s">
        <v>100</v>
      </c>
      <c r="G406" s="312" t="s">
        <v>100</v>
      </c>
      <c r="H406" s="312" t="s">
        <v>100</v>
      </c>
      <c r="I406" s="312" t="s">
        <v>100</v>
      </c>
      <c r="J406" s="312" t="s">
        <v>100</v>
      </c>
      <c r="K406" s="312" t="s">
        <v>100</v>
      </c>
      <c r="L406" s="312" t="s">
        <v>100</v>
      </c>
      <c r="M406" s="312" t="s">
        <v>100</v>
      </c>
      <c r="N406" s="312" t="s">
        <v>100</v>
      </c>
      <c r="O406" s="312" t="s">
        <v>99</v>
      </c>
      <c r="P406" s="312" t="s">
        <v>99</v>
      </c>
      <c r="Q406" s="312" t="s">
        <v>99</v>
      </c>
      <c r="R406" s="312" t="s">
        <v>99</v>
      </c>
      <c r="S406" s="312" t="s">
        <v>99</v>
      </c>
      <c r="T406" s="312" t="s">
        <v>99</v>
      </c>
      <c r="U406" s="313" t="s">
        <v>100</v>
      </c>
    </row>
    <row r="407" spans="1:21" x14ac:dyDescent="0.25">
      <c r="A407" s="239" t="s">
        <v>389</v>
      </c>
      <c r="B407" s="240" t="s">
        <v>394</v>
      </c>
      <c r="C407" s="240" t="s">
        <v>51</v>
      </c>
      <c r="D407" s="240" t="s">
        <v>180</v>
      </c>
      <c r="E407" s="310" t="s">
        <v>100</v>
      </c>
      <c r="F407" s="310" t="s">
        <v>100</v>
      </c>
      <c r="G407" s="310" t="s">
        <v>100</v>
      </c>
      <c r="H407" s="310" t="s">
        <v>100</v>
      </c>
      <c r="I407" s="310" t="s">
        <v>100</v>
      </c>
      <c r="J407" s="310" t="s">
        <v>100</v>
      </c>
      <c r="K407" s="310" t="s">
        <v>100</v>
      </c>
      <c r="L407" s="310" t="s">
        <v>100</v>
      </c>
      <c r="M407" s="310" t="s">
        <v>100</v>
      </c>
      <c r="N407" s="310" t="s">
        <v>100</v>
      </c>
      <c r="O407" s="310" t="s">
        <v>99</v>
      </c>
      <c r="P407" s="310" t="s">
        <v>99</v>
      </c>
      <c r="Q407" s="310" t="s">
        <v>99</v>
      </c>
      <c r="R407" s="310" t="s">
        <v>100</v>
      </c>
      <c r="S407" s="310" t="s">
        <v>99</v>
      </c>
      <c r="T407" s="310" t="s">
        <v>100</v>
      </c>
      <c r="U407" s="311" t="s">
        <v>100</v>
      </c>
    </row>
    <row r="408" spans="1:21" x14ac:dyDescent="0.25">
      <c r="A408" s="245" t="s">
        <v>389</v>
      </c>
      <c r="B408" s="246" t="s">
        <v>395</v>
      </c>
      <c r="C408" s="246" t="s">
        <v>41</v>
      </c>
      <c r="D408" s="246" t="s">
        <v>182</v>
      </c>
      <c r="E408" s="312" t="s">
        <v>100</v>
      </c>
      <c r="F408" s="312" t="s">
        <v>100</v>
      </c>
      <c r="G408" s="312" t="s">
        <v>100</v>
      </c>
      <c r="H408" s="312" t="s">
        <v>100</v>
      </c>
      <c r="I408" s="312" t="s">
        <v>100</v>
      </c>
      <c r="J408" s="312" t="s">
        <v>100</v>
      </c>
      <c r="K408" s="312" t="s">
        <v>100</v>
      </c>
      <c r="L408" s="312" t="s">
        <v>100</v>
      </c>
      <c r="M408" s="312" t="s">
        <v>100</v>
      </c>
      <c r="N408" s="312" t="s">
        <v>100</v>
      </c>
      <c r="O408" s="312" t="s">
        <v>100</v>
      </c>
      <c r="P408" s="312" t="s">
        <v>100</v>
      </c>
      <c r="Q408" s="312" t="s">
        <v>100</v>
      </c>
      <c r="R408" s="312" t="s">
        <v>100</v>
      </c>
      <c r="S408" s="312" t="s">
        <v>100</v>
      </c>
      <c r="T408" s="312" t="s">
        <v>100</v>
      </c>
      <c r="U408" s="313" t="s">
        <v>100</v>
      </c>
    </row>
    <row r="409" spans="1:21" x14ac:dyDescent="0.25">
      <c r="A409" s="239" t="s">
        <v>389</v>
      </c>
      <c r="B409" s="240" t="s">
        <v>396</v>
      </c>
      <c r="C409" s="240" t="s">
        <v>41</v>
      </c>
      <c r="D409" s="240" t="s">
        <v>182</v>
      </c>
      <c r="E409" s="310" t="s">
        <v>99</v>
      </c>
      <c r="F409" s="310" t="s">
        <v>99</v>
      </c>
      <c r="G409" s="310" t="s">
        <v>99</v>
      </c>
      <c r="H409" s="310" t="s">
        <v>100</v>
      </c>
      <c r="I409" s="310" t="s">
        <v>99</v>
      </c>
      <c r="J409" s="310" t="s">
        <v>99</v>
      </c>
      <c r="K409" s="310" t="s">
        <v>99</v>
      </c>
      <c r="L409" s="310" t="s">
        <v>99</v>
      </c>
      <c r="M409" s="310" t="s">
        <v>99</v>
      </c>
      <c r="N409" s="310" t="s">
        <v>100</v>
      </c>
      <c r="O409" s="310" t="s">
        <v>99</v>
      </c>
      <c r="P409" s="310" t="s">
        <v>99</v>
      </c>
      <c r="Q409" s="310" t="s">
        <v>99</v>
      </c>
      <c r="R409" s="310" t="s">
        <v>99</v>
      </c>
      <c r="S409" s="310" t="s">
        <v>100</v>
      </c>
      <c r="T409" s="310" t="s">
        <v>99</v>
      </c>
      <c r="U409" s="311" t="s">
        <v>100</v>
      </c>
    </row>
    <row r="410" spans="1:21" x14ac:dyDescent="0.25">
      <c r="A410" s="245" t="s">
        <v>389</v>
      </c>
      <c r="B410" s="246" t="s">
        <v>397</v>
      </c>
      <c r="C410" s="246" t="s">
        <v>41</v>
      </c>
      <c r="D410" s="246" t="s">
        <v>182</v>
      </c>
      <c r="E410" s="312" t="s">
        <v>100</v>
      </c>
      <c r="F410" s="312" t="s">
        <v>100</v>
      </c>
      <c r="G410" s="312" t="s">
        <v>100</v>
      </c>
      <c r="H410" s="312" t="s">
        <v>100</v>
      </c>
      <c r="I410" s="312" t="s">
        <v>100</v>
      </c>
      <c r="J410" s="312" t="s">
        <v>100</v>
      </c>
      <c r="K410" s="312" t="s">
        <v>100</v>
      </c>
      <c r="L410" s="312" t="s">
        <v>100</v>
      </c>
      <c r="M410" s="312" t="s">
        <v>100</v>
      </c>
      <c r="N410" s="312" t="s">
        <v>100</v>
      </c>
      <c r="O410" s="312" t="s">
        <v>100</v>
      </c>
      <c r="P410" s="312" t="s">
        <v>99</v>
      </c>
      <c r="Q410" s="312" t="s">
        <v>100</v>
      </c>
      <c r="R410" s="312" t="s">
        <v>100</v>
      </c>
      <c r="S410" s="312" t="s">
        <v>100</v>
      </c>
      <c r="T410" s="312" t="s">
        <v>100</v>
      </c>
      <c r="U410" s="313" t="s">
        <v>100</v>
      </c>
    </row>
    <row r="411" spans="1:21" x14ac:dyDescent="0.25">
      <c r="A411" s="239" t="s">
        <v>389</v>
      </c>
      <c r="B411" s="240" t="s">
        <v>398</v>
      </c>
      <c r="C411" s="240" t="s">
        <v>41</v>
      </c>
      <c r="D411" s="240" t="s">
        <v>182</v>
      </c>
      <c r="E411" s="310" t="s">
        <v>100</v>
      </c>
      <c r="F411" s="310" t="s">
        <v>100</v>
      </c>
      <c r="G411" s="310" t="s">
        <v>100</v>
      </c>
      <c r="H411" s="310" t="s">
        <v>100</v>
      </c>
      <c r="I411" s="310" t="s">
        <v>100</v>
      </c>
      <c r="J411" s="310" t="s">
        <v>99</v>
      </c>
      <c r="K411" s="310" t="s">
        <v>99</v>
      </c>
      <c r="L411" s="310" t="s">
        <v>100</v>
      </c>
      <c r="M411" s="310" t="s">
        <v>100</v>
      </c>
      <c r="N411" s="310" t="s">
        <v>100</v>
      </c>
      <c r="O411" s="310" t="s">
        <v>100</v>
      </c>
      <c r="P411" s="310" t="s">
        <v>99</v>
      </c>
      <c r="Q411" s="310" t="s">
        <v>100</v>
      </c>
      <c r="R411" s="310" t="s">
        <v>100</v>
      </c>
      <c r="S411" s="310" t="s">
        <v>100</v>
      </c>
      <c r="T411" s="310" t="s">
        <v>100</v>
      </c>
      <c r="U411" s="311" t="s">
        <v>100</v>
      </c>
    </row>
    <row r="412" spans="1:21" x14ac:dyDescent="0.25">
      <c r="A412" s="245" t="s">
        <v>389</v>
      </c>
      <c r="B412" s="246" t="s">
        <v>399</v>
      </c>
      <c r="C412" s="246" t="s">
        <v>41</v>
      </c>
      <c r="D412" s="246" t="s">
        <v>182</v>
      </c>
      <c r="E412" s="312" t="s">
        <v>100</v>
      </c>
      <c r="F412" s="312" t="s">
        <v>100</v>
      </c>
      <c r="G412" s="312" t="s">
        <v>100</v>
      </c>
      <c r="H412" s="312" t="s">
        <v>100</v>
      </c>
      <c r="I412" s="312" t="s">
        <v>100</v>
      </c>
      <c r="J412" s="312" t="s">
        <v>100</v>
      </c>
      <c r="K412" s="312" t="s">
        <v>100</v>
      </c>
      <c r="L412" s="312" t="s">
        <v>100</v>
      </c>
      <c r="M412" s="312" t="s">
        <v>100</v>
      </c>
      <c r="N412" s="312" t="s">
        <v>100</v>
      </c>
      <c r="O412" s="312" t="s">
        <v>99</v>
      </c>
      <c r="P412" s="312" t="s">
        <v>99</v>
      </c>
      <c r="Q412" s="312" t="s">
        <v>100</v>
      </c>
      <c r="R412" s="312" t="s">
        <v>100</v>
      </c>
      <c r="S412" s="312" t="s">
        <v>100</v>
      </c>
      <c r="T412" s="312" t="s">
        <v>100</v>
      </c>
      <c r="U412" s="313" t="s">
        <v>100</v>
      </c>
    </row>
    <row r="413" spans="1:21" x14ac:dyDescent="0.25">
      <c r="A413" s="239" t="s">
        <v>389</v>
      </c>
      <c r="B413" s="240" t="s">
        <v>400</v>
      </c>
      <c r="C413" s="240" t="s">
        <v>41</v>
      </c>
      <c r="D413" s="240" t="s">
        <v>182</v>
      </c>
      <c r="E413" s="310" t="s">
        <v>100</v>
      </c>
      <c r="F413" s="310" t="s">
        <v>100</v>
      </c>
      <c r="G413" s="310" t="s">
        <v>100</v>
      </c>
      <c r="H413" s="310" t="s">
        <v>100</v>
      </c>
      <c r="I413" s="310" t="s">
        <v>100</v>
      </c>
      <c r="J413" s="310" t="s">
        <v>100</v>
      </c>
      <c r="K413" s="310" t="s">
        <v>99</v>
      </c>
      <c r="L413" s="310" t="s">
        <v>100</v>
      </c>
      <c r="M413" s="310" t="s">
        <v>100</v>
      </c>
      <c r="N413" s="310" t="s">
        <v>100</v>
      </c>
      <c r="O413" s="310" t="s">
        <v>99</v>
      </c>
      <c r="P413" s="310" t="s">
        <v>99</v>
      </c>
      <c r="Q413" s="310" t="s">
        <v>100</v>
      </c>
      <c r="R413" s="310" t="s">
        <v>100</v>
      </c>
      <c r="S413" s="310" t="s">
        <v>99</v>
      </c>
      <c r="T413" s="310" t="s">
        <v>99</v>
      </c>
      <c r="U413" s="311" t="s">
        <v>100</v>
      </c>
    </row>
    <row r="414" spans="1:21" x14ac:dyDescent="0.25">
      <c r="A414" s="245" t="s">
        <v>389</v>
      </c>
      <c r="B414" s="246" t="s">
        <v>400</v>
      </c>
      <c r="C414" s="246" t="s">
        <v>47</v>
      </c>
      <c r="D414" s="246" t="s">
        <v>182</v>
      </c>
      <c r="E414" s="312" t="s">
        <v>100</v>
      </c>
      <c r="F414" s="312" t="s">
        <v>100</v>
      </c>
      <c r="G414" s="312" t="s">
        <v>100</v>
      </c>
      <c r="H414" s="312" t="s">
        <v>100</v>
      </c>
      <c r="I414" s="312" t="s">
        <v>100</v>
      </c>
      <c r="J414" s="312" t="s">
        <v>100</v>
      </c>
      <c r="K414" s="312" t="s">
        <v>100</v>
      </c>
      <c r="L414" s="312" t="s">
        <v>100</v>
      </c>
      <c r="M414" s="312" t="s">
        <v>100</v>
      </c>
      <c r="N414" s="312" t="s">
        <v>100</v>
      </c>
      <c r="O414" s="312" t="s">
        <v>100</v>
      </c>
      <c r="P414" s="312" t="s">
        <v>100</v>
      </c>
      <c r="Q414" s="312" t="s">
        <v>100</v>
      </c>
      <c r="R414" s="312" t="s">
        <v>100</v>
      </c>
      <c r="S414" s="312" t="s">
        <v>100</v>
      </c>
      <c r="T414" s="312" t="s">
        <v>100</v>
      </c>
      <c r="U414" s="313" t="s">
        <v>100</v>
      </c>
    </row>
    <row r="415" spans="1:21" x14ac:dyDescent="0.25">
      <c r="A415" s="239" t="s">
        <v>389</v>
      </c>
      <c r="B415" s="240" t="s">
        <v>400</v>
      </c>
      <c r="C415" s="240" t="s">
        <v>49</v>
      </c>
      <c r="D415" s="240" t="s">
        <v>182</v>
      </c>
      <c r="E415" s="310" t="s">
        <v>100</v>
      </c>
      <c r="F415" s="310" t="s">
        <v>100</v>
      </c>
      <c r="G415" s="310" t="s">
        <v>99</v>
      </c>
      <c r="H415" s="310" t="s">
        <v>100</v>
      </c>
      <c r="I415" s="310" t="s">
        <v>100</v>
      </c>
      <c r="J415" s="310" t="s">
        <v>100</v>
      </c>
      <c r="K415" s="310" t="s">
        <v>100</v>
      </c>
      <c r="L415" s="310" t="s">
        <v>100</v>
      </c>
      <c r="M415" s="310" t="s">
        <v>100</v>
      </c>
      <c r="N415" s="310" t="s">
        <v>100</v>
      </c>
      <c r="O415" s="310" t="s">
        <v>99</v>
      </c>
      <c r="P415" s="310" t="s">
        <v>99</v>
      </c>
      <c r="Q415" s="310" t="s">
        <v>100</v>
      </c>
      <c r="R415" s="310" t="s">
        <v>99</v>
      </c>
      <c r="S415" s="310" t="s">
        <v>100</v>
      </c>
      <c r="T415" s="310" t="s">
        <v>100</v>
      </c>
      <c r="U415" s="311" t="s">
        <v>99</v>
      </c>
    </row>
    <row r="416" spans="1:21" x14ac:dyDescent="0.25">
      <c r="A416" s="245" t="s">
        <v>389</v>
      </c>
      <c r="B416" s="246" t="s">
        <v>401</v>
      </c>
      <c r="C416" s="246" t="s">
        <v>41</v>
      </c>
      <c r="D416" s="246" t="s">
        <v>182</v>
      </c>
      <c r="E416" s="312" t="s">
        <v>99</v>
      </c>
      <c r="F416" s="312" t="s">
        <v>100</v>
      </c>
      <c r="G416" s="312" t="s">
        <v>100</v>
      </c>
      <c r="H416" s="312" t="s">
        <v>100</v>
      </c>
      <c r="I416" s="312" t="s">
        <v>100</v>
      </c>
      <c r="J416" s="312" t="s">
        <v>100</v>
      </c>
      <c r="K416" s="312" t="s">
        <v>100</v>
      </c>
      <c r="L416" s="312" t="s">
        <v>100</v>
      </c>
      <c r="M416" s="312" t="s">
        <v>100</v>
      </c>
      <c r="N416" s="312" t="s">
        <v>100</v>
      </c>
      <c r="O416" s="312" t="s">
        <v>99</v>
      </c>
      <c r="P416" s="312" t="s">
        <v>99</v>
      </c>
      <c r="Q416" s="312" t="s">
        <v>100</v>
      </c>
      <c r="R416" s="312" t="s">
        <v>100</v>
      </c>
      <c r="S416" s="312" t="s">
        <v>100</v>
      </c>
      <c r="T416" s="312" t="s">
        <v>99</v>
      </c>
      <c r="U416" s="313" t="s">
        <v>100</v>
      </c>
    </row>
    <row r="417" spans="1:21" x14ac:dyDescent="0.25">
      <c r="A417" s="239" t="s">
        <v>389</v>
      </c>
      <c r="B417" s="240" t="s">
        <v>402</v>
      </c>
      <c r="C417" s="240" t="s">
        <v>45</v>
      </c>
      <c r="D417" s="240" t="s">
        <v>182</v>
      </c>
      <c r="E417" s="310" t="s">
        <v>100</v>
      </c>
      <c r="F417" s="310" t="s">
        <v>100</v>
      </c>
      <c r="G417" s="310" t="s">
        <v>100</v>
      </c>
      <c r="H417" s="310" t="s">
        <v>100</v>
      </c>
      <c r="I417" s="310" t="s">
        <v>99</v>
      </c>
      <c r="J417" s="310" t="s">
        <v>100</v>
      </c>
      <c r="K417" s="310" t="s">
        <v>100</v>
      </c>
      <c r="L417" s="310" t="s">
        <v>100</v>
      </c>
      <c r="M417" s="310" t="s">
        <v>100</v>
      </c>
      <c r="N417" s="310" t="s">
        <v>100</v>
      </c>
      <c r="O417" s="310" t="s">
        <v>99</v>
      </c>
      <c r="P417" s="310" t="s">
        <v>99</v>
      </c>
      <c r="Q417" s="310" t="s">
        <v>99</v>
      </c>
      <c r="R417" s="310" t="s">
        <v>99</v>
      </c>
      <c r="S417" s="310" t="s">
        <v>100</v>
      </c>
      <c r="T417" s="310" t="s">
        <v>100</v>
      </c>
      <c r="U417" s="311" t="s">
        <v>100</v>
      </c>
    </row>
    <row r="418" spans="1:21" x14ac:dyDescent="0.25">
      <c r="A418" s="245" t="s">
        <v>389</v>
      </c>
      <c r="B418" s="246" t="s">
        <v>402</v>
      </c>
      <c r="C418" s="246" t="s">
        <v>47</v>
      </c>
      <c r="D418" s="246" t="s">
        <v>182</v>
      </c>
      <c r="E418" s="312" t="s">
        <v>99</v>
      </c>
      <c r="F418" s="312" t="s">
        <v>99</v>
      </c>
      <c r="G418" s="312" t="s">
        <v>100</v>
      </c>
      <c r="H418" s="312" t="s">
        <v>100</v>
      </c>
      <c r="I418" s="312" t="s">
        <v>100</v>
      </c>
      <c r="J418" s="312" t="s">
        <v>99</v>
      </c>
      <c r="K418" s="312" t="s">
        <v>99</v>
      </c>
      <c r="L418" s="312" t="s">
        <v>100</v>
      </c>
      <c r="M418" s="312" t="s">
        <v>99</v>
      </c>
      <c r="N418" s="312" t="s">
        <v>100</v>
      </c>
      <c r="O418" s="312" t="s">
        <v>99</v>
      </c>
      <c r="P418" s="312" t="s">
        <v>99</v>
      </c>
      <c r="Q418" s="312" t="s">
        <v>99</v>
      </c>
      <c r="R418" s="312" t="s">
        <v>99</v>
      </c>
      <c r="S418" s="312" t="s">
        <v>99</v>
      </c>
      <c r="T418" s="312" t="s">
        <v>100</v>
      </c>
      <c r="U418" s="313" t="s">
        <v>100</v>
      </c>
    </row>
    <row r="419" spans="1:21" x14ac:dyDescent="0.25">
      <c r="A419" s="239" t="s">
        <v>389</v>
      </c>
      <c r="B419" s="240" t="s">
        <v>402</v>
      </c>
      <c r="C419" s="240" t="s">
        <v>49</v>
      </c>
      <c r="D419" s="240" t="s">
        <v>182</v>
      </c>
      <c r="E419" s="310" t="s">
        <v>100</v>
      </c>
      <c r="F419" s="310" t="s">
        <v>100</v>
      </c>
      <c r="G419" s="310" t="s">
        <v>100</v>
      </c>
      <c r="H419" s="310" t="s">
        <v>100</v>
      </c>
      <c r="I419" s="310" t="s">
        <v>99</v>
      </c>
      <c r="J419" s="310" t="s">
        <v>99</v>
      </c>
      <c r="K419" s="310" t="s">
        <v>100</v>
      </c>
      <c r="L419" s="310" t="s">
        <v>100</v>
      </c>
      <c r="M419" s="310" t="s">
        <v>100</v>
      </c>
      <c r="N419" s="310" t="s">
        <v>100</v>
      </c>
      <c r="O419" s="310" t="s">
        <v>99</v>
      </c>
      <c r="P419" s="310" t="s">
        <v>99</v>
      </c>
      <c r="Q419" s="310" t="s">
        <v>99</v>
      </c>
      <c r="R419" s="310" t="s">
        <v>99</v>
      </c>
      <c r="S419" s="310" t="s">
        <v>100</v>
      </c>
      <c r="T419" s="310" t="s">
        <v>99</v>
      </c>
      <c r="U419" s="311" t="s">
        <v>99</v>
      </c>
    </row>
    <row r="420" spans="1:21" x14ac:dyDescent="0.25">
      <c r="A420" s="245" t="s">
        <v>389</v>
      </c>
      <c r="B420" s="246" t="s">
        <v>403</v>
      </c>
      <c r="C420" s="246" t="s">
        <v>25</v>
      </c>
      <c r="D420" s="246" t="s">
        <v>182</v>
      </c>
      <c r="E420" s="312" t="s">
        <v>100</v>
      </c>
      <c r="F420" s="312" t="s">
        <v>99</v>
      </c>
      <c r="G420" s="312" t="s">
        <v>100</v>
      </c>
      <c r="H420" s="312" t="s">
        <v>99</v>
      </c>
      <c r="I420" s="312" t="s">
        <v>99</v>
      </c>
      <c r="J420" s="312" t="s">
        <v>99</v>
      </c>
      <c r="K420" s="312" t="s">
        <v>100</v>
      </c>
      <c r="L420" s="312" t="s">
        <v>99</v>
      </c>
      <c r="M420" s="312" t="s">
        <v>100</v>
      </c>
      <c r="N420" s="312" t="s">
        <v>100</v>
      </c>
      <c r="O420" s="312" t="s">
        <v>99</v>
      </c>
      <c r="P420" s="312" t="s">
        <v>99</v>
      </c>
      <c r="Q420" s="312" t="s">
        <v>99</v>
      </c>
      <c r="R420" s="312" t="s">
        <v>99</v>
      </c>
      <c r="S420" s="312" t="s">
        <v>99</v>
      </c>
      <c r="T420" s="312" t="s">
        <v>100</v>
      </c>
      <c r="U420" s="313" t="s">
        <v>100</v>
      </c>
    </row>
    <row r="421" spans="1:21" x14ac:dyDescent="0.25">
      <c r="A421" s="239" t="s">
        <v>389</v>
      </c>
      <c r="B421" s="240" t="s">
        <v>404</v>
      </c>
      <c r="C421" s="240" t="s">
        <v>41</v>
      </c>
      <c r="D421" s="240" t="s">
        <v>182</v>
      </c>
      <c r="E421" s="310" t="s">
        <v>100</v>
      </c>
      <c r="F421" s="310" t="s">
        <v>100</v>
      </c>
      <c r="G421" s="310" t="s">
        <v>100</v>
      </c>
      <c r="H421" s="310" t="s">
        <v>100</v>
      </c>
      <c r="I421" s="310" t="s">
        <v>100</v>
      </c>
      <c r="J421" s="310" t="s">
        <v>99</v>
      </c>
      <c r="K421" s="310" t="s">
        <v>99</v>
      </c>
      <c r="L421" s="310" t="s">
        <v>100</v>
      </c>
      <c r="M421" s="310" t="s">
        <v>100</v>
      </c>
      <c r="N421" s="310" t="s">
        <v>100</v>
      </c>
      <c r="O421" s="310" t="s">
        <v>99</v>
      </c>
      <c r="P421" s="310" t="s">
        <v>99</v>
      </c>
      <c r="Q421" s="310" t="s">
        <v>100</v>
      </c>
      <c r="R421" s="310" t="s">
        <v>99</v>
      </c>
      <c r="S421" s="310" t="s">
        <v>99</v>
      </c>
      <c r="T421" s="310" t="s">
        <v>100</v>
      </c>
      <c r="U421" s="311" t="s">
        <v>100</v>
      </c>
    </row>
    <row r="422" spans="1:21" x14ac:dyDescent="0.25">
      <c r="A422" s="245" t="s">
        <v>389</v>
      </c>
      <c r="B422" s="246" t="s">
        <v>404</v>
      </c>
      <c r="C422" s="246" t="s">
        <v>49</v>
      </c>
      <c r="D422" s="246" t="s">
        <v>182</v>
      </c>
      <c r="E422" s="312" t="s">
        <v>99</v>
      </c>
      <c r="F422" s="312" t="s">
        <v>100</v>
      </c>
      <c r="G422" s="312" t="s">
        <v>100</v>
      </c>
      <c r="H422" s="312" t="s">
        <v>99</v>
      </c>
      <c r="I422" s="312" t="s">
        <v>100</v>
      </c>
      <c r="J422" s="312" t="s">
        <v>99</v>
      </c>
      <c r="K422" s="312" t="s">
        <v>99</v>
      </c>
      <c r="L422" s="312" t="s">
        <v>100</v>
      </c>
      <c r="M422" s="312" t="s">
        <v>100</v>
      </c>
      <c r="N422" s="312" t="s">
        <v>100</v>
      </c>
      <c r="O422" s="312" t="s">
        <v>99</v>
      </c>
      <c r="P422" s="312" t="s">
        <v>99</v>
      </c>
      <c r="Q422" s="312" t="s">
        <v>99</v>
      </c>
      <c r="R422" s="312" t="s">
        <v>99</v>
      </c>
      <c r="S422" s="312" t="s">
        <v>99</v>
      </c>
      <c r="T422" s="312" t="s">
        <v>99</v>
      </c>
      <c r="U422" s="313" t="s">
        <v>100</v>
      </c>
    </row>
    <row r="423" spans="1:21" x14ac:dyDescent="0.25">
      <c r="A423" s="239" t="s">
        <v>389</v>
      </c>
      <c r="B423" s="240" t="s">
        <v>405</v>
      </c>
      <c r="C423" s="240" t="s">
        <v>581</v>
      </c>
      <c r="D423" s="240" t="s">
        <v>182</v>
      </c>
      <c r="E423" s="310" t="s">
        <v>100</v>
      </c>
      <c r="F423" s="310" t="s">
        <v>100</v>
      </c>
      <c r="G423" s="310" t="s">
        <v>100</v>
      </c>
      <c r="H423" s="310" t="s">
        <v>100</v>
      </c>
      <c r="I423" s="310" t="s">
        <v>100</v>
      </c>
      <c r="J423" s="310" t="s">
        <v>100</v>
      </c>
      <c r="K423" s="310" t="s">
        <v>100</v>
      </c>
      <c r="L423" s="310" t="s">
        <v>100</v>
      </c>
      <c r="M423" s="310" t="s">
        <v>100</v>
      </c>
      <c r="N423" s="310" t="s">
        <v>100</v>
      </c>
      <c r="O423" s="310" t="s">
        <v>100</v>
      </c>
      <c r="P423" s="310" t="s">
        <v>100</v>
      </c>
      <c r="Q423" s="310" t="s">
        <v>100</v>
      </c>
      <c r="R423" s="310" t="s">
        <v>100</v>
      </c>
      <c r="S423" s="310" t="s">
        <v>100</v>
      </c>
      <c r="T423" s="310" t="s">
        <v>100</v>
      </c>
      <c r="U423" s="311" t="s">
        <v>100</v>
      </c>
    </row>
    <row r="424" spans="1:21" x14ac:dyDescent="0.25">
      <c r="A424" s="245" t="s">
        <v>389</v>
      </c>
      <c r="B424" s="246" t="s">
        <v>405</v>
      </c>
      <c r="C424" s="246" t="s">
        <v>41</v>
      </c>
      <c r="D424" s="246" t="s">
        <v>182</v>
      </c>
      <c r="E424" s="312" t="s">
        <v>100</v>
      </c>
      <c r="F424" s="312" t="s">
        <v>99</v>
      </c>
      <c r="G424" s="312" t="s">
        <v>100</v>
      </c>
      <c r="H424" s="312" t="s">
        <v>100</v>
      </c>
      <c r="I424" s="312" t="s">
        <v>99</v>
      </c>
      <c r="J424" s="312" t="s">
        <v>100</v>
      </c>
      <c r="K424" s="312" t="s">
        <v>99</v>
      </c>
      <c r="L424" s="312" t="s">
        <v>100</v>
      </c>
      <c r="M424" s="312" t="s">
        <v>99</v>
      </c>
      <c r="N424" s="312" t="s">
        <v>100</v>
      </c>
      <c r="O424" s="312" t="s">
        <v>100</v>
      </c>
      <c r="P424" s="312" t="s">
        <v>99</v>
      </c>
      <c r="Q424" s="312" t="s">
        <v>100</v>
      </c>
      <c r="R424" s="312" t="s">
        <v>100</v>
      </c>
      <c r="S424" s="312" t="s">
        <v>100</v>
      </c>
      <c r="T424" s="312" t="s">
        <v>100</v>
      </c>
      <c r="U424" s="313" t="s">
        <v>100</v>
      </c>
    </row>
    <row r="425" spans="1:21" x14ac:dyDescent="0.25">
      <c r="A425" s="239" t="s">
        <v>389</v>
      </c>
      <c r="B425" s="240" t="s">
        <v>405</v>
      </c>
      <c r="C425" s="240" t="s">
        <v>49</v>
      </c>
      <c r="D425" s="240" t="s">
        <v>182</v>
      </c>
      <c r="E425" s="310" t="s">
        <v>100</v>
      </c>
      <c r="F425" s="310" t="s">
        <v>99</v>
      </c>
      <c r="G425" s="310" t="s">
        <v>100</v>
      </c>
      <c r="H425" s="310" t="s">
        <v>99</v>
      </c>
      <c r="I425" s="310" t="s">
        <v>99</v>
      </c>
      <c r="J425" s="310" t="s">
        <v>99</v>
      </c>
      <c r="K425" s="310" t="s">
        <v>99</v>
      </c>
      <c r="L425" s="310" t="s">
        <v>100</v>
      </c>
      <c r="M425" s="310" t="s">
        <v>99</v>
      </c>
      <c r="N425" s="310" t="s">
        <v>99</v>
      </c>
      <c r="O425" s="310" t="s">
        <v>99</v>
      </c>
      <c r="P425" s="310" t="s">
        <v>99</v>
      </c>
      <c r="Q425" s="310" t="s">
        <v>99</v>
      </c>
      <c r="R425" s="310" t="s">
        <v>99</v>
      </c>
      <c r="S425" s="310" t="s">
        <v>100</v>
      </c>
      <c r="T425" s="310" t="s">
        <v>100</v>
      </c>
      <c r="U425" s="311" t="s">
        <v>100</v>
      </c>
    </row>
    <row r="426" spans="1:21" x14ac:dyDescent="0.25">
      <c r="A426" s="245" t="s">
        <v>389</v>
      </c>
      <c r="B426" s="246" t="s">
        <v>406</v>
      </c>
      <c r="C426" s="246" t="s">
        <v>41</v>
      </c>
      <c r="D426" s="246" t="s">
        <v>182</v>
      </c>
      <c r="E426" s="312" t="s">
        <v>100</v>
      </c>
      <c r="F426" s="312" t="s">
        <v>100</v>
      </c>
      <c r="G426" s="312" t="s">
        <v>100</v>
      </c>
      <c r="H426" s="312" t="s">
        <v>100</v>
      </c>
      <c r="I426" s="312" t="s">
        <v>100</v>
      </c>
      <c r="J426" s="312" t="s">
        <v>99</v>
      </c>
      <c r="K426" s="312" t="s">
        <v>100</v>
      </c>
      <c r="L426" s="312" t="s">
        <v>100</v>
      </c>
      <c r="M426" s="312" t="s">
        <v>99</v>
      </c>
      <c r="N426" s="312" t="s">
        <v>100</v>
      </c>
      <c r="O426" s="312" t="s">
        <v>99</v>
      </c>
      <c r="P426" s="312" t="s">
        <v>100</v>
      </c>
      <c r="Q426" s="312" t="s">
        <v>100</v>
      </c>
      <c r="R426" s="312" t="s">
        <v>99</v>
      </c>
      <c r="S426" s="312" t="s">
        <v>99</v>
      </c>
      <c r="T426" s="312" t="s">
        <v>100</v>
      </c>
      <c r="U426" s="313" t="s">
        <v>100</v>
      </c>
    </row>
    <row r="427" spans="1:21" x14ac:dyDescent="0.25">
      <c r="A427" s="239" t="s">
        <v>389</v>
      </c>
      <c r="B427" s="240" t="s">
        <v>406</v>
      </c>
      <c r="C427" s="240" t="s">
        <v>49</v>
      </c>
      <c r="D427" s="240" t="s">
        <v>182</v>
      </c>
      <c r="E427" s="310" t="s">
        <v>99</v>
      </c>
      <c r="F427" s="310" t="s">
        <v>100</v>
      </c>
      <c r="G427" s="310" t="s">
        <v>100</v>
      </c>
      <c r="H427" s="310" t="s">
        <v>99</v>
      </c>
      <c r="I427" s="310" t="s">
        <v>99</v>
      </c>
      <c r="J427" s="310" t="s">
        <v>99</v>
      </c>
      <c r="K427" s="310" t="s">
        <v>99</v>
      </c>
      <c r="L427" s="310" t="s">
        <v>99</v>
      </c>
      <c r="M427" s="310" t="s">
        <v>100</v>
      </c>
      <c r="N427" s="310" t="s">
        <v>99</v>
      </c>
      <c r="O427" s="310" t="s">
        <v>99</v>
      </c>
      <c r="P427" s="310" t="s">
        <v>99</v>
      </c>
      <c r="Q427" s="310" t="s">
        <v>99</v>
      </c>
      <c r="R427" s="310" t="s">
        <v>99</v>
      </c>
      <c r="S427" s="310" t="s">
        <v>99</v>
      </c>
      <c r="T427" s="310" t="s">
        <v>99</v>
      </c>
      <c r="U427" s="311" t="s">
        <v>100</v>
      </c>
    </row>
    <row r="428" spans="1:21" x14ac:dyDescent="0.25">
      <c r="A428" s="245" t="s">
        <v>389</v>
      </c>
      <c r="B428" s="246" t="s">
        <v>407</v>
      </c>
      <c r="C428" s="246" t="s">
        <v>41</v>
      </c>
      <c r="D428" s="246" t="s">
        <v>182</v>
      </c>
      <c r="E428" s="312" t="s">
        <v>100</v>
      </c>
      <c r="F428" s="312" t="s">
        <v>100</v>
      </c>
      <c r="G428" s="312" t="s">
        <v>100</v>
      </c>
      <c r="H428" s="312" t="s">
        <v>100</v>
      </c>
      <c r="I428" s="312" t="s">
        <v>100</v>
      </c>
      <c r="J428" s="312" t="s">
        <v>100</v>
      </c>
      <c r="K428" s="312" t="s">
        <v>100</v>
      </c>
      <c r="L428" s="312" t="s">
        <v>100</v>
      </c>
      <c r="M428" s="312" t="s">
        <v>100</v>
      </c>
      <c r="N428" s="312" t="s">
        <v>100</v>
      </c>
      <c r="O428" s="312" t="s">
        <v>99</v>
      </c>
      <c r="P428" s="312" t="s">
        <v>99</v>
      </c>
      <c r="Q428" s="312" t="s">
        <v>100</v>
      </c>
      <c r="R428" s="312" t="s">
        <v>99</v>
      </c>
      <c r="S428" s="312" t="s">
        <v>100</v>
      </c>
      <c r="T428" s="312" t="s">
        <v>100</v>
      </c>
      <c r="U428" s="313" t="s">
        <v>100</v>
      </c>
    </row>
    <row r="429" spans="1:21" x14ac:dyDescent="0.25">
      <c r="A429" s="239" t="s">
        <v>389</v>
      </c>
      <c r="B429" s="240" t="s">
        <v>407</v>
      </c>
      <c r="C429" s="240" t="s">
        <v>47</v>
      </c>
      <c r="D429" s="240" t="s">
        <v>182</v>
      </c>
      <c r="E429" s="310" t="s">
        <v>99</v>
      </c>
      <c r="F429" s="310" t="s">
        <v>99</v>
      </c>
      <c r="G429" s="310" t="s">
        <v>100</v>
      </c>
      <c r="H429" s="310" t="s">
        <v>100</v>
      </c>
      <c r="I429" s="310" t="s">
        <v>100</v>
      </c>
      <c r="J429" s="310" t="s">
        <v>100</v>
      </c>
      <c r="K429" s="310" t="s">
        <v>100</v>
      </c>
      <c r="L429" s="310" t="s">
        <v>100</v>
      </c>
      <c r="M429" s="310" t="s">
        <v>99</v>
      </c>
      <c r="N429" s="310" t="s">
        <v>100</v>
      </c>
      <c r="O429" s="310" t="s">
        <v>99</v>
      </c>
      <c r="P429" s="310" t="s">
        <v>99</v>
      </c>
      <c r="Q429" s="310" t="s">
        <v>99</v>
      </c>
      <c r="R429" s="310" t="s">
        <v>99</v>
      </c>
      <c r="S429" s="310" t="s">
        <v>100</v>
      </c>
      <c r="T429" s="310" t="s">
        <v>100</v>
      </c>
      <c r="U429" s="311" t="s">
        <v>100</v>
      </c>
    </row>
    <row r="430" spans="1:21" x14ac:dyDescent="0.25">
      <c r="A430" s="245" t="s">
        <v>389</v>
      </c>
      <c r="B430" s="246" t="s">
        <v>408</v>
      </c>
      <c r="C430" s="246" t="s">
        <v>41</v>
      </c>
      <c r="D430" s="246" t="s">
        <v>182</v>
      </c>
      <c r="E430" s="312" t="s">
        <v>100</v>
      </c>
      <c r="F430" s="312" t="s">
        <v>100</v>
      </c>
      <c r="G430" s="312" t="s">
        <v>100</v>
      </c>
      <c r="H430" s="312" t="s">
        <v>100</v>
      </c>
      <c r="I430" s="312" t="s">
        <v>100</v>
      </c>
      <c r="J430" s="312" t="s">
        <v>100</v>
      </c>
      <c r="K430" s="312" t="s">
        <v>100</v>
      </c>
      <c r="L430" s="312" t="s">
        <v>100</v>
      </c>
      <c r="M430" s="312" t="s">
        <v>100</v>
      </c>
      <c r="N430" s="312" t="s">
        <v>100</v>
      </c>
      <c r="O430" s="312" t="s">
        <v>100</v>
      </c>
      <c r="P430" s="312" t="s">
        <v>100</v>
      </c>
      <c r="Q430" s="312" t="s">
        <v>100</v>
      </c>
      <c r="R430" s="312" t="s">
        <v>100</v>
      </c>
      <c r="S430" s="312" t="s">
        <v>100</v>
      </c>
      <c r="T430" s="312" t="s">
        <v>100</v>
      </c>
      <c r="U430" s="313" t="s">
        <v>100</v>
      </c>
    </row>
    <row r="431" spans="1:21" x14ac:dyDescent="0.25">
      <c r="A431" s="239" t="s">
        <v>389</v>
      </c>
      <c r="B431" s="240" t="s">
        <v>409</v>
      </c>
      <c r="C431" s="240" t="s">
        <v>41</v>
      </c>
      <c r="D431" s="240" t="s">
        <v>182</v>
      </c>
      <c r="E431" s="310" t="s">
        <v>100</v>
      </c>
      <c r="F431" s="310" t="s">
        <v>100</v>
      </c>
      <c r="G431" s="310" t="s">
        <v>100</v>
      </c>
      <c r="H431" s="310" t="s">
        <v>100</v>
      </c>
      <c r="I431" s="310" t="s">
        <v>100</v>
      </c>
      <c r="J431" s="310" t="s">
        <v>100</v>
      </c>
      <c r="K431" s="310" t="s">
        <v>99</v>
      </c>
      <c r="L431" s="310" t="s">
        <v>100</v>
      </c>
      <c r="M431" s="310" t="s">
        <v>100</v>
      </c>
      <c r="N431" s="310" t="s">
        <v>100</v>
      </c>
      <c r="O431" s="310" t="s">
        <v>99</v>
      </c>
      <c r="P431" s="310" t="s">
        <v>99</v>
      </c>
      <c r="Q431" s="310" t="s">
        <v>99</v>
      </c>
      <c r="R431" s="310" t="s">
        <v>99</v>
      </c>
      <c r="S431" s="310" t="s">
        <v>99</v>
      </c>
      <c r="T431" s="310" t="s">
        <v>100</v>
      </c>
      <c r="U431" s="311" t="s">
        <v>100</v>
      </c>
    </row>
    <row r="432" spans="1:21" x14ac:dyDescent="0.25">
      <c r="A432" s="245" t="s">
        <v>389</v>
      </c>
      <c r="B432" s="246" t="s">
        <v>409</v>
      </c>
      <c r="C432" s="246" t="s">
        <v>47</v>
      </c>
      <c r="D432" s="246" t="s">
        <v>182</v>
      </c>
      <c r="E432" s="312" t="s">
        <v>100</v>
      </c>
      <c r="F432" s="312" t="s">
        <v>100</v>
      </c>
      <c r="G432" s="312" t="s">
        <v>100</v>
      </c>
      <c r="H432" s="312" t="s">
        <v>100</v>
      </c>
      <c r="I432" s="312" t="s">
        <v>100</v>
      </c>
      <c r="J432" s="312" t="s">
        <v>100</v>
      </c>
      <c r="K432" s="312" t="s">
        <v>99</v>
      </c>
      <c r="L432" s="312" t="s">
        <v>99</v>
      </c>
      <c r="M432" s="312" t="s">
        <v>100</v>
      </c>
      <c r="N432" s="312" t="s">
        <v>100</v>
      </c>
      <c r="O432" s="312" t="s">
        <v>100</v>
      </c>
      <c r="P432" s="312" t="s">
        <v>99</v>
      </c>
      <c r="Q432" s="312" t="s">
        <v>99</v>
      </c>
      <c r="R432" s="312" t="s">
        <v>100</v>
      </c>
      <c r="S432" s="312" t="s">
        <v>100</v>
      </c>
      <c r="T432" s="312" t="s">
        <v>100</v>
      </c>
      <c r="U432" s="313" t="s">
        <v>100</v>
      </c>
    </row>
    <row r="433" spans="1:21" x14ac:dyDescent="0.25">
      <c r="A433" s="239" t="s">
        <v>389</v>
      </c>
      <c r="B433" s="240" t="s">
        <v>410</v>
      </c>
      <c r="C433" s="240" t="s">
        <v>41</v>
      </c>
      <c r="D433" s="240" t="s">
        <v>182</v>
      </c>
      <c r="E433" s="310" t="s">
        <v>100</v>
      </c>
      <c r="F433" s="310" t="s">
        <v>100</v>
      </c>
      <c r="G433" s="310" t="s">
        <v>100</v>
      </c>
      <c r="H433" s="310" t="s">
        <v>100</v>
      </c>
      <c r="I433" s="310" t="s">
        <v>100</v>
      </c>
      <c r="J433" s="310" t="s">
        <v>99</v>
      </c>
      <c r="K433" s="310" t="s">
        <v>99</v>
      </c>
      <c r="L433" s="310" t="s">
        <v>100</v>
      </c>
      <c r="M433" s="310" t="s">
        <v>100</v>
      </c>
      <c r="N433" s="310" t="s">
        <v>100</v>
      </c>
      <c r="O433" s="310" t="s">
        <v>99</v>
      </c>
      <c r="P433" s="310" t="s">
        <v>99</v>
      </c>
      <c r="Q433" s="310" t="s">
        <v>99</v>
      </c>
      <c r="R433" s="310" t="s">
        <v>99</v>
      </c>
      <c r="S433" s="310" t="s">
        <v>100</v>
      </c>
      <c r="T433" s="310" t="s">
        <v>100</v>
      </c>
      <c r="U433" s="311" t="s">
        <v>100</v>
      </c>
    </row>
    <row r="434" spans="1:21" x14ac:dyDescent="0.25">
      <c r="A434" s="245" t="s">
        <v>389</v>
      </c>
      <c r="B434" s="246" t="s">
        <v>410</v>
      </c>
      <c r="C434" s="246" t="s">
        <v>48</v>
      </c>
      <c r="D434" s="246" t="s">
        <v>182</v>
      </c>
      <c r="E434" s="312" t="s">
        <v>100</v>
      </c>
      <c r="F434" s="312" t="s">
        <v>99</v>
      </c>
      <c r="G434" s="312" t="s">
        <v>100</v>
      </c>
      <c r="H434" s="312" t="s">
        <v>100</v>
      </c>
      <c r="I434" s="312" t="s">
        <v>99</v>
      </c>
      <c r="J434" s="312" t="s">
        <v>100</v>
      </c>
      <c r="K434" s="312" t="s">
        <v>100</v>
      </c>
      <c r="L434" s="312" t="s">
        <v>100</v>
      </c>
      <c r="M434" s="312" t="s">
        <v>100</v>
      </c>
      <c r="N434" s="312" t="s">
        <v>100</v>
      </c>
      <c r="O434" s="312" t="s">
        <v>99</v>
      </c>
      <c r="P434" s="312" t="s">
        <v>99</v>
      </c>
      <c r="Q434" s="312" t="s">
        <v>100</v>
      </c>
      <c r="R434" s="312" t="s">
        <v>100</v>
      </c>
      <c r="S434" s="312" t="s">
        <v>100</v>
      </c>
      <c r="T434" s="312" t="s">
        <v>100</v>
      </c>
      <c r="U434" s="313" t="s">
        <v>100</v>
      </c>
    </row>
    <row r="435" spans="1:21" x14ac:dyDescent="0.25">
      <c r="A435" s="239" t="s">
        <v>389</v>
      </c>
      <c r="B435" s="240" t="s">
        <v>410</v>
      </c>
      <c r="C435" s="240" t="s">
        <v>49</v>
      </c>
      <c r="D435" s="240" t="s">
        <v>182</v>
      </c>
      <c r="E435" s="310" t="s">
        <v>100</v>
      </c>
      <c r="F435" s="310" t="s">
        <v>99</v>
      </c>
      <c r="G435" s="310" t="s">
        <v>100</v>
      </c>
      <c r="H435" s="310" t="s">
        <v>100</v>
      </c>
      <c r="I435" s="310" t="s">
        <v>100</v>
      </c>
      <c r="J435" s="310" t="s">
        <v>100</v>
      </c>
      <c r="K435" s="310" t="s">
        <v>100</v>
      </c>
      <c r="L435" s="310" t="s">
        <v>100</v>
      </c>
      <c r="M435" s="310" t="s">
        <v>100</v>
      </c>
      <c r="N435" s="310" t="s">
        <v>100</v>
      </c>
      <c r="O435" s="310" t="s">
        <v>100</v>
      </c>
      <c r="P435" s="310" t="s">
        <v>99</v>
      </c>
      <c r="Q435" s="310" t="s">
        <v>100</v>
      </c>
      <c r="R435" s="310" t="s">
        <v>100</v>
      </c>
      <c r="S435" s="310" t="s">
        <v>100</v>
      </c>
      <c r="T435" s="310" t="s">
        <v>100</v>
      </c>
      <c r="U435" s="311" t="s">
        <v>100</v>
      </c>
    </row>
    <row r="436" spans="1:21" x14ac:dyDescent="0.25">
      <c r="A436" s="245" t="s">
        <v>389</v>
      </c>
      <c r="B436" s="246" t="s">
        <v>411</v>
      </c>
      <c r="C436" s="246" t="s">
        <v>42</v>
      </c>
      <c r="D436" s="246" t="s">
        <v>182</v>
      </c>
      <c r="E436" s="312" t="s">
        <v>100</v>
      </c>
      <c r="F436" s="312" t="s">
        <v>100</v>
      </c>
      <c r="G436" s="312" t="s">
        <v>100</v>
      </c>
      <c r="H436" s="312" t="s">
        <v>100</v>
      </c>
      <c r="I436" s="312" t="s">
        <v>100</v>
      </c>
      <c r="J436" s="312" t="s">
        <v>100</v>
      </c>
      <c r="K436" s="312" t="s">
        <v>100</v>
      </c>
      <c r="L436" s="312" t="s">
        <v>100</v>
      </c>
      <c r="M436" s="312" t="s">
        <v>100</v>
      </c>
      <c r="N436" s="312" t="s">
        <v>100</v>
      </c>
      <c r="O436" s="312" t="s">
        <v>99</v>
      </c>
      <c r="P436" s="312" t="s">
        <v>99</v>
      </c>
      <c r="Q436" s="312" t="s">
        <v>100</v>
      </c>
      <c r="R436" s="312" t="s">
        <v>100</v>
      </c>
      <c r="S436" s="312" t="s">
        <v>100</v>
      </c>
      <c r="T436" s="312" t="s">
        <v>100</v>
      </c>
      <c r="U436" s="313" t="s">
        <v>100</v>
      </c>
    </row>
    <row r="437" spans="1:21" x14ac:dyDescent="0.25">
      <c r="A437" s="239" t="s">
        <v>389</v>
      </c>
      <c r="B437" s="240" t="s">
        <v>412</v>
      </c>
      <c r="C437" s="240" t="s">
        <v>41</v>
      </c>
      <c r="D437" s="240" t="s">
        <v>182</v>
      </c>
      <c r="E437" s="310" t="s">
        <v>99</v>
      </c>
      <c r="F437" s="310" t="s">
        <v>99</v>
      </c>
      <c r="G437" s="310" t="s">
        <v>99</v>
      </c>
      <c r="H437" s="310" t="s">
        <v>100</v>
      </c>
      <c r="I437" s="310" t="s">
        <v>99</v>
      </c>
      <c r="J437" s="310" t="s">
        <v>100</v>
      </c>
      <c r="K437" s="310" t="s">
        <v>99</v>
      </c>
      <c r="L437" s="310" t="s">
        <v>100</v>
      </c>
      <c r="M437" s="310" t="s">
        <v>100</v>
      </c>
      <c r="N437" s="310" t="s">
        <v>100</v>
      </c>
      <c r="O437" s="310" t="s">
        <v>99</v>
      </c>
      <c r="P437" s="310" t="s">
        <v>99</v>
      </c>
      <c r="Q437" s="310" t="s">
        <v>100</v>
      </c>
      <c r="R437" s="310" t="s">
        <v>100</v>
      </c>
      <c r="S437" s="310" t="s">
        <v>100</v>
      </c>
      <c r="T437" s="310" t="s">
        <v>100</v>
      </c>
      <c r="U437" s="311" t="s">
        <v>100</v>
      </c>
    </row>
    <row r="438" spans="1:21" x14ac:dyDescent="0.25">
      <c r="A438" s="245" t="s">
        <v>389</v>
      </c>
      <c r="B438" s="246" t="s">
        <v>412</v>
      </c>
      <c r="C438" s="246" t="s">
        <v>47</v>
      </c>
      <c r="D438" s="246" t="s">
        <v>182</v>
      </c>
      <c r="E438" s="312" t="s">
        <v>100</v>
      </c>
      <c r="F438" s="312" t="s">
        <v>99</v>
      </c>
      <c r="G438" s="312" t="s">
        <v>100</v>
      </c>
      <c r="H438" s="312" t="s">
        <v>100</v>
      </c>
      <c r="I438" s="312" t="s">
        <v>100</v>
      </c>
      <c r="J438" s="312" t="s">
        <v>100</v>
      </c>
      <c r="K438" s="312" t="s">
        <v>99</v>
      </c>
      <c r="L438" s="312" t="s">
        <v>100</v>
      </c>
      <c r="M438" s="312" t="s">
        <v>100</v>
      </c>
      <c r="N438" s="312" t="s">
        <v>100</v>
      </c>
      <c r="O438" s="312" t="s">
        <v>100</v>
      </c>
      <c r="P438" s="312" t="s">
        <v>100</v>
      </c>
      <c r="Q438" s="312" t="s">
        <v>100</v>
      </c>
      <c r="R438" s="312" t="s">
        <v>100</v>
      </c>
      <c r="S438" s="312" t="s">
        <v>100</v>
      </c>
      <c r="T438" s="312" t="s">
        <v>100</v>
      </c>
      <c r="U438" s="313" t="s">
        <v>100</v>
      </c>
    </row>
    <row r="439" spans="1:21" x14ac:dyDescent="0.25">
      <c r="A439" s="239" t="s">
        <v>389</v>
      </c>
      <c r="B439" s="240" t="s">
        <v>412</v>
      </c>
      <c r="C439" s="240" t="s">
        <v>48</v>
      </c>
      <c r="D439" s="240" t="s">
        <v>182</v>
      </c>
      <c r="E439" s="310" t="s">
        <v>100</v>
      </c>
      <c r="F439" s="310" t="s">
        <v>100</v>
      </c>
      <c r="G439" s="310" t="s">
        <v>100</v>
      </c>
      <c r="H439" s="310" t="s">
        <v>100</v>
      </c>
      <c r="I439" s="310" t="s">
        <v>100</v>
      </c>
      <c r="J439" s="310" t="s">
        <v>100</v>
      </c>
      <c r="K439" s="310" t="s">
        <v>100</v>
      </c>
      <c r="L439" s="310" t="s">
        <v>100</v>
      </c>
      <c r="M439" s="310" t="s">
        <v>99</v>
      </c>
      <c r="N439" s="310" t="s">
        <v>100</v>
      </c>
      <c r="O439" s="310" t="s">
        <v>99</v>
      </c>
      <c r="P439" s="310" t="s">
        <v>99</v>
      </c>
      <c r="Q439" s="310" t="s">
        <v>100</v>
      </c>
      <c r="R439" s="310" t="s">
        <v>100</v>
      </c>
      <c r="S439" s="310" t="s">
        <v>100</v>
      </c>
      <c r="T439" s="310" t="s">
        <v>100</v>
      </c>
      <c r="U439" s="311" t="s">
        <v>100</v>
      </c>
    </row>
    <row r="440" spans="1:21" x14ac:dyDescent="0.25">
      <c r="A440" s="245" t="s">
        <v>389</v>
      </c>
      <c r="B440" s="246" t="s">
        <v>412</v>
      </c>
      <c r="C440" s="246" t="s">
        <v>49</v>
      </c>
      <c r="D440" s="246" t="s">
        <v>182</v>
      </c>
      <c r="E440" s="312" t="s">
        <v>99</v>
      </c>
      <c r="F440" s="312" t="s">
        <v>99</v>
      </c>
      <c r="G440" s="312" t="s">
        <v>100</v>
      </c>
      <c r="H440" s="312" t="s">
        <v>100</v>
      </c>
      <c r="I440" s="312" t="s">
        <v>99</v>
      </c>
      <c r="J440" s="312" t="s">
        <v>100</v>
      </c>
      <c r="K440" s="312" t="s">
        <v>99</v>
      </c>
      <c r="L440" s="312" t="s">
        <v>100</v>
      </c>
      <c r="M440" s="312" t="s">
        <v>100</v>
      </c>
      <c r="N440" s="312" t="s">
        <v>100</v>
      </c>
      <c r="O440" s="312" t="s">
        <v>100</v>
      </c>
      <c r="P440" s="312" t="s">
        <v>100</v>
      </c>
      <c r="Q440" s="312" t="s">
        <v>100</v>
      </c>
      <c r="R440" s="312" t="s">
        <v>100</v>
      </c>
      <c r="S440" s="312" t="s">
        <v>100</v>
      </c>
      <c r="T440" s="312" t="s">
        <v>100</v>
      </c>
      <c r="U440" s="313" t="s">
        <v>100</v>
      </c>
    </row>
    <row r="441" spans="1:21" x14ac:dyDescent="0.25">
      <c r="A441" s="239" t="s">
        <v>389</v>
      </c>
      <c r="B441" s="240" t="s">
        <v>412</v>
      </c>
      <c r="C441" s="240" t="s">
        <v>51</v>
      </c>
      <c r="D441" s="240" t="s">
        <v>182</v>
      </c>
      <c r="E441" s="310" t="s">
        <v>100</v>
      </c>
      <c r="F441" s="310" t="s">
        <v>100</v>
      </c>
      <c r="G441" s="310" t="s">
        <v>100</v>
      </c>
      <c r="H441" s="310" t="s">
        <v>100</v>
      </c>
      <c r="I441" s="310" t="s">
        <v>100</v>
      </c>
      <c r="J441" s="310" t="s">
        <v>100</v>
      </c>
      <c r="K441" s="310" t="s">
        <v>99</v>
      </c>
      <c r="L441" s="310" t="s">
        <v>100</v>
      </c>
      <c r="M441" s="310" t="s">
        <v>100</v>
      </c>
      <c r="N441" s="310" t="s">
        <v>100</v>
      </c>
      <c r="O441" s="310" t="s">
        <v>99</v>
      </c>
      <c r="P441" s="310" t="s">
        <v>99</v>
      </c>
      <c r="Q441" s="310" t="s">
        <v>100</v>
      </c>
      <c r="R441" s="310" t="s">
        <v>99</v>
      </c>
      <c r="S441" s="310" t="s">
        <v>100</v>
      </c>
      <c r="T441" s="310" t="s">
        <v>100</v>
      </c>
      <c r="U441" s="311" t="s">
        <v>100</v>
      </c>
    </row>
    <row r="442" spans="1:21" x14ac:dyDescent="0.25">
      <c r="A442" s="245" t="s">
        <v>389</v>
      </c>
      <c r="B442" s="246" t="s">
        <v>413</v>
      </c>
      <c r="C442" s="246" t="s">
        <v>47</v>
      </c>
      <c r="D442" s="246" t="s">
        <v>182</v>
      </c>
      <c r="E442" s="312" t="s">
        <v>99</v>
      </c>
      <c r="F442" s="312" t="s">
        <v>100</v>
      </c>
      <c r="G442" s="312" t="s">
        <v>99</v>
      </c>
      <c r="H442" s="312" t="s">
        <v>100</v>
      </c>
      <c r="I442" s="312" t="s">
        <v>99</v>
      </c>
      <c r="J442" s="312" t="s">
        <v>100</v>
      </c>
      <c r="K442" s="312" t="s">
        <v>100</v>
      </c>
      <c r="L442" s="312" t="s">
        <v>100</v>
      </c>
      <c r="M442" s="312" t="s">
        <v>99</v>
      </c>
      <c r="N442" s="312" t="s">
        <v>99</v>
      </c>
      <c r="O442" s="312" t="s">
        <v>99</v>
      </c>
      <c r="P442" s="312" t="s">
        <v>99</v>
      </c>
      <c r="Q442" s="312" t="s">
        <v>99</v>
      </c>
      <c r="R442" s="312" t="s">
        <v>99</v>
      </c>
      <c r="S442" s="312" t="s">
        <v>99</v>
      </c>
      <c r="T442" s="312" t="s">
        <v>99</v>
      </c>
      <c r="U442" s="313" t="s">
        <v>100</v>
      </c>
    </row>
    <row r="443" spans="1:21" x14ac:dyDescent="0.25">
      <c r="A443" s="239" t="s">
        <v>389</v>
      </c>
      <c r="B443" s="240" t="s">
        <v>414</v>
      </c>
      <c r="C443" s="240" t="s">
        <v>41</v>
      </c>
      <c r="D443" s="240" t="s">
        <v>182</v>
      </c>
      <c r="E443" s="310" t="s">
        <v>99</v>
      </c>
      <c r="F443" s="310" t="s">
        <v>99</v>
      </c>
      <c r="G443" s="310" t="s">
        <v>100</v>
      </c>
      <c r="H443" s="310" t="s">
        <v>100</v>
      </c>
      <c r="I443" s="310" t="s">
        <v>99</v>
      </c>
      <c r="J443" s="310" t="s">
        <v>100</v>
      </c>
      <c r="K443" s="310" t="s">
        <v>100</v>
      </c>
      <c r="L443" s="310" t="s">
        <v>100</v>
      </c>
      <c r="M443" s="310" t="s">
        <v>100</v>
      </c>
      <c r="N443" s="310" t="s">
        <v>100</v>
      </c>
      <c r="O443" s="310" t="s">
        <v>99</v>
      </c>
      <c r="P443" s="310" t="s">
        <v>99</v>
      </c>
      <c r="Q443" s="310" t="s">
        <v>99</v>
      </c>
      <c r="R443" s="310" t="s">
        <v>100</v>
      </c>
      <c r="S443" s="310" t="s">
        <v>99</v>
      </c>
      <c r="T443" s="310" t="s">
        <v>100</v>
      </c>
      <c r="U443" s="311" t="s">
        <v>100</v>
      </c>
    </row>
    <row r="444" spans="1:21" x14ac:dyDescent="0.25">
      <c r="A444" s="245" t="s">
        <v>389</v>
      </c>
      <c r="B444" s="246" t="s">
        <v>414</v>
      </c>
      <c r="C444" s="246" t="s">
        <v>45</v>
      </c>
      <c r="D444" s="246" t="s">
        <v>182</v>
      </c>
      <c r="E444" s="312" t="s">
        <v>100</v>
      </c>
      <c r="F444" s="312" t="s">
        <v>100</v>
      </c>
      <c r="G444" s="312" t="s">
        <v>100</v>
      </c>
      <c r="H444" s="312" t="s">
        <v>100</v>
      </c>
      <c r="I444" s="312" t="s">
        <v>100</v>
      </c>
      <c r="J444" s="312" t="s">
        <v>99</v>
      </c>
      <c r="K444" s="312" t="s">
        <v>99</v>
      </c>
      <c r="L444" s="312" t="s">
        <v>100</v>
      </c>
      <c r="M444" s="312" t="s">
        <v>100</v>
      </c>
      <c r="N444" s="312" t="s">
        <v>100</v>
      </c>
      <c r="O444" s="312" t="s">
        <v>99</v>
      </c>
      <c r="P444" s="312" t="s">
        <v>99</v>
      </c>
      <c r="Q444" s="312" t="s">
        <v>99</v>
      </c>
      <c r="R444" s="312" t="s">
        <v>100</v>
      </c>
      <c r="S444" s="312" t="s">
        <v>99</v>
      </c>
      <c r="T444" s="312" t="s">
        <v>100</v>
      </c>
      <c r="U444" s="313" t="s">
        <v>100</v>
      </c>
    </row>
    <row r="445" spans="1:21" x14ac:dyDescent="0.25">
      <c r="A445" s="239" t="s">
        <v>389</v>
      </c>
      <c r="B445" s="240" t="s">
        <v>414</v>
      </c>
      <c r="C445" s="240" t="s">
        <v>47</v>
      </c>
      <c r="D445" s="240" t="s">
        <v>182</v>
      </c>
      <c r="E445" s="310" t="s">
        <v>99</v>
      </c>
      <c r="F445" s="310" t="s">
        <v>99</v>
      </c>
      <c r="G445" s="310" t="s">
        <v>99</v>
      </c>
      <c r="H445" s="310" t="s">
        <v>100</v>
      </c>
      <c r="I445" s="310" t="s">
        <v>100</v>
      </c>
      <c r="J445" s="310" t="s">
        <v>100</v>
      </c>
      <c r="K445" s="310" t="s">
        <v>100</v>
      </c>
      <c r="L445" s="310" t="s">
        <v>100</v>
      </c>
      <c r="M445" s="310" t="s">
        <v>99</v>
      </c>
      <c r="N445" s="310" t="s">
        <v>99</v>
      </c>
      <c r="O445" s="310" t="s">
        <v>99</v>
      </c>
      <c r="P445" s="310" t="s">
        <v>99</v>
      </c>
      <c r="Q445" s="310" t="s">
        <v>99</v>
      </c>
      <c r="R445" s="310" t="s">
        <v>99</v>
      </c>
      <c r="S445" s="310" t="s">
        <v>100</v>
      </c>
      <c r="T445" s="310" t="s">
        <v>99</v>
      </c>
      <c r="U445" s="311" t="s">
        <v>100</v>
      </c>
    </row>
    <row r="446" spans="1:21" x14ac:dyDescent="0.25">
      <c r="A446" s="245" t="s">
        <v>389</v>
      </c>
      <c r="B446" s="246" t="s">
        <v>414</v>
      </c>
      <c r="C446" s="246" t="s">
        <v>49</v>
      </c>
      <c r="D446" s="246" t="s">
        <v>182</v>
      </c>
      <c r="E446" s="312" t="s">
        <v>100</v>
      </c>
      <c r="F446" s="312" t="s">
        <v>100</v>
      </c>
      <c r="G446" s="312" t="s">
        <v>100</v>
      </c>
      <c r="H446" s="312" t="s">
        <v>100</v>
      </c>
      <c r="I446" s="312" t="s">
        <v>100</v>
      </c>
      <c r="J446" s="312" t="s">
        <v>99</v>
      </c>
      <c r="K446" s="312" t="s">
        <v>99</v>
      </c>
      <c r="L446" s="312" t="s">
        <v>100</v>
      </c>
      <c r="M446" s="312" t="s">
        <v>100</v>
      </c>
      <c r="N446" s="312" t="s">
        <v>100</v>
      </c>
      <c r="O446" s="312" t="s">
        <v>99</v>
      </c>
      <c r="P446" s="312" t="s">
        <v>99</v>
      </c>
      <c r="Q446" s="312" t="s">
        <v>99</v>
      </c>
      <c r="R446" s="312" t="s">
        <v>99</v>
      </c>
      <c r="S446" s="312" t="s">
        <v>99</v>
      </c>
      <c r="T446" s="312" t="s">
        <v>100</v>
      </c>
      <c r="U446" s="313" t="s">
        <v>100</v>
      </c>
    </row>
    <row r="447" spans="1:21" x14ac:dyDescent="0.25">
      <c r="A447" s="239" t="s">
        <v>389</v>
      </c>
      <c r="B447" s="240" t="s">
        <v>415</v>
      </c>
      <c r="C447" s="240" t="s">
        <v>41</v>
      </c>
      <c r="D447" s="240" t="s">
        <v>182</v>
      </c>
      <c r="E447" s="310" t="s">
        <v>99</v>
      </c>
      <c r="F447" s="310" t="s">
        <v>100</v>
      </c>
      <c r="G447" s="310" t="s">
        <v>100</v>
      </c>
      <c r="H447" s="310" t="s">
        <v>100</v>
      </c>
      <c r="I447" s="310" t="s">
        <v>100</v>
      </c>
      <c r="J447" s="310" t="s">
        <v>100</v>
      </c>
      <c r="K447" s="310" t="s">
        <v>99</v>
      </c>
      <c r="L447" s="310" t="s">
        <v>100</v>
      </c>
      <c r="M447" s="310" t="s">
        <v>100</v>
      </c>
      <c r="N447" s="310" t="s">
        <v>100</v>
      </c>
      <c r="O447" s="310" t="s">
        <v>99</v>
      </c>
      <c r="P447" s="310" t="s">
        <v>99</v>
      </c>
      <c r="Q447" s="310" t="s">
        <v>99</v>
      </c>
      <c r="R447" s="310" t="s">
        <v>99</v>
      </c>
      <c r="S447" s="310" t="s">
        <v>99</v>
      </c>
      <c r="T447" s="310" t="s">
        <v>100</v>
      </c>
      <c r="U447" s="311" t="s">
        <v>100</v>
      </c>
    </row>
    <row r="448" spans="1:21" x14ac:dyDescent="0.25">
      <c r="A448" s="245" t="s">
        <v>389</v>
      </c>
      <c r="B448" s="246" t="s">
        <v>415</v>
      </c>
      <c r="C448" s="246" t="s">
        <v>47</v>
      </c>
      <c r="D448" s="246" t="s">
        <v>182</v>
      </c>
      <c r="E448" s="312" t="s">
        <v>100</v>
      </c>
      <c r="F448" s="312" t="s">
        <v>100</v>
      </c>
      <c r="G448" s="312" t="s">
        <v>100</v>
      </c>
      <c r="H448" s="312" t="s">
        <v>100</v>
      </c>
      <c r="I448" s="312" t="s">
        <v>100</v>
      </c>
      <c r="J448" s="312" t="s">
        <v>100</v>
      </c>
      <c r="K448" s="312" t="s">
        <v>100</v>
      </c>
      <c r="L448" s="312" t="s">
        <v>100</v>
      </c>
      <c r="M448" s="312" t="s">
        <v>100</v>
      </c>
      <c r="N448" s="312" t="s">
        <v>100</v>
      </c>
      <c r="O448" s="312" t="s">
        <v>100</v>
      </c>
      <c r="P448" s="312" t="s">
        <v>100</v>
      </c>
      <c r="Q448" s="312" t="s">
        <v>100</v>
      </c>
      <c r="R448" s="312" t="s">
        <v>100</v>
      </c>
      <c r="S448" s="312" t="s">
        <v>100</v>
      </c>
      <c r="T448" s="312" t="s">
        <v>100</v>
      </c>
      <c r="U448" s="313" t="s">
        <v>100</v>
      </c>
    </row>
    <row r="449" spans="1:21" x14ac:dyDescent="0.25">
      <c r="A449" s="239" t="s">
        <v>389</v>
      </c>
      <c r="B449" s="240" t="s">
        <v>416</v>
      </c>
      <c r="C449" s="240" t="s">
        <v>41</v>
      </c>
      <c r="D449" s="240" t="s">
        <v>182</v>
      </c>
      <c r="E449" s="310" t="s">
        <v>100</v>
      </c>
      <c r="F449" s="310" t="s">
        <v>100</v>
      </c>
      <c r="G449" s="310" t="s">
        <v>100</v>
      </c>
      <c r="H449" s="310" t="s">
        <v>100</v>
      </c>
      <c r="I449" s="310" t="s">
        <v>99</v>
      </c>
      <c r="J449" s="310" t="s">
        <v>99</v>
      </c>
      <c r="K449" s="310" t="s">
        <v>99</v>
      </c>
      <c r="L449" s="310" t="s">
        <v>100</v>
      </c>
      <c r="M449" s="310" t="s">
        <v>99</v>
      </c>
      <c r="N449" s="310" t="s">
        <v>100</v>
      </c>
      <c r="O449" s="310" t="s">
        <v>99</v>
      </c>
      <c r="P449" s="310" t="s">
        <v>99</v>
      </c>
      <c r="Q449" s="310" t="s">
        <v>99</v>
      </c>
      <c r="R449" s="310" t="s">
        <v>99</v>
      </c>
      <c r="S449" s="310" t="s">
        <v>100</v>
      </c>
      <c r="T449" s="310" t="s">
        <v>99</v>
      </c>
      <c r="U449" s="311" t="s">
        <v>100</v>
      </c>
    </row>
    <row r="450" spans="1:21" x14ac:dyDescent="0.25">
      <c r="A450" s="245" t="s">
        <v>389</v>
      </c>
      <c r="B450" s="246" t="s">
        <v>416</v>
      </c>
      <c r="C450" s="246" t="s">
        <v>47</v>
      </c>
      <c r="D450" s="246" t="s">
        <v>182</v>
      </c>
      <c r="E450" s="312" t="s">
        <v>100</v>
      </c>
      <c r="F450" s="312" t="s">
        <v>100</v>
      </c>
      <c r="G450" s="312" t="s">
        <v>99</v>
      </c>
      <c r="H450" s="312" t="s">
        <v>99</v>
      </c>
      <c r="I450" s="312" t="s">
        <v>99</v>
      </c>
      <c r="J450" s="312" t="s">
        <v>99</v>
      </c>
      <c r="K450" s="312" t="s">
        <v>99</v>
      </c>
      <c r="L450" s="312" t="s">
        <v>99</v>
      </c>
      <c r="M450" s="312" t="s">
        <v>99</v>
      </c>
      <c r="N450" s="312" t="s">
        <v>100</v>
      </c>
      <c r="O450" s="312" t="s">
        <v>99</v>
      </c>
      <c r="P450" s="312" t="s">
        <v>99</v>
      </c>
      <c r="Q450" s="312" t="s">
        <v>99</v>
      </c>
      <c r="R450" s="312" t="s">
        <v>99</v>
      </c>
      <c r="S450" s="312" t="s">
        <v>99</v>
      </c>
      <c r="T450" s="312" t="s">
        <v>99</v>
      </c>
      <c r="U450" s="313" t="s">
        <v>100</v>
      </c>
    </row>
    <row r="451" spans="1:21" x14ac:dyDescent="0.25">
      <c r="A451" s="239" t="s">
        <v>389</v>
      </c>
      <c r="B451" s="240" t="s">
        <v>417</v>
      </c>
      <c r="C451" s="240" t="s">
        <v>41</v>
      </c>
      <c r="D451" s="240" t="s">
        <v>182</v>
      </c>
      <c r="E451" s="310" t="s">
        <v>100</v>
      </c>
      <c r="F451" s="310" t="s">
        <v>100</v>
      </c>
      <c r="G451" s="310" t="s">
        <v>100</v>
      </c>
      <c r="H451" s="310" t="s">
        <v>100</v>
      </c>
      <c r="I451" s="310" t="s">
        <v>100</v>
      </c>
      <c r="J451" s="310" t="s">
        <v>100</v>
      </c>
      <c r="K451" s="310" t="s">
        <v>100</v>
      </c>
      <c r="L451" s="310" t="s">
        <v>100</v>
      </c>
      <c r="M451" s="310" t="s">
        <v>100</v>
      </c>
      <c r="N451" s="310" t="s">
        <v>100</v>
      </c>
      <c r="O451" s="310" t="s">
        <v>99</v>
      </c>
      <c r="P451" s="310" t="s">
        <v>99</v>
      </c>
      <c r="Q451" s="310" t="s">
        <v>100</v>
      </c>
      <c r="R451" s="310" t="s">
        <v>100</v>
      </c>
      <c r="S451" s="310" t="s">
        <v>100</v>
      </c>
      <c r="T451" s="310" t="s">
        <v>100</v>
      </c>
      <c r="U451" s="311" t="s">
        <v>100</v>
      </c>
    </row>
    <row r="452" spans="1:21" x14ac:dyDescent="0.25">
      <c r="A452" s="245" t="s">
        <v>389</v>
      </c>
      <c r="B452" s="246" t="s">
        <v>417</v>
      </c>
      <c r="C452" s="246" t="s">
        <v>45</v>
      </c>
      <c r="D452" s="246" t="s">
        <v>182</v>
      </c>
      <c r="E452" s="312" t="s">
        <v>100</v>
      </c>
      <c r="F452" s="312" t="s">
        <v>100</v>
      </c>
      <c r="G452" s="312" t="s">
        <v>100</v>
      </c>
      <c r="H452" s="312" t="s">
        <v>100</v>
      </c>
      <c r="I452" s="312" t="s">
        <v>100</v>
      </c>
      <c r="J452" s="312" t="s">
        <v>99</v>
      </c>
      <c r="K452" s="312" t="s">
        <v>100</v>
      </c>
      <c r="L452" s="312" t="s">
        <v>100</v>
      </c>
      <c r="M452" s="312" t="s">
        <v>100</v>
      </c>
      <c r="N452" s="312" t="s">
        <v>100</v>
      </c>
      <c r="O452" s="312" t="s">
        <v>99</v>
      </c>
      <c r="P452" s="312" t="s">
        <v>99</v>
      </c>
      <c r="Q452" s="312" t="s">
        <v>99</v>
      </c>
      <c r="R452" s="312" t="s">
        <v>100</v>
      </c>
      <c r="S452" s="312" t="s">
        <v>100</v>
      </c>
      <c r="T452" s="312" t="s">
        <v>100</v>
      </c>
      <c r="U452" s="313" t="s">
        <v>100</v>
      </c>
    </row>
    <row r="453" spans="1:21" x14ac:dyDescent="0.25">
      <c r="A453" s="239" t="s">
        <v>389</v>
      </c>
      <c r="B453" s="240" t="s">
        <v>417</v>
      </c>
      <c r="C453" s="240" t="s">
        <v>47</v>
      </c>
      <c r="D453" s="240" t="s">
        <v>182</v>
      </c>
      <c r="E453" s="310" t="s">
        <v>100</v>
      </c>
      <c r="F453" s="310" t="s">
        <v>100</v>
      </c>
      <c r="G453" s="310" t="s">
        <v>100</v>
      </c>
      <c r="H453" s="310" t="s">
        <v>100</v>
      </c>
      <c r="I453" s="310" t="s">
        <v>100</v>
      </c>
      <c r="J453" s="310" t="s">
        <v>100</v>
      </c>
      <c r="K453" s="310" t="s">
        <v>100</v>
      </c>
      <c r="L453" s="310" t="s">
        <v>100</v>
      </c>
      <c r="M453" s="310" t="s">
        <v>99</v>
      </c>
      <c r="N453" s="310" t="s">
        <v>100</v>
      </c>
      <c r="O453" s="310" t="s">
        <v>99</v>
      </c>
      <c r="P453" s="310" t="s">
        <v>99</v>
      </c>
      <c r="Q453" s="310" t="s">
        <v>99</v>
      </c>
      <c r="R453" s="310" t="s">
        <v>99</v>
      </c>
      <c r="S453" s="310" t="s">
        <v>100</v>
      </c>
      <c r="T453" s="310" t="s">
        <v>100</v>
      </c>
      <c r="U453" s="311" t="s">
        <v>100</v>
      </c>
    </row>
    <row r="454" spans="1:21" x14ac:dyDescent="0.25">
      <c r="A454" s="245" t="s">
        <v>389</v>
      </c>
      <c r="B454" s="246" t="s">
        <v>417</v>
      </c>
      <c r="C454" s="246" t="s">
        <v>49</v>
      </c>
      <c r="D454" s="246" t="s">
        <v>182</v>
      </c>
      <c r="E454" s="312" t="s">
        <v>100</v>
      </c>
      <c r="F454" s="312" t="s">
        <v>100</v>
      </c>
      <c r="G454" s="312" t="s">
        <v>100</v>
      </c>
      <c r="H454" s="312" t="s">
        <v>100</v>
      </c>
      <c r="I454" s="312" t="s">
        <v>100</v>
      </c>
      <c r="J454" s="312" t="s">
        <v>100</v>
      </c>
      <c r="K454" s="312" t="s">
        <v>100</v>
      </c>
      <c r="L454" s="312" t="s">
        <v>100</v>
      </c>
      <c r="M454" s="312" t="s">
        <v>100</v>
      </c>
      <c r="N454" s="312" t="s">
        <v>100</v>
      </c>
      <c r="O454" s="312" t="s">
        <v>100</v>
      </c>
      <c r="P454" s="312" t="s">
        <v>99</v>
      </c>
      <c r="Q454" s="312" t="s">
        <v>100</v>
      </c>
      <c r="R454" s="312" t="s">
        <v>100</v>
      </c>
      <c r="S454" s="312" t="s">
        <v>100</v>
      </c>
      <c r="T454" s="312" t="s">
        <v>100</v>
      </c>
      <c r="U454" s="313" t="s">
        <v>100</v>
      </c>
    </row>
    <row r="455" spans="1:21" x14ac:dyDescent="0.25">
      <c r="A455" s="239" t="s">
        <v>389</v>
      </c>
      <c r="B455" s="240" t="s">
        <v>418</v>
      </c>
      <c r="C455" s="240" t="s">
        <v>41</v>
      </c>
      <c r="D455" s="240" t="s">
        <v>182</v>
      </c>
      <c r="E455" s="310" t="s">
        <v>99</v>
      </c>
      <c r="F455" s="310" t="s">
        <v>99</v>
      </c>
      <c r="G455" s="310" t="s">
        <v>100</v>
      </c>
      <c r="H455" s="310" t="s">
        <v>100</v>
      </c>
      <c r="I455" s="310" t="s">
        <v>100</v>
      </c>
      <c r="J455" s="310" t="s">
        <v>100</v>
      </c>
      <c r="K455" s="310" t="s">
        <v>100</v>
      </c>
      <c r="L455" s="310" t="s">
        <v>100</v>
      </c>
      <c r="M455" s="310" t="s">
        <v>99</v>
      </c>
      <c r="N455" s="310" t="s">
        <v>100</v>
      </c>
      <c r="O455" s="310" t="s">
        <v>99</v>
      </c>
      <c r="P455" s="310" t="s">
        <v>99</v>
      </c>
      <c r="Q455" s="310" t="s">
        <v>99</v>
      </c>
      <c r="R455" s="310" t="s">
        <v>99</v>
      </c>
      <c r="S455" s="310" t="s">
        <v>100</v>
      </c>
      <c r="T455" s="310" t="s">
        <v>100</v>
      </c>
      <c r="U455" s="311" t="s">
        <v>100</v>
      </c>
    </row>
    <row r="456" spans="1:21" x14ac:dyDescent="0.25">
      <c r="A456" s="245" t="s">
        <v>389</v>
      </c>
      <c r="B456" s="246" t="s">
        <v>418</v>
      </c>
      <c r="C456" s="246" t="s">
        <v>47</v>
      </c>
      <c r="D456" s="246" t="s">
        <v>182</v>
      </c>
      <c r="E456" s="312" t="s">
        <v>100</v>
      </c>
      <c r="F456" s="312" t="s">
        <v>99</v>
      </c>
      <c r="G456" s="312" t="s">
        <v>100</v>
      </c>
      <c r="H456" s="312" t="s">
        <v>100</v>
      </c>
      <c r="I456" s="312" t="s">
        <v>100</v>
      </c>
      <c r="J456" s="312" t="s">
        <v>100</v>
      </c>
      <c r="K456" s="312" t="s">
        <v>100</v>
      </c>
      <c r="L456" s="312" t="s">
        <v>100</v>
      </c>
      <c r="M456" s="312" t="s">
        <v>99</v>
      </c>
      <c r="N456" s="312" t="s">
        <v>100</v>
      </c>
      <c r="O456" s="312" t="s">
        <v>99</v>
      </c>
      <c r="P456" s="312" t="s">
        <v>99</v>
      </c>
      <c r="Q456" s="312" t="s">
        <v>99</v>
      </c>
      <c r="R456" s="312" t="s">
        <v>99</v>
      </c>
      <c r="S456" s="312" t="s">
        <v>99</v>
      </c>
      <c r="T456" s="312" t="s">
        <v>99</v>
      </c>
      <c r="U456" s="313" t="s">
        <v>100</v>
      </c>
    </row>
    <row r="457" spans="1:21" x14ac:dyDescent="0.25">
      <c r="A457" s="239" t="s">
        <v>389</v>
      </c>
      <c r="B457" s="240" t="s">
        <v>419</v>
      </c>
      <c r="C457" s="240" t="s">
        <v>39</v>
      </c>
      <c r="D457" s="240" t="s">
        <v>182</v>
      </c>
      <c r="E457" s="310" t="s">
        <v>99</v>
      </c>
      <c r="F457" s="310" t="s">
        <v>100</v>
      </c>
      <c r="G457" s="310" t="s">
        <v>99</v>
      </c>
      <c r="H457" s="310" t="s">
        <v>100</v>
      </c>
      <c r="I457" s="310" t="s">
        <v>100</v>
      </c>
      <c r="J457" s="310" t="s">
        <v>99</v>
      </c>
      <c r="K457" s="310" t="s">
        <v>99</v>
      </c>
      <c r="L457" s="310" t="s">
        <v>100</v>
      </c>
      <c r="M457" s="310" t="s">
        <v>100</v>
      </c>
      <c r="N457" s="310" t="s">
        <v>99</v>
      </c>
      <c r="O457" s="310" t="s">
        <v>99</v>
      </c>
      <c r="P457" s="310" t="s">
        <v>99</v>
      </c>
      <c r="Q457" s="310" t="s">
        <v>99</v>
      </c>
      <c r="R457" s="310" t="s">
        <v>99</v>
      </c>
      <c r="S457" s="310" t="s">
        <v>100</v>
      </c>
      <c r="T457" s="310" t="s">
        <v>100</v>
      </c>
      <c r="U457" s="311" t="s">
        <v>100</v>
      </c>
    </row>
    <row r="458" spans="1:21" x14ac:dyDescent="0.25">
      <c r="A458" s="245" t="s">
        <v>389</v>
      </c>
      <c r="B458" s="246" t="s">
        <v>420</v>
      </c>
      <c r="C458" s="246" t="s">
        <v>40</v>
      </c>
      <c r="D458" s="246" t="s">
        <v>180</v>
      </c>
      <c r="E458" s="312" t="s">
        <v>100</v>
      </c>
      <c r="F458" s="312" t="s">
        <v>99</v>
      </c>
      <c r="G458" s="312" t="s">
        <v>100</v>
      </c>
      <c r="H458" s="312" t="s">
        <v>100</v>
      </c>
      <c r="I458" s="312" t="s">
        <v>100</v>
      </c>
      <c r="J458" s="312" t="s">
        <v>100</v>
      </c>
      <c r="K458" s="312" t="s">
        <v>100</v>
      </c>
      <c r="L458" s="312" t="s">
        <v>100</v>
      </c>
      <c r="M458" s="312" t="s">
        <v>99</v>
      </c>
      <c r="N458" s="312" t="s">
        <v>100</v>
      </c>
      <c r="O458" s="312" t="s">
        <v>99</v>
      </c>
      <c r="P458" s="312" t="s">
        <v>99</v>
      </c>
      <c r="Q458" s="312" t="s">
        <v>100</v>
      </c>
      <c r="R458" s="312" t="s">
        <v>100</v>
      </c>
      <c r="S458" s="312" t="s">
        <v>99</v>
      </c>
      <c r="T458" s="312" t="s">
        <v>100</v>
      </c>
      <c r="U458" s="313" t="s">
        <v>100</v>
      </c>
    </row>
    <row r="459" spans="1:21" x14ac:dyDescent="0.25">
      <c r="A459" s="239" t="s">
        <v>389</v>
      </c>
      <c r="B459" s="240" t="s">
        <v>420</v>
      </c>
      <c r="C459" s="240" t="s">
        <v>47</v>
      </c>
      <c r="D459" s="240" t="s">
        <v>180</v>
      </c>
      <c r="E459" s="310" t="s">
        <v>100</v>
      </c>
      <c r="F459" s="310" t="s">
        <v>99</v>
      </c>
      <c r="G459" s="310" t="s">
        <v>100</v>
      </c>
      <c r="H459" s="310" t="s">
        <v>100</v>
      </c>
      <c r="I459" s="310" t="s">
        <v>100</v>
      </c>
      <c r="J459" s="310" t="s">
        <v>100</v>
      </c>
      <c r="K459" s="310" t="s">
        <v>99</v>
      </c>
      <c r="L459" s="310" t="s">
        <v>100</v>
      </c>
      <c r="M459" s="310" t="s">
        <v>99</v>
      </c>
      <c r="N459" s="310" t="s">
        <v>100</v>
      </c>
      <c r="O459" s="310" t="s">
        <v>99</v>
      </c>
      <c r="P459" s="310" t="s">
        <v>99</v>
      </c>
      <c r="Q459" s="310" t="s">
        <v>99</v>
      </c>
      <c r="R459" s="310" t="s">
        <v>100</v>
      </c>
      <c r="S459" s="310" t="s">
        <v>99</v>
      </c>
      <c r="T459" s="310" t="s">
        <v>99</v>
      </c>
      <c r="U459" s="311" t="s">
        <v>100</v>
      </c>
    </row>
    <row r="460" spans="1:21" x14ac:dyDescent="0.25">
      <c r="A460" s="245" t="s">
        <v>389</v>
      </c>
      <c r="B460" s="246" t="s">
        <v>420</v>
      </c>
      <c r="C460" s="246" t="s">
        <v>48</v>
      </c>
      <c r="D460" s="246" t="s">
        <v>180</v>
      </c>
      <c r="E460" s="312" t="s">
        <v>100</v>
      </c>
      <c r="F460" s="312" t="s">
        <v>100</v>
      </c>
      <c r="G460" s="312" t="s">
        <v>100</v>
      </c>
      <c r="H460" s="312" t="s">
        <v>100</v>
      </c>
      <c r="I460" s="312" t="s">
        <v>100</v>
      </c>
      <c r="J460" s="312" t="s">
        <v>100</v>
      </c>
      <c r="K460" s="312" t="s">
        <v>100</v>
      </c>
      <c r="L460" s="312" t="s">
        <v>100</v>
      </c>
      <c r="M460" s="312" t="s">
        <v>100</v>
      </c>
      <c r="N460" s="312" t="s">
        <v>100</v>
      </c>
      <c r="O460" s="312" t="s">
        <v>99</v>
      </c>
      <c r="P460" s="312" t="s">
        <v>99</v>
      </c>
      <c r="Q460" s="312" t="s">
        <v>99</v>
      </c>
      <c r="R460" s="312" t="s">
        <v>100</v>
      </c>
      <c r="S460" s="312" t="s">
        <v>100</v>
      </c>
      <c r="T460" s="312" t="s">
        <v>100</v>
      </c>
      <c r="U460" s="313" t="s">
        <v>100</v>
      </c>
    </row>
    <row r="461" spans="1:21" x14ac:dyDescent="0.25">
      <c r="A461" s="239" t="s">
        <v>389</v>
      </c>
      <c r="B461" s="240" t="s">
        <v>420</v>
      </c>
      <c r="C461" s="240" t="s">
        <v>49</v>
      </c>
      <c r="D461" s="240" t="s">
        <v>180</v>
      </c>
      <c r="E461" s="310" t="s">
        <v>100</v>
      </c>
      <c r="F461" s="310" t="s">
        <v>99</v>
      </c>
      <c r="G461" s="310" t="s">
        <v>100</v>
      </c>
      <c r="H461" s="310" t="s">
        <v>100</v>
      </c>
      <c r="I461" s="310" t="s">
        <v>100</v>
      </c>
      <c r="J461" s="310" t="s">
        <v>100</v>
      </c>
      <c r="K461" s="310" t="s">
        <v>100</v>
      </c>
      <c r="L461" s="310" t="s">
        <v>100</v>
      </c>
      <c r="M461" s="310" t="s">
        <v>100</v>
      </c>
      <c r="N461" s="310" t="s">
        <v>100</v>
      </c>
      <c r="O461" s="310" t="s">
        <v>99</v>
      </c>
      <c r="P461" s="310" t="s">
        <v>99</v>
      </c>
      <c r="Q461" s="310" t="s">
        <v>99</v>
      </c>
      <c r="R461" s="310" t="s">
        <v>99</v>
      </c>
      <c r="S461" s="310" t="s">
        <v>99</v>
      </c>
      <c r="T461" s="310" t="s">
        <v>100</v>
      </c>
      <c r="U461" s="311" t="s">
        <v>100</v>
      </c>
    </row>
    <row r="462" spans="1:21" x14ac:dyDescent="0.25">
      <c r="A462" s="245" t="s">
        <v>389</v>
      </c>
      <c r="B462" s="246" t="s">
        <v>420</v>
      </c>
      <c r="C462" s="246" t="s">
        <v>50</v>
      </c>
      <c r="D462" s="246" t="s">
        <v>180</v>
      </c>
      <c r="E462" s="312" t="s">
        <v>100</v>
      </c>
      <c r="F462" s="312" t="s">
        <v>100</v>
      </c>
      <c r="G462" s="312" t="s">
        <v>100</v>
      </c>
      <c r="H462" s="312" t="s">
        <v>100</v>
      </c>
      <c r="I462" s="312" t="s">
        <v>100</v>
      </c>
      <c r="J462" s="312" t="s">
        <v>100</v>
      </c>
      <c r="K462" s="312" t="s">
        <v>100</v>
      </c>
      <c r="L462" s="312" t="s">
        <v>100</v>
      </c>
      <c r="M462" s="312" t="s">
        <v>99</v>
      </c>
      <c r="N462" s="312" t="s">
        <v>100</v>
      </c>
      <c r="O462" s="312" t="s">
        <v>100</v>
      </c>
      <c r="P462" s="312" t="s">
        <v>100</v>
      </c>
      <c r="Q462" s="312" t="s">
        <v>100</v>
      </c>
      <c r="R462" s="312" t="s">
        <v>100</v>
      </c>
      <c r="S462" s="312" t="s">
        <v>99</v>
      </c>
      <c r="T462" s="312" t="s">
        <v>100</v>
      </c>
      <c r="U462" s="313" t="s">
        <v>100</v>
      </c>
    </row>
    <row r="463" spans="1:21" x14ac:dyDescent="0.25">
      <c r="A463" s="239" t="s">
        <v>389</v>
      </c>
      <c r="B463" s="240" t="s">
        <v>420</v>
      </c>
      <c r="C463" s="240" t="s">
        <v>51</v>
      </c>
      <c r="D463" s="240" t="s">
        <v>180</v>
      </c>
      <c r="E463" s="310" t="s">
        <v>100</v>
      </c>
      <c r="F463" s="310" t="s">
        <v>100</v>
      </c>
      <c r="G463" s="310" t="s">
        <v>100</v>
      </c>
      <c r="H463" s="310" t="s">
        <v>100</v>
      </c>
      <c r="I463" s="310" t="s">
        <v>100</v>
      </c>
      <c r="J463" s="310" t="s">
        <v>100</v>
      </c>
      <c r="K463" s="310" t="s">
        <v>100</v>
      </c>
      <c r="L463" s="310" t="s">
        <v>100</v>
      </c>
      <c r="M463" s="310" t="s">
        <v>100</v>
      </c>
      <c r="N463" s="310" t="s">
        <v>100</v>
      </c>
      <c r="O463" s="310" t="s">
        <v>99</v>
      </c>
      <c r="P463" s="310" t="s">
        <v>99</v>
      </c>
      <c r="Q463" s="310" t="s">
        <v>99</v>
      </c>
      <c r="R463" s="310" t="s">
        <v>99</v>
      </c>
      <c r="S463" s="310" t="s">
        <v>99</v>
      </c>
      <c r="T463" s="310" t="s">
        <v>100</v>
      </c>
      <c r="U463" s="311" t="s">
        <v>100</v>
      </c>
    </row>
    <row r="464" spans="1:21" x14ac:dyDescent="0.25">
      <c r="A464" s="245" t="s">
        <v>389</v>
      </c>
      <c r="B464" s="246" t="s">
        <v>421</v>
      </c>
      <c r="C464" s="246" t="s">
        <v>41</v>
      </c>
      <c r="D464" s="246" t="s">
        <v>182</v>
      </c>
      <c r="E464" s="312" t="s">
        <v>99</v>
      </c>
      <c r="F464" s="312" t="s">
        <v>100</v>
      </c>
      <c r="G464" s="312" t="s">
        <v>99</v>
      </c>
      <c r="H464" s="312" t="s">
        <v>99</v>
      </c>
      <c r="I464" s="312" t="s">
        <v>100</v>
      </c>
      <c r="J464" s="312" t="s">
        <v>100</v>
      </c>
      <c r="K464" s="312" t="s">
        <v>99</v>
      </c>
      <c r="L464" s="312" t="s">
        <v>100</v>
      </c>
      <c r="M464" s="312" t="s">
        <v>100</v>
      </c>
      <c r="N464" s="312" t="s">
        <v>100</v>
      </c>
      <c r="O464" s="312" t="s">
        <v>99</v>
      </c>
      <c r="P464" s="312" t="s">
        <v>99</v>
      </c>
      <c r="Q464" s="312" t="s">
        <v>99</v>
      </c>
      <c r="R464" s="312" t="s">
        <v>99</v>
      </c>
      <c r="S464" s="312" t="s">
        <v>100</v>
      </c>
      <c r="T464" s="312" t="s">
        <v>99</v>
      </c>
      <c r="U464" s="313" t="s">
        <v>100</v>
      </c>
    </row>
    <row r="465" spans="1:21" x14ac:dyDescent="0.25">
      <c r="A465" s="239" t="s">
        <v>389</v>
      </c>
      <c r="B465" s="240" t="s">
        <v>421</v>
      </c>
      <c r="C465" s="240" t="s">
        <v>45</v>
      </c>
      <c r="D465" s="240" t="s">
        <v>182</v>
      </c>
      <c r="E465" s="310" t="s">
        <v>100</v>
      </c>
      <c r="F465" s="310" t="s">
        <v>99</v>
      </c>
      <c r="G465" s="310" t="s">
        <v>100</v>
      </c>
      <c r="H465" s="310" t="s">
        <v>100</v>
      </c>
      <c r="I465" s="310" t="s">
        <v>100</v>
      </c>
      <c r="J465" s="310" t="s">
        <v>100</v>
      </c>
      <c r="K465" s="310" t="s">
        <v>100</v>
      </c>
      <c r="L465" s="310" t="s">
        <v>100</v>
      </c>
      <c r="M465" s="310" t="s">
        <v>100</v>
      </c>
      <c r="N465" s="310" t="s">
        <v>100</v>
      </c>
      <c r="O465" s="310" t="s">
        <v>100</v>
      </c>
      <c r="P465" s="310" t="s">
        <v>100</v>
      </c>
      <c r="Q465" s="310" t="s">
        <v>100</v>
      </c>
      <c r="R465" s="310" t="s">
        <v>100</v>
      </c>
      <c r="S465" s="310" t="s">
        <v>100</v>
      </c>
      <c r="T465" s="310" t="s">
        <v>100</v>
      </c>
      <c r="U465" s="311" t="s">
        <v>100</v>
      </c>
    </row>
    <row r="466" spans="1:21" x14ac:dyDescent="0.25">
      <c r="A466" s="245" t="s">
        <v>389</v>
      </c>
      <c r="B466" s="246" t="s">
        <v>422</v>
      </c>
      <c r="C466" s="246" t="s">
        <v>41</v>
      </c>
      <c r="D466" s="246" t="s">
        <v>182</v>
      </c>
      <c r="E466" s="312" t="s">
        <v>99</v>
      </c>
      <c r="F466" s="312" t="s">
        <v>99</v>
      </c>
      <c r="G466" s="312" t="s">
        <v>100</v>
      </c>
      <c r="H466" s="312" t="s">
        <v>100</v>
      </c>
      <c r="I466" s="312" t="s">
        <v>100</v>
      </c>
      <c r="J466" s="312" t="s">
        <v>99</v>
      </c>
      <c r="K466" s="312" t="s">
        <v>99</v>
      </c>
      <c r="L466" s="312" t="s">
        <v>100</v>
      </c>
      <c r="M466" s="312" t="s">
        <v>100</v>
      </c>
      <c r="N466" s="312" t="s">
        <v>100</v>
      </c>
      <c r="O466" s="312" t="s">
        <v>99</v>
      </c>
      <c r="P466" s="312" t="s">
        <v>99</v>
      </c>
      <c r="Q466" s="312" t="s">
        <v>99</v>
      </c>
      <c r="R466" s="312" t="s">
        <v>99</v>
      </c>
      <c r="S466" s="312" t="s">
        <v>100</v>
      </c>
      <c r="T466" s="312" t="s">
        <v>100</v>
      </c>
      <c r="U466" s="313" t="s">
        <v>100</v>
      </c>
    </row>
    <row r="467" spans="1:21" x14ac:dyDescent="0.25">
      <c r="A467" s="239" t="s">
        <v>389</v>
      </c>
      <c r="B467" s="240" t="s">
        <v>423</v>
      </c>
      <c r="C467" s="240" t="s">
        <v>41</v>
      </c>
      <c r="D467" s="240" t="s">
        <v>182</v>
      </c>
      <c r="E467" s="310" t="s">
        <v>100</v>
      </c>
      <c r="F467" s="310" t="s">
        <v>100</v>
      </c>
      <c r="G467" s="310" t="s">
        <v>100</v>
      </c>
      <c r="H467" s="310" t="s">
        <v>100</v>
      </c>
      <c r="I467" s="310" t="s">
        <v>100</v>
      </c>
      <c r="J467" s="310" t="s">
        <v>100</v>
      </c>
      <c r="K467" s="310" t="s">
        <v>100</v>
      </c>
      <c r="L467" s="310" t="s">
        <v>100</v>
      </c>
      <c r="M467" s="310" t="s">
        <v>100</v>
      </c>
      <c r="N467" s="310" t="s">
        <v>100</v>
      </c>
      <c r="O467" s="310" t="s">
        <v>99</v>
      </c>
      <c r="P467" s="310" t="s">
        <v>99</v>
      </c>
      <c r="Q467" s="310" t="s">
        <v>99</v>
      </c>
      <c r="R467" s="310" t="s">
        <v>99</v>
      </c>
      <c r="S467" s="310" t="s">
        <v>100</v>
      </c>
      <c r="T467" s="310" t="s">
        <v>100</v>
      </c>
      <c r="U467" s="311" t="s">
        <v>99</v>
      </c>
    </row>
    <row r="468" spans="1:21" x14ac:dyDescent="0.25">
      <c r="A468" s="245" t="s">
        <v>389</v>
      </c>
      <c r="B468" s="246" t="s">
        <v>424</v>
      </c>
      <c r="C468" s="246" t="s">
        <v>25</v>
      </c>
      <c r="D468" s="246" t="s">
        <v>182</v>
      </c>
      <c r="E468" s="312" t="s">
        <v>99</v>
      </c>
      <c r="F468" s="312" t="s">
        <v>99</v>
      </c>
      <c r="G468" s="312" t="s">
        <v>99</v>
      </c>
      <c r="H468" s="312" t="s">
        <v>100</v>
      </c>
      <c r="I468" s="312" t="s">
        <v>99</v>
      </c>
      <c r="J468" s="312" t="s">
        <v>99</v>
      </c>
      <c r="K468" s="312" t="s">
        <v>99</v>
      </c>
      <c r="L468" s="312" t="s">
        <v>100</v>
      </c>
      <c r="M468" s="312" t="s">
        <v>100</v>
      </c>
      <c r="N468" s="312" t="s">
        <v>100</v>
      </c>
      <c r="O468" s="312" t="s">
        <v>99</v>
      </c>
      <c r="P468" s="312" t="s">
        <v>99</v>
      </c>
      <c r="Q468" s="312" t="s">
        <v>99</v>
      </c>
      <c r="R468" s="312" t="s">
        <v>99</v>
      </c>
      <c r="S468" s="312" t="s">
        <v>100</v>
      </c>
      <c r="T468" s="312" t="s">
        <v>100</v>
      </c>
      <c r="U468" s="313" t="s">
        <v>100</v>
      </c>
    </row>
    <row r="469" spans="1:21" x14ac:dyDescent="0.25">
      <c r="A469" s="239" t="s">
        <v>389</v>
      </c>
      <c r="B469" s="240" t="s">
        <v>424</v>
      </c>
      <c r="C469" s="240" t="s">
        <v>581</v>
      </c>
      <c r="D469" s="240" t="s">
        <v>182</v>
      </c>
      <c r="E469" s="310" t="s">
        <v>100</v>
      </c>
      <c r="F469" s="310" t="s">
        <v>99</v>
      </c>
      <c r="G469" s="310" t="s">
        <v>100</v>
      </c>
      <c r="H469" s="310" t="s">
        <v>100</v>
      </c>
      <c r="I469" s="310" t="s">
        <v>99</v>
      </c>
      <c r="J469" s="310" t="s">
        <v>100</v>
      </c>
      <c r="K469" s="310" t="s">
        <v>99</v>
      </c>
      <c r="L469" s="310" t="s">
        <v>99</v>
      </c>
      <c r="M469" s="310" t="s">
        <v>99</v>
      </c>
      <c r="N469" s="310" t="s">
        <v>100</v>
      </c>
      <c r="O469" s="310" t="s">
        <v>99</v>
      </c>
      <c r="P469" s="310" t="s">
        <v>99</v>
      </c>
      <c r="Q469" s="310" t="s">
        <v>100</v>
      </c>
      <c r="R469" s="310" t="s">
        <v>100</v>
      </c>
      <c r="S469" s="310" t="s">
        <v>100</v>
      </c>
      <c r="T469" s="310" t="s">
        <v>100</v>
      </c>
      <c r="U469" s="311" t="s">
        <v>100</v>
      </c>
    </row>
    <row r="470" spans="1:21" x14ac:dyDescent="0.25">
      <c r="A470" s="245" t="s">
        <v>389</v>
      </c>
      <c r="B470" s="246" t="s">
        <v>424</v>
      </c>
      <c r="C470" s="246" t="s">
        <v>39</v>
      </c>
      <c r="D470" s="246" t="s">
        <v>182</v>
      </c>
      <c r="E470" s="312" t="s">
        <v>99</v>
      </c>
      <c r="F470" s="312" t="s">
        <v>100</v>
      </c>
      <c r="G470" s="312" t="s">
        <v>100</v>
      </c>
      <c r="H470" s="312" t="s">
        <v>100</v>
      </c>
      <c r="I470" s="312" t="s">
        <v>99</v>
      </c>
      <c r="J470" s="312" t="s">
        <v>100</v>
      </c>
      <c r="K470" s="312" t="s">
        <v>99</v>
      </c>
      <c r="L470" s="312" t="s">
        <v>100</v>
      </c>
      <c r="M470" s="312" t="s">
        <v>100</v>
      </c>
      <c r="N470" s="312" t="s">
        <v>100</v>
      </c>
      <c r="O470" s="312" t="s">
        <v>99</v>
      </c>
      <c r="P470" s="312" t="s">
        <v>99</v>
      </c>
      <c r="Q470" s="312" t="s">
        <v>100</v>
      </c>
      <c r="R470" s="312" t="s">
        <v>99</v>
      </c>
      <c r="S470" s="312" t="s">
        <v>100</v>
      </c>
      <c r="T470" s="312" t="s">
        <v>100</v>
      </c>
      <c r="U470" s="313" t="s">
        <v>100</v>
      </c>
    </row>
    <row r="471" spans="1:21" x14ac:dyDescent="0.25">
      <c r="A471" s="239" t="s">
        <v>389</v>
      </c>
      <c r="B471" s="240" t="s">
        <v>424</v>
      </c>
      <c r="C471" s="240" t="s">
        <v>40</v>
      </c>
      <c r="D471" s="240" t="s">
        <v>182</v>
      </c>
      <c r="E471" s="310" t="s">
        <v>100</v>
      </c>
      <c r="F471" s="310" t="s">
        <v>100</v>
      </c>
      <c r="G471" s="310" t="s">
        <v>100</v>
      </c>
      <c r="H471" s="310" t="s">
        <v>100</v>
      </c>
      <c r="I471" s="310" t="s">
        <v>99</v>
      </c>
      <c r="J471" s="310" t="s">
        <v>100</v>
      </c>
      <c r="K471" s="310" t="s">
        <v>99</v>
      </c>
      <c r="L471" s="310" t="s">
        <v>100</v>
      </c>
      <c r="M471" s="310" t="s">
        <v>100</v>
      </c>
      <c r="N471" s="310" t="s">
        <v>100</v>
      </c>
      <c r="O471" s="310" t="s">
        <v>99</v>
      </c>
      <c r="P471" s="310" t="s">
        <v>99</v>
      </c>
      <c r="Q471" s="310" t="s">
        <v>100</v>
      </c>
      <c r="R471" s="310" t="s">
        <v>100</v>
      </c>
      <c r="S471" s="310" t="s">
        <v>100</v>
      </c>
      <c r="T471" s="310" t="s">
        <v>99</v>
      </c>
      <c r="U471" s="311" t="s">
        <v>100</v>
      </c>
    </row>
    <row r="472" spans="1:21" x14ac:dyDescent="0.25">
      <c r="A472" s="245" t="s">
        <v>389</v>
      </c>
      <c r="B472" s="246" t="s">
        <v>424</v>
      </c>
      <c r="C472" s="246" t="s">
        <v>41</v>
      </c>
      <c r="D472" s="246" t="s">
        <v>182</v>
      </c>
      <c r="E472" s="312" t="s">
        <v>100</v>
      </c>
      <c r="F472" s="312" t="s">
        <v>100</v>
      </c>
      <c r="G472" s="312" t="s">
        <v>100</v>
      </c>
      <c r="H472" s="312" t="s">
        <v>100</v>
      </c>
      <c r="I472" s="312" t="s">
        <v>99</v>
      </c>
      <c r="J472" s="312" t="s">
        <v>100</v>
      </c>
      <c r="K472" s="312" t="s">
        <v>99</v>
      </c>
      <c r="L472" s="312" t="s">
        <v>100</v>
      </c>
      <c r="M472" s="312" t="s">
        <v>100</v>
      </c>
      <c r="N472" s="312" t="s">
        <v>100</v>
      </c>
      <c r="O472" s="312" t="s">
        <v>99</v>
      </c>
      <c r="P472" s="312" t="s">
        <v>99</v>
      </c>
      <c r="Q472" s="312" t="s">
        <v>100</v>
      </c>
      <c r="R472" s="312" t="s">
        <v>100</v>
      </c>
      <c r="S472" s="312" t="s">
        <v>100</v>
      </c>
      <c r="T472" s="312" t="s">
        <v>100</v>
      </c>
      <c r="U472" s="313" t="s">
        <v>100</v>
      </c>
    </row>
    <row r="473" spans="1:21" x14ac:dyDescent="0.25">
      <c r="A473" s="239" t="s">
        <v>389</v>
      </c>
      <c r="B473" s="240" t="s">
        <v>424</v>
      </c>
      <c r="C473" s="240" t="s">
        <v>48</v>
      </c>
      <c r="D473" s="240" t="s">
        <v>182</v>
      </c>
      <c r="E473" s="310" t="s">
        <v>100</v>
      </c>
      <c r="F473" s="310" t="s">
        <v>100</v>
      </c>
      <c r="G473" s="310" t="s">
        <v>100</v>
      </c>
      <c r="H473" s="310" t="s">
        <v>100</v>
      </c>
      <c r="I473" s="310" t="s">
        <v>100</v>
      </c>
      <c r="J473" s="310" t="s">
        <v>99</v>
      </c>
      <c r="K473" s="310" t="s">
        <v>99</v>
      </c>
      <c r="L473" s="310" t="s">
        <v>99</v>
      </c>
      <c r="M473" s="310" t="s">
        <v>99</v>
      </c>
      <c r="N473" s="310" t="s">
        <v>100</v>
      </c>
      <c r="O473" s="310" t="s">
        <v>99</v>
      </c>
      <c r="P473" s="310" t="s">
        <v>99</v>
      </c>
      <c r="Q473" s="310" t="s">
        <v>99</v>
      </c>
      <c r="R473" s="310" t="s">
        <v>99</v>
      </c>
      <c r="S473" s="310" t="s">
        <v>99</v>
      </c>
      <c r="T473" s="310" t="s">
        <v>99</v>
      </c>
      <c r="U473" s="311" t="s">
        <v>100</v>
      </c>
    </row>
    <row r="474" spans="1:21" x14ac:dyDescent="0.25">
      <c r="A474" s="245" t="s">
        <v>389</v>
      </c>
      <c r="B474" s="246" t="s">
        <v>424</v>
      </c>
      <c r="C474" s="246" t="s">
        <v>49</v>
      </c>
      <c r="D474" s="246" t="s">
        <v>182</v>
      </c>
      <c r="E474" s="312" t="s">
        <v>99</v>
      </c>
      <c r="F474" s="312" t="s">
        <v>99</v>
      </c>
      <c r="G474" s="312" t="s">
        <v>99</v>
      </c>
      <c r="H474" s="312" t="s">
        <v>99</v>
      </c>
      <c r="I474" s="312" t="s">
        <v>99</v>
      </c>
      <c r="J474" s="312" t="s">
        <v>99</v>
      </c>
      <c r="K474" s="312" t="s">
        <v>99</v>
      </c>
      <c r="L474" s="312" t="s">
        <v>99</v>
      </c>
      <c r="M474" s="312" t="s">
        <v>99</v>
      </c>
      <c r="N474" s="312" t="s">
        <v>99</v>
      </c>
      <c r="O474" s="312" t="s">
        <v>99</v>
      </c>
      <c r="P474" s="312" t="s">
        <v>99</v>
      </c>
      <c r="Q474" s="312" t="s">
        <v>99</v>
      </c>
      <c r="R474" s="312" t="s">
        <v>99</v>
      </c>
      <c r="S474" s="312" t="s">
        <v>99</v>
      </c>
      <c r="T474" s="312" t="s">
        <v>99</v>
      </c>
      <c r="U474" s="313" t="s">
        <v>100</v>
      </c>
    </row>
    <row r="475" spans="1:21" x14ac:dyDescent="0.25">
      <c r="A475" s="239" t="s">
        <v>389</v>
      </c>
      <c r="B475" s="240" t="s">
        <v>424</v>
      </c>
      <c r="C475" s="240" t="s">
        <v>50</v>
      </c>
      <c r="D475" s="240" t="s">
        <v>182</v>
      </c>
      <c r="E475" s="310" t="s">
        <v>100</v>
      </c>
      <c r="F475" s="310" t="s">
        <v>100</v>
      </c>
      <c r="G475" s="310" t="s">
        <v>100</v>
      </c>
      <c r="H475" s="310" t="s">
        <v>100</v>
      </c>
      <c r="I475" s="310" t="s">
        <v>99</v>
      </c>
      <c r="J475" s="310" t="s">
        <v>100</v>
      </c>
      <c r="K475" s="310" t="s">
        <v>100</v>
      </c>
      <c r="L475" s="310" t="s">
        <v>100</v>
      </c>
      <c r="M475" s="310" t="s">
        <v>100</v>
      </c>
      <c r="N475" s="310" t="s">
        <v>100</v>
      </c>
      <c r="O475" s="310" t="s">
        <v>99</v>
      </c>
      <c r="P475" s="310" t="s">
        <v>99</v>
      </c>
      <c r="Q475" s="310" t="s">
        <v>99</v>
      </c>
      <c r="R475" s="310" t="s">
        <v>100</v>
      </c>
      <c r="S475" s="310" t="s">
        <v>100</v>
      </c>
      <c r="T475" s="310" t="s">
        <v>100</v>
      </c>
      <c r="U475" s="311" t="s">
        <v>100</v>
      </c>
    </row>
    <row r="476" spans="1:21" x14ac:dyDescent="0.25">
      <c r="A476" s="245" t="s">
        <v>389</v>
      </c>
      <c r="B476" s="246" t="s">
        <v>425</v>
      </c>
      <c r="C476" s="246" t="s">
        <v>197</v>
      </c>
      <c r="D476" s="246" t="s">
        <v>182</v>
      </c>
      <c r="E476" s="312" t="s">
        <v>100</v>
      </c>
      <c r="F476" s="312" t="s">
        <v>100</v>
      </c>
      <c r="G476" s="312" t="s">
        <v>100</v>
      </c>
      <c r="H476" s="312" t="s">
        <v>100</v>
      </c>
      <c r="I476" s="312" t="s">
        <v>99</v>
      </c>
      <c r="J476" s="312" t="s">
        <v>100</v>
      </c>
      <c r="K476" s="312" t="s">
        <v>100</v>
      </c>
      <c r="L476" s="312" t="s">
        <v>100</v>
      </c>
      <c r="M476" s="312" t="s">
        <v>99</v>
      </c>
      <c r="N476" s="312" t="s">
        <v>100</v>
      </c>
      <c r="O476" s="312" t="s">
        <v>99</v>
      </c>
      <c r="P476" s="312" t="s">
        <v>99</v>
      </c>
      <c r="Q476" s="312" t="s">
        <v>99</v>
      </c>
      <c r="R476" s="312" t="s">
        <v>100</v>
      </c>
      <c r="S476" s="312" t="s">
        <v>100</v>
      </c>
      <c r="T476" s="312" t="s">
        <v>100</v>
      </c>
      <c r="U476" s="313" t="s">
        <v>100</v>
      </c>
    </row>
    <row r="477" spans="1:21" x14ac:dyDescent="0.25">
      <c r="A477" s="239" t="s">
        <v>389</v>
      </c>
      <c r="B477" s="240" t="s">
        <v>426</v>
      </c>
      <c r="C477" s="240" t="s">
        <v>41</v>
      </c>
      <c r="D477" s="240" t="s">
        <v>182</v>
      </c>
      <c r="E477" s="310" t="s">
        <v>100</v>
      </c>
      <c r="F477" s="310" t="s">
        <v>100</v>
      </c>
      <c r="G477" s="310" t="s">
        <v>100</v>
      </c>
      <c r="H477" s="310" t="s">
        <v>100</v>
      </c>
      <c r="I477" s="310" t="s">
        <v>100</v>
      </c>
      <c r="J477" s="310" t="s">
        <v>100</v>
      </c>
      <c r="K477" s="310" t="s">
        <v>99</v>
      </c>
      <c r="L477" s="310" t="s">
        <v>99</v>
      </c>
      <c r="M477" s="310" t="s">
        <v>99</v>
      </c>
      <c r="N477" s="310" t="s">
        <v>100</v>
      </c>
      <c r="O477" s="310" t="s">
        <v>99</v>
      </c>
      <c r="P477" s="310" t="s">
        <v>99</v>
      </c>
      <c r="Q477" s="310" t="s">
        <v>99</v>
      </c>
      <c r="R477" s="310" t="s">
        <v>99</v>
      </c>
      <c r="S477" s="310" t="s">
        <v>100</v>
      </c>
      <c r="T477" s="310" t="s">
        <v>100</v>
      </c>
      <c r="U477" s="311" t="s">
        <v>100</v>
      </c>
    </row>
    <row r="478" spans="1:21" x14ac:dyDescent="0.25">
      <c r="A478" s="245" t="s">
        <v>389</v>
      </c>
      <c r="B478" s="246" t="s">
        <v>427</v>
      </c>
      <c r="C478" s="246" t="s">
        <v>41</v>
      </c>
      <c r="D478" s="246" t="s">
        <v>182</v>
      </c>
      <c r="E478" s="312" t="s">
        <v>99</v>
      </c>
      <c r="F478" s="312" t="s">
        <v>100</v>
      </c>
      <c r="G478" s="312" t="s">
        <v>100</v>
      </c>
      <c r="H478" s="312" t="s">
        <v>100</v>
      </c>
      <c r="I478" s="312" t="s">
        <v>100</v>
      </c>
      <c r="J478" s="312" t="s">
        <v>100</v>
      </c>
      <c r="K478" s="312" t="s">
        <v>99</v>
      </c>
      <c r="L478" s="312" t="s">
        <v>100</v>
      </c>
      <c r="M478" s="312" t="s">
        <v>100</v>
      </c>
      <c r="N478" s="312" t="s">
        <v>100</v>
      </c>
      <c r="O478" s="312" t="s">
        <v>99</v>
      </c>
      <c r="P478" s="312" t="s">
        <v>99</v>
      </c>
      <c r="Q478" s="312" t="s">
        <v>100</v>
      </c>
      <c r="R478" s="312" t="s">
        <v>100</v>
      </c>
      <c r="S478" s="312" t="s">
        <v>100</v>
      </c>
      <c r="T478" s="312" t="s">
        <v>100</v>
      </c>
      <c r="U478" s="313" t="s">
        <v>100</v>
      </c>
    </row>
    <row r="479" spans="1:21" x14ac:dyDescent="0.25">
      <c r="A479" s="239" t="s">
        <v>389</v>
      </c>
      <c r="B479" s="240" t="s">
        <v>428</v>
      </c>
      <c r="C479" s="240" t="s">
        <v>41</v>
      </c>
      <c r="D479" s="240" t="s">
        <v>182</v>
      </c>
      <c r="E479" s="310" t="s">
        <v>100</v>
      </c>
      <c r="F479" s="310" t="s">
        <v>100</v>
      </c>
      <c r="G479" s="310" t="s">
        <v>100</v>
      </c>
      <c r="H479" s="310" t="s">
        <v>100</v>
      </c>
      <c r="I479" s="310" t="s">
        <v>100</v>
      </c>
      <c r="J479" s="310" t="s">
        <v>100</v>
      </c>
      <c r="K479" s="310" t="s">
        <v>100</v>
      </c>
      <c r="L479" s="310" t="s">
        <v>100</v>
      </c>
      <c r="M479" s="310" t="s">
        <v>100</v>
      </c>
      <c r="N479" s="310" t="s">
        <v>100</v>
      </c>
      <c r="O479" s="310" t="s">
        <v>100</v>
      </c>
      <c r="P479" s="310" t="s">
        <v>99</v>
      </c>
      <c r="Q479" s="310" t="s">
        <v>100</v>
      </c>
      <c r="R479" s="310" t="s">
        <v>100</v>
      </c>
      <c r="S479" s="310" t="s">
        <v>100</v>
      </c>
      <c r="T479" s="310" t="s">
        <v>100</v>
      </c>
      <c r="U479" s="311" t="s">
        <v>100</v>
      </c>
    </row>
    <row r="480" spans="1:21" x14ac:dyDescent="0.25">
      <c r="A480" s="245" t="s">
        <v>389</v>
      </c>
      <c r="B480" s="246" t="s">
        <v>429</v>
      </c>
      <c r="C480" s="246" t="s">
        <v>581</v>
      </c>
      <c r="D480" s="246" t="s">
        <v>182</v>
      </c>
      <c r="E480" s="312" t="s">
        <v>100</v>
      </c>
      <c r="F480" s="312" t="s">
        <v>99</v>
      </c>
      <c r="G480" s="312" t="s">
        <v>100</v>
      </c>
      <c r="H480" s="312" t="s">
        <v>99</v>
      </c>
      <c r="I480" s="312" t="s">
        <v>100</v>
      </c>
      <c r="J480" s="312" t="s">
        <v>100</v>
      </c>
      <c r="K480" s="312" t="s">
        <v>99</v>
      </c>
      <c r="L480" s="312" t="s">
        <v>100</v>
      </c>
      <c r="M480" s="312" t="s">
        <v>99</v>
      </c>
      <c r="N480" s="312" t="s">
        <v>99</v>
      </c>
      <c r="O480" s="312" t="s">
        <v>99</v>
      </c>
      <c r="P480" s="312" t="s">
        <v>99</v>
      </c>
      <c r="Q480" s="312" t="s">
        <v>99</v>
      </c>
      <c r="R480" s="312" t="s">
        <v>100</v>
      </c>
      <c r="S480" s="312" t="s">
        <v>100</v>
      </c>
      <c r="T480" s="312" t="s">
        <v>100</v>
      </c>
      <c r="U480" s="313" t="s">
        <v>100</v>
      </c>
    </row>
    <row r="481" spans="1:21" x14ac:dyDescent="0.25">
      <c r="A481" s="239" t="s">
        <v>389</v>
      </c>
      <c r="B481" s="240" t="s">
        <v>429</v>
      </c>
      <c r="C481" s="240" t="s">
        <v>41</v>
      </c>
      <c r="D481" s="240" t="s">
        <v>182</v>
      </c>
      <c r="E481" s="310" t="s">
        <v>100</v>
      </c>
      <c r="F481" s="310" t="s">
        <v>99</v>
      </c>
      <c r="G481" s="310" t="s">
        <v>100</v>
      </c>
      <c r="H481" s="310" t="s">
        <v>100</v>
      </c>
      <c r="I481" s="310" t="s">
        <v>100</v>
      </c>
      <c r="J481" s="310" t="s">
        <v>100</v>
      </c>
      <c r="K481" s="310" t="s">
        <v>100</v>
      </c>
      <c r="L481" s="310" t="s">
        <v>100</v>
      </c>
      <c r="M481" s="310" t="s">
        <v>100</v>
      </c>
      <c r="N481" s="310" t="s">
        <v>100</v>
      </c>
      <c r="O481" s="310" t="s">
        <v>99</v>
      </c>
      <c r="P481" s="310" t="s">
        <v>99</v>
      </c>
      <c r="Q481" s="310" t="s">
        <v>99</v>
      </c>
      <c r="R481" s="310" t="s">
        <v>99</v>
      </c>
      <c r="S481" s="310" t="s">
        <v>100</v>
      </c>
      <c r="T481" s="310" t="s">
        <v>100</v>
      </c>
      <c r="U481" s="311" t="s">
        <v>100</v>
      </c>
    </row>
    <row r="482" spans="1:21" x14ac:dyDescent="0.25">
      <c r="A482" s="245" t="s">
        <v>389</v>
      </c>
      <c r="B482" s="246" t="s">
        <v>429</v>
      </c>
      <c r="C482" s="246" t="s">
        <v>48</v>
      </c>
      <c r="D482" s="246" t="s">
        <v>182</v>
      </c>
      <c r="E482" s="312" t="s">
        <v>100</v>
      </c>
      <c r="F482" s="312" t="s">
        <v>99</v>
      </c>
      <c r="G482" s="312" t="s">
        <v>100</v>
      </c>
      <c r="H482" s="312" t="s">
        <v>100</v>
      </c>
      <c r="I482" s="312" t="s">
        <v>100</v>
      </c>
      <c r="J482" s="312" t="s">
        <v>100</v>
      </c>
      <c r="K482" s="312" t="s">
        <v>100</v>
      </c>
      <c r="L482" s="312" t="s">
        <v>100</v>
      </c>
      <c r="M482" s="312" t="s">
        <v>100</v>
      </c>
      <c r="N482" s="312" t="s">
        <v>100</v>
      </c>
      <c r="O482" s="312" t="s">
        <v>99</v>
      </c>
      <c r="P482" s="312" t="s">
        <v>99</v>
      </c>
      <c r="Q482" s="312" t="s">
        <v>100</v>
      </c>
      <c r="R482" s="312" t="s">
        <v>100</v>
      </c>
      <c r="S482" s="312" t="s">
        <v>100</v>
      </c>
      <c r="T482" s="312" t="s">
        <v>100</v>
      </c>
      <c r="U482" s="313" t="s">
        <v>100</v>
      </c>
    </row>
    <row r="483" spans="1:21" x14ac:dyDescent="0.25">
      <c r="A483" s="239" t="s">
        <v>389</v>
      </c>
      <c r="B483" s="240" t="s">
        <v>429</v>
      </c>
      <c r="C483" s="240" t="s">
        <v>49</v>
      </c>
      <c r="D483" s="240" t="s">
        <v>182</v>
      </c>
      <c r="E483" s="310" t="s">
        <v>100</v>
      </c>
      <c r="F483" s="310" t="s">
        <v>99</v>
      </c>
      <c r="G483" s="310" t="s">
        <v>100</v>
      </c>
      <c r="H483" s="310" t="s">
        <v>100</v>
      </c>
      <c r="I483" s="310" t="s">
        <v>100</v>
      </c>
      <c r="J483" s="310" t="s">
        <v>100</v>
      </c>
      <c r="K483" s="310" t="s">
        <v>100</v>
      </c>
      <c r="L483" s="310" t="s">
        <v>100</v>
      </c>
      <c r="M483" s="310" t="s">
        <v>100</v>
      </c>
      <c r="N483" s="310" t="s">
        <v>99</v>
      </c>
      <c r="O483" s="310" t="s">
        <v>99</v>
      </c>
      <c r="P483" s="310" t="s">
        <v>99</v>
      </c>
      <c r="Q483" s="310" t="s">
        <v>99</v>
      </c>
      <c r="R483" s="310" t="s">
        <v>99</v>
      </c>
      <c r="S483" s="310" t="s">
        <v>99</v>
      </c>
      <c r="T483" s="310" t="s">
        <v>100</v>
      </c>
      <c r="U483" s="311" t="s">
        <v>100</v>
      </c>
    </row>
    <row r="484" spans="1:21" x14ac:dyDescent="0.25">
      <c r="A484" s="245" t="s">
        <v>389</v>
      </c>
      <c r="B484" s="246" t="s">
        <v>430</v>
      </c>
      <c r="C484" s="246" t="s">
        <v>41</v>
      </c>
      <c r="D484" s="246" t="s">
        <v>182</v>
      </c>
      <c r="E484" s="312" t="s">
        <v>100</v>
      </c>
      <c r="F484" s="312" t="s">
        <v>100</v>
      </c>
      <c r="G484" s="312" t="s">
        <v>99</v>
      </c>
      <c r="H484" s="312" t="s">
        <v>100</v>
      </c>
      <c r="I484" s="312" t="s">
        <v>100</v>
      </c>
      <c r="J484" s="312" t="s">
        <v>100</v>
      </c>
      <c r="K484" s="312" t="s">
        <v>99</v>
      </c>
      <c r="L484" s="312" t="s">
        <v>100</v>
      </c>
      <c r="M484" s="312" t="s">
        <v>100</v>
      </c>
      <c r="N484" s="312" t="s">
        <v>100</v>
      </c>
      <c r="O484" s="312" t="s">
        <v>99</v>
      </c>
      <c r="P484" s="312" t="s">
        <v>99</v>
      </c>
      <c r="Q484" s="312" t="s">
        <v>100</v>
      </c>
      <c r="R484" s="312" t="s">
        <v>99</v>
      </c>
      <c r="S484" s="312" t="s">
        <v>99</v>
      </c>
      <c r="T484" s="312" t="s">
        <v>100</v>
      </c>
      <c r="U484" s="313" t="s">
        <v>100</v>
      </c>
    </row>
    <row r="485" spans="1:21" x14ac:dyDescent="0.25">
      <c r="A485" s="239" t="s">
        <v>389</v>
      </c>
      <c r="B485" s="240" t="s">
        <v>431</v>
      </c>
      <c r="C485" s="240" t="s">
        <v>41</v>
      </c>
      <c r="D485" s="240" t="s">
        <v>182</v>
      </c>
      <c r="E485" s="310" t="s">
        <v>100</v>
      </c>
      <c r="F485" s="310" t="s">
        <v>100</v>
      </c>
      <c r="G485" s="310" t="s">
        <v>100</v>
      </c>
      <c r="H485" s="310" t="s">
        <v>100</v>
      </c>
      <c r="I485" s="310" t="s">
        <v>99</v>
      </c>
      <c r="J485" s="310" t="s">
        <v>99</v>
      </c>
      <c r="K485" s="310" t="s">
        <v>99</v>
      </c>
      <c r="L485" s="310" t="s">
        <v>100</v>
      </c>
      <c r="M485" s="310" t="s">
        <v>100</v>
      </c>
      <c r="N485" s="310" t="s">
        <v>100</v>
      </c>
      <c r="O485" s="310" t="s">
        <v>100</v>
      </c>
      <c r="P485" s="310" t="s">
        <v>100</v>
      </c>
      <c r="Q485" s="310" t="s">
        <v>100</v>
      </c>
      <c r="R485" s="310" t="s">
        <v>100</v>
      </c>
      <c r="S485" s="310" t="s">
        <v>100</v>
      </c>
      <c r="T485" s="310" t="s">
        <v>100</v>
      </c>
      <c r="U485" s="311" t="s">
        <v>100</v>
      </c>
    </row>
    <row r="486" spans="1:21" x14ac:dyDescent="0.25">
      <c r="A486" s="245" t="s">
        <v>389</v>
      </c>
      <c r="B486" s="246" t="s">
        <v>432</v>
      </c>
      <c r="C486" s="246" t="s">
        <v>41</v>
      </c>
      <c r="D486" s="246" t="s">
        <v>182</v>
      </c>
      <c r="E486" s="312" t="s">
        <v>99</v>
      </c>
      <c r="F486" s="312" t="s">
        <v>99</v>
      </c>
      <c r="G486" s="312" t="s">
        <v>100</v>
      </c>
      <c r="H486" s="312" t="s">
        <v>100</v>
      </c>
      <c r="I486" s="312" t="s">
        <v>100</v>
      </c>
      <c r="J486" s="312" t="s">
        <v>100</v>
      </c>
      <c r="K486" s="312" t="s">
        <v>100</v>
      </c>
      <c r="L486" s="312" t="s">
        <v>100</v>
      </c>
      <c r="M486" s="312" t="s">
        <v>100</v>
      </c>
      <c r="N486" s="312" t="s">
        <v>100</v>
      </c>
      <c r="O486" s="312" t="s">
        <v>99</v>
      </c>
      <c r="P486" s="312" t="s">
        <v>99</v>
      </c>
      <c r="Q486" s="312" t="s">
        <v>99</v>
      </c>
      <c r="R486" s="312" t="s">
        <v>100</v>
      </c>
      <c r="S486" s="312" t="s">
        <v>99</v>
      </c>
      <c r="T486" s="312" t="s">
        <v>100</v>
      </c>
      <c r="U486" s="313" t="s">
        <v>100</v>
      </c>
    </row>
    <row r="487" spans="1:21" x14ac:dyDescent="0.25">
      <c r="A487" s="239" t="s">
        <v>389</v>
      </c>
      <c r="B487" s="240" t="s">
        <v>433</v>
      </c>
      <c r="C487" s="240" t="s">
        <v>41</v>
      </c>
      <c r="D487" s="240" t="s">
        <v>182</v>
      </c>
      <c r="E487" s="310" t="s">
        <v>100</v>
      </c>
      <c r="F487" s="310" t="s">
        <v>100</v>
      </c>
      <c r="G487" s="310" t="s">
        <v>100</v>
      </c>
      <c r="H487" s="310" t="s">
        <v>100</v>
      </c>
      <c r="I487" s="310" t="s">
        <v>100</v>
      </c>
      <c r="J487" s="310" t="s">
        <v>99</v>
      </c>
      <c r="K487" s="310" t="s">
        <v>100</v>
      </c>
      <c r="L487" s="310" t="s">
        <v>100</v>
      </c>
      <c r="M487" s="310" t="s">
        <v>100</v>
      </c>
      <c r="N487" s="310" t="s">
        <v>100</v>
      </c>
      <c r="O487" s="310" t="s">
        <v>99</v>
      </c>
      <c r="P487" s="310" t="s">
        <v>99</v>
      </c>
      <c r="Q487" s="310" t="s">
        <v>100</v>
      </c>
      <c r="R487" s="310" t="s">
        <v>99</v>
      </c>
      <c r="S487" s="310" t="s">
        <v>99</v>
      </c>
      <c r="T487" s="310" t="s">
        <v>100</v>
      </c>
      <c r="U487" s="311" t="s">
        <v>100</v>
      </c>
    </row>
    <row r="488" spans="1:21" x14ac:dyDescent="0.25">
      <c r="A488" s="245" t="s">
        <v>389</v>
      </c>
      <c r="B488" s="246" t="s">
        <v>433</v>
      </c>
      <c r="C488" s="246" t="s">
        <v>49</v>
      </c>
      <c r="D488" s="246" t="s">
        <v>182</v>
      </c>
      <c r="E488" s="312" t="s">
        <v>100</v>
      </c>
      <c r="F488" s="312" t="s">
        <v>100</v>
      </c>
      <c r="G488" s="312" t="s">
        <v>100</v>
      </c>
      <c r="H488" s="312" t="s">
        <v>100</v>
      </c>
      <c r="I488" s="312" t="s">
        <v>100</v>
      </c>
      <c r="J488" s="312" t="s">
        <v>99</v>
      </c>
      <c r="K488" s="312" t="s">
        <v>100</v>
      </c>
      <c r="L488" s="312" t="s">
        <v>100</v>
      </c>
      <c r="M488" s="312" t="s">
        <v>100</v>
      </c>
      <c r="N488" s="312" t="s">
        <v>100</v>
      </c>
      <c r="O488" s="312" t="s">
        <v>99</v>
      </c>
      <c r="P488" s="312" t="s">
        <v>99</v>
      </c>
      <c r="Q488" s="312" t="s">
        <v>100</v>
      </c>
      <c r="R488" s="312" t="s">
        <v>100</v>
      </c>
      <c r="S488" s="312" t="s">
        <v>100</v>
      </c>
      <c r="T488" s="312" t="s">
        <v>100</v>
      </c>
      <c r="U488" s="313" t="s">
        <v>100</v>
      </c>
    </row>
    <row r="489" spans="1:21" x14ac:dyDescent="0.25">
      <c r="A489" s="239" t="s">
        <v>389</v>
      </c>
      <c r="B489" s="240" t="s">
        <v>434</v>
      </c>
      <c r="C489" s="240" t="s">
        <v>40</v>
      </c>
      <c r="D489" s="240" t="s">
        <v>180</v>
      </c>
      <c r="E489" s="310" t="s">
        <v>100</v>
      </c>
      <c r="F489" s="310" t="s">
        <v>100</v>
      </c>
      <c r="G489" s="310" t="s">
        <v>100</v>
      </c>
      <c r="H489" s="310" t="s">
        <v>100</v>
      </c>
      <c r="I489" s="310" t="s">
        <v>100</v>
      </c>
      <c r="J489" s="310" t="s">
        <v>100</v>
      </c>
      <c r="K489" s="310" t="s">
        <v>100</v>
      </c>
      <c r="L489" s="310" t="s">
        <v>100</v>
      </c>
      <c r="M489" s="310" t="s">
        <v>100</v>
      </c>
      <c r="N489" s="310" t="s">
        <v>100</v>
      </c>
      <c r="O489" s="310" t="s">
        <v>100</v>
      </c>
      <c r="P489" s="310" t="s">
        <v>99</v>
      </c>
      <c r="Q489" s="310" t="s">
        <v>99</v>
      </c>
      <c r="R489" s="310" t="s">
        <v>100</v>
      </c>
      <c r="S489" s="310" t="s">
        <v>100</v>
      </c>
      <c r="T489" s="310" t="s">
        <v>100</v>
      </c>
      <c r="U489" s="311" t="s">
        <v>100</v>
      </c>
    </row>
    <row r="490" spans="1:21" x14ac:dyDescent="0.25">
      <c r="A490" s="245" t="s">
        <v>389</v>
      </c>
      <c r="B490" s="246" t="s">
        <v>434</v>
      </c>
      <c r="C490" s="246" t="s">
        <v>46</v>
      </c>
      <c r="D490" s="246" t="s">
        <v>180</v>
      </c>
      <c r="E490" s="312" t="s">
        <v>99</v>
      </c>
      <c r="F490" s="312" t="s">
        <v>99</v>
      </c>
      <c r="G490" s="312" t="s">
        <v>100</v>
      </c>
      <c r="H490" s="312" t="s">
        <v>100</v>
      </c>
      <c r="I490" s="312" t="s">
        <v>99</v>
      </c>
      <c r="J490" s="312" t="s">
        <v>100</v>
      </c>
      <c r="K490" s="312" t="s">
        <v>100</v>
      </c>
      <c r="L490" s="312" t="s">
        <v>100</v>
      </c>
      <c r="M490" s="312" t="s">
        <v>100</v>
      </c>
      <c r="N490" s="312" t="s">
        <v>100</v>
      </c>
      <c r="O490" s="312" t="s">
        <v>99</v>
      </c>
      <c r="P490" s="312" t="s">
        <v>99</v>
      </c>
      <c r="Q490" s="312" t="s">
        <v>99</v>
      </c>
      <c r="R490" s="312" t="s">
        <v>100</v>
      </c>
      <c r="S490" s="312" t="s">
        <v>100</v>
      </c>
      <c r="T490" s="312" t="s">
        <v>100</v>
      </c>
      <c r="U490" s="313" t="s">
        <v>100</v>
      </c>
    </row>
    <row r="491" spans="1:21" x14ac:dyDescent="0.25">
      <c r="A491" s="239" t="s">
        <v>389</v>
      </c>
      <c r="B491" s="240" t="s">
        <v>434</v>
      </c>
      <c r="C491" s="240" t="s">
        <v>48</v>
      </c>
      <c r="D491" s="240" t="s">
        <v>180</v>
      </c>
      <c r="E491" s="310" t="s">
        <v>100</v>
      </c>
      <c r="F491" s="310" t="s">
        <v>99</v>
      </c>
      <c r="G491" s="310" t="s">
        <v>100</v>
      </c>
      <c r="H491" s="310" t="s">
        <v>99</v>
      </c>
      <c r="I491" s="310" t="s">
        <v>100</v>
      </c>
      <c r="J491" s="310" t="s">
        <v>100</v>
      </c>
      <c r="K491" s="310" t="s">
        <v>100</v>
      </c>
      <c r="L491" s="310" t="s">
        <v>99</v>
      </c>
      <c r="M491" s="310" t="s">
        <v>100</v>
      </c>
      <c r="N491" s="310" t="s">
        <v>100</v>
      </c>
      <c r="O491" s="310" t="s">
        <v>99</v>
      </c>
      <c r="P491" s="310" t="s">
        <v>99</v>
      </c>
      <c r="Q491" s="310" t="s">
        <v>99</v>
      </c>
      <c r="R491" s="310" t="s">
        <v>100</v>
      </c>
      <c r="S491" s="310" t="s">
        <v>99</v>
      </c>
      <c r="T491" s="310" t="s">
        <v>100</v>
      </c>
      <c r="U491" s="311" t="s">
        <v>100</v>
      </c>
    </row>
    <row r="492" spans="1:21" x14ac:dyDescent="0.25">
      <c r="A492" s="245" t="s">
        <v>389</v>
      </c>
      <c r="B492" s="246" t="s">
        <v>434</v>
      </c>
      <c r="C492" s="246" t="s">
        <v>49</v>
      </c>
      <c r="D492" s="246" t="s">
        <v>180</v>
      </c>
      <c r="E492" s="312" t="s">
        <v>100</v>
      </c>
      <c r="F492" s="312" t="s">
        <v>99</v>
      </c>
      <c r="G492" s="312" t="s">
        <v>100</v>
      </c>
      <c r="H492" s="312" t="s">
        <v>100</v>
      </c>
      <c r="I492" s="312" t="s">
        <v>99</v>
      </c>
      <c r="J492" s="312" t="s">
        <v>100</v>
      </c>
      <c r="K492" s="312" t="s">
        <v>100</v>
      </c>
      <c r="L492" s="312" t="s">
        <v>100</v>
      </c>
      <c r="M492" s="312" t="s">
        <v>99</v>
      </c>
      <c r="N492" s="312" t="s">
        <v>100</v>
      </c>
      <c r="O492" s="312" t="s">
        <v>99</v>
      </c>
      <c r="P492" s="312" t="s">
        <v>99</v>
      </c>
      <c r="Q492" s="312" t="s">
        <v>100</v>
      </c>
      <c r="R492" s="312" t="s">
        <v>99</v>
      </c>
      <c r="S492" s="312" t="s">
        <v>100</v>
      </c>
      <c r="T492" s="312" t="s">
        <v>100</v>
      </c>
      <c r="U492" s="313" t="s">
        <v>100</v>
      </c>
    </row>
    <row r="493" spans="1:21" x14ac:dyDescent="0.25">
      <c r="A493" s="239" t="s">
        <v>389</v>
      </c>
      <c r="B493" s="240" t="s">
        <v>434</v>
      </c>
      <c r="C493" s="240" t="s">
        <v>50</v>
      </c>
      <c r="D493" s="240" t="s">
        <v>180</v>
      </c>
      <c r="E493" s="310" t="s">
        <v>99</v>
      </c>
      <c r="F493" s="310" t="s">
        <v>99</v>
      </c>
      <c r="G493" s="310" t="s">
        <v>100</v>
      </c>
      <c r="H493" s="310" t="s">
        <v>100</v>
      </c>
      <c r="I493" s="310" t="s">
        <v>100</v>
      </c>
      <c r="J493" s="310" t="s">
        <v>99</v>
      </c>
      <c r="K493" s="310" t="s">
        <v>100</v>
      </c>
      <c r="L493" s="310" t="s">
        <v>100</v>
      </c>
      <c r="M493" s="310" t="s">
        <v>100</v>
      </c>
      <c r="N493" s="310" t="s">
        <v>100</v>
      </c>
      <c r="O493" s="310" t="s">
        <v>99</v>
      </c>
      <c r="P493" s="310" t="s">
        <v>99</v>
      </c>
      <c r="Q493" s="310" t="s">
        <v>99</v>
      </c>
      <c r="R493" s="310" t="s">
        <v>99</v>
      </c>
      <c r="S493" s="310" t="s">
        <v>100</v>
      </c>
      <c r="T493" s="310" t="s">
        <v>100</v>
      </c>
      <c r="U493" s="311" t="s">
        <v>100</v>
      </c>
    </row>
    <row r="494" spans="1:21" x14ac:dyDescent="0.25">
      <c r="A494" s="245" t="s">
        <v>389</v>
      </c>
      <c r="B494" s="246" t="s">
        <v>434</v>
      </c>
      <c r="C494" s="246" t="s">
        <v>51</v>
      </c>
      <c r="D494" s="246" t="s">
        <v>180</v>
      </c>
      <c r="E494" s="312" t="s">
        <v>100</v>
      </c>
      <c r="F494" s="312" t="s">
        <v>99</v>
      </c>
      <c r="G494" s="312" t="s">
        <v>100</v>
      </c>
      <c r="H494" s="312" t="s">
        <v>100</v>
      </c>
      <c r="I494" s="312" t="s">
        <v>100</v>
      </c>
      <c r="J494" s="312" t="s">
        <v>100</v>
      </c>
      <c r="K494" s="312" t="s">
        <v>100</v>
      </c>
      <c r="L494" s="312" t="s">
        <v>100</v>
      </c>
      <c r="M494" s="312" t="s">
        <v>100</v>
      </c>
      <c r="N494" s="312" t="s">
        <v>100</v>
      </c>
      <c r="O494" s="312" t="s">
        <v>99</v>
      </c>
      <c r="P494" s="312" t="s">
        <v>99</v>
      </c>
      <c r="Q494" s="312" t="s">
        <v>99</v>
      </c>
      <c r="R494" s="312" t="s">
        <v>100</v>
      </c>
      <c r="S494" s="312" t="s">
        <v>100</v>
      </c>
      <c r="T494" s="312" t="s">
        <v>100</v>
      </c>
      <c r="U494" s="313" t="s">
        <v>100</v>
      </c>
    </row>
    <row r="495" spans="1:21" x14ac:dyDescent="0.25">
      <c r="A495" s="239" t="s">
        <v>389</v>
      </c>
      <c r="B495" s="240" t="s">
        <v>435</v>
      </c>
      <c r="C495" s="240" t="s">
        <v>581</v>
      </c>
      <c r="D495" s="240" t="s">
        <v>182</v>
      </c>
      <c r="E495" s="310" t="s">
        <v>99</v>
      </c>
      <c r="F495" s="310" t="s">
        <v>99</v>
      </c>
      <c r="G495" s="310" t="s">
        <v>100</v>
      </c>
      <c r="H495" s="310" t="s">
        <v>100</v>
      </c>
      <c r="I495" s="310" t="s">
        <v>100</v>
      </c>
      <c r="J495" s="310" t="s">
        <v>99</v>
      </c>
      <c r="K495" s="310" t="s">
        <v>100</v>
      </c>
      <c r="L495" s="310" t="s">
        <v>100</v>
      </c>
      <c r="M495" s="310" t="s">
        <v>99</v>
      </c>
      <c r="N495" s="310" t="s">
        <v>100</v>
      </c>
      <c r="O495" s="310" t="s">
        <v>99</v>
      </c>
      <c r="P495" s="310" t="s">
        <v>99</v>
      </c>
      <c r="Q495" s="310" t="s">
        <v>99</v>
      </c>
      <c r="R495" s="310" t="s">
        <v>99</v>
      </c>
      <c r="S495" s="310" t="s">
        <v>99</v>
      </c>
      <c r="T495" s="310" t="s">
        <v>100</v>
      </c>
      <c r="U495" s="311" t="s">
        <v>100</v>
      </c>
    </row>
    <row r="496" spans="1:21" x14ac:dyDescent="0.25">
      <c r="A496" s="245" t="s">
        <v>389</v>
      </c>
      <c r="B496" s="246" t="s">
        <v>435</v>
      </c>
      <c r="C496" s="252" t="s">
        <v>41</v>
      </c>
      <c r="D496" s="246" t="s">
        <v>182</v>
      </c>
      <c r="E496" s="312" t="s">
        <v>100</v>
      </c>
      <c r="F496" s="312" t="s">
        <v>99</v>
      </c>
      <c r="G496" s="312" t="s">
        <v>100</v>
      </c>
      <c r="H496" s="312" t="s">
        <v>100</v>
      </c>
      <c r="I496" s="312" t="s">
        <v>100</v>
      </c>
      <c r="J496" s="312" t="s">
        <v>100</v>
      </c>
      <c r="K496" s="312" t="s">
        <v>99</v>
      </c>
      <c r="L496" s="312" t="s">
        <v>100</v>
      </c>
      <c r="M496" s="312" t="s">
        <v>99</v>
      </c>
      <c r="N496" s="312" t="s">
        <v>100</v>
      </c>
      <c r="O496" s="312" t="s">
        <v>100</v>
      </c>
      <c r="P496" s="312" t="s">
        <v>99</v>
      </c>
      <c r="Q496" s="312" t="s">
        <v>100</v>
      </c>
      <c r="R496" s="312" t="s">
        <v>99</v>
      </c>
      <c r="S496" s="312" t="s">
        <v>100</v>
      </c>
      <c r="T496" s="312" t="s">
        <v>100</v>
      </c>
      <c r="U496" s="313" t="s">
        <v>99</v>
      </c>
    </row>
    <row r="497" spans="1:21" x14ac:dyDescent="0.25">
      <c r="A497" s="239" t="s">
        <v>389</v>
      </c>
      <c r="B497" s="240" t="s">
        <v>436</v>
      </c>
      <c r="C497" s="240" t="s">
        <v>41</v>
      </c>
      <c r="D497" s="240" t="s">
        <v>182</v>
      </c>
      <c r="E497" s="310" t="s">
        <v>100</v>
      </c>
      <c r="F497" s="310" t="s">
        <v>100</v>
      </c>
      <c r="G497" s="310" t="s">
        <v>99</v>
      </c>
      <c r="H497" s="310" t="s">
        <v>100</v>
      </c>
      <c r="I497" s="310" t="s">
        <v>100</v>
      </c>
      <c r="J497" s="310" t="s">
        <v>100</v>
      </c>
      <c r="K497" s="310" t="s">
        <v>100</v>
      </c>
      <c r="L497" s="310" t="s">
        <v>100</v>
      </c>
      <c r="M497" s="310" t="s">
        <v>100</v>
      </c>
      <c r="N497" s="310" t="s">
        <v>100</v>
      </c>
      <c r="O497" s="310" t="s">
        <v>100</v>
      </c>
      <c r="P497" s="310" t="s">
        <v>99</v>
      </c>
      <c r="Q497" s="310" t="s">
        <v>100</v>
      </c>
      <c r="R497" s="310" t="s">
        <v>99</v>
      </c>
      <c r="S497" s="310" t="s">
        <v>100</v>
      </c>
      <c r="T497" s="310" t="s">
        <v>100</v>
      </c>
      <c r="U497" s="311" t="s">
        <v>100</v>
      </c>
    </row>
    <row r="498" spans="1:21" x14ac:dyDescent="0.25">
      <c r="A498" s="245" t="s">
        <v>389</v>
      </c>
      <c r="B498" s="246" t="s">
        <v>437</v>
      </c>
      <c r="C498" s="246" t="s">
        <v>25</v>
      </c>
      <c r="D498" s="246" t="s">
        <v>180</v>
      </c>
      <c r="E498" s="312" t="s">
        <v>100</v>
      </c>
      <c r="F498" s="312" t="s">
        <v>100</v>
      </c>
      <c r="G498" s="312" t="s">
        <v>100</v>
      </c>
      <c r="H498" s="312" t="s">
        <v>100</v>
      </c>
      <c r="I498" s="312" t="s">
        <v>100</v>
      </c>
      <c r="J498" s="312" t="s">
        <v>99</v>
      </c>
      <c r="K498" s="312" t="s">
        <v>100</v>
      </c>
      <c r="L498" s="312" t="s">
        <v>100</v>
      </c>
      <c r="M498" s="312" t="s">
        <v>100</v>
      </c>
      <c r="N498" s="312" t="s">
        <v>100</v>
      </c>
      <c r="O498" s="312" t="s">
        <v>99</v>
      </c>
      <c r="P498" s="312" t="s">
        <v>99</v>
      </c>
      <c r="Q498" s="312" t="s">
        <v>100</v>
      </c>
      <c r="R498" s="312" t="s">
        <v>99</v>
      </c>
      <c r="S498" s="312" t="s">
        <v>100</v>
      </c>
      <c r="T498" s="312" t="s">
        <v>100</v>
      </c>
      <c r="U498" s="313" t="s">
        <v>100</v>
      </c>
    </row>
    <row r="499" spans="1:21" x14ac:dyDescent="0.25">
      <c r="A499" s="239" t="s">
        <v>389</v>
      </c>
      <c r="B499" s="240" t="s">
        <v>437</v>
      </c>
      <c r="C499" s="240" t="s">
        <v>848</v>
      </c>
      <c r="D499" s="240" t="s">
        <v>180</v>
      </c>
      <c r="E499" s="310" t="s">
        <v>100</v>
      </c>
      <c r="F499" s="310" t="s">
        <v>99</v>
      </c>
      <c r="G499" s="310" t="s">
        <v>100</v>
      </c>
      <c r="H499" s="310" t="s">
        <v>100</v>
      </c>
      <c r="I499" s="310" t="s">
        <v>100</v>
      </c>
      <c r="J499" s="310" t="s">
        <v>100</v>
      </c>
      <c r="K499" s="310" t="s">
        <v>99</v>
      </c>
      <c r="L499" s="310" t="s">
        <v>100</v>
      </c>
      <c r="M499" s="310" t="s">
        <v>100</v>
      </c>
      <c r="N499" s="310" t="s">
        <v>100</v>
      </c>
      <c r="O499" s="310" t="s">
        <v>99</v>
      </c>
      <c r="P499" s="310" t="s">
        <v>99</v>
      </c>
      <c r="Q499" s="310" t="s">
        <v>99</v>
      </c>
      <c r="R499" s="310" t="s">
        <v>100</v>
      </c>
      <c r="S499" s="310" t="s">
        <v>99</v>
      </c>
      <c r="T499" s="310" t="s">
        <v>100</v>
      </c>
      <c r="U499" s="311" t="s">
        <v>100</v>
      </c>
    </row>
    <row r="500" spans="1:21" x14ac:dyDescent="0.25">
      <c r="A500" s="245" t="s">
        <v>389</v>
      </c>
      <c r="B500" s="246" t="s">
        <v>437</v>
      </c>
      <c r="C500" s="246" t="s">
        <v>40</v>
      </c>
      <c r="D500" s="246" t="s">
        <v>180</v>
      </c>
      <c r="E500" s="312" t="s">
        <v>100</v>
      </c>
      <c r="F500" s="312" t="s">
        <v>100</v>
      </c>
      <c r="G500" s="312" t="s">
        <v>100</v>
      </c>
      <c r="H500" s="312" t="s">
        <v>100</v>
      </c>
      <c r="I500" s="312" t="s">
        <v>100</v>
      </c>
      <c r="J500" s="312" t="s">
        <v>100</v>
      </c>
      <c r="K500" s="312" t="s">
        <v>99</v>
      </c>
      <c r="L500" s="312" t="s">
        <v>99</v>
      </c>
      <c r="M500" s="312" t="s">
        <v>100</v>
      </c>
      <c r="N500" s="312" t="s">
        <v>100</v>
      </c>
      <c r="O500" s="312" t="s">
        <v>100</v>
      </c>
      <c r="P500" s="312" t="s">
        <v>99</v>
      </c>
      <c r="Q500" s="312" t="s">
        <v>100</v>
      </c>
      <c r="R500" s="312" t="s">
        <v>100</v>
      </c>
      <c r="S500" s="312" t="s">
        <v>100</v>
      </c>
      <c r="T500" s="312" t="s">
        <v>100</v>
      </c>
      <c r="U500" s="313" t="s">
        <v>100</v>
      </c>
    </row>
    <row r="501" spans="1:21" x14ac:dyDescent="0.25">
      <c r="A501" s="239" t="s">
        <v>389</v>
      </c>
      <c r="B501" s="240" t="s">
        <v>437</v>
      </c>
      <c r="C501" s="240" t="s">
        <v>45</v>
      </c>
      <c r="D501" s="240" t="s">
        <v>180</v>
      </c>
      <c r="E501" s="310" t="s">
        <v>100</v>
      </c>
      <c r="F501" s="310" t="s">
        <v>99</v>
      </c>
      <c r="G501" s="310" t="s">
        <v>100</v>
      </c>
      <c r="H501" s="310" t="s">
        <v>100</v>
      </c>
      <c r="I501" s="310" t="s">
        <v>100</v>
      </c>
      <c r="J501" s="310" t="s">
        <v>100</v>
      </c>
      <c r="K501" s="310" t="s">
        <v>100</v>
      </c>
      <c r="L501" s="310" t="s">
        <v>100</v>
      </c>
      <c r="M501" s="310" t="s">
        <v>100</v>
      </c>
      <c r="N501" s="310" t="s">
        <v>100</v>
      </c>
      <c r="O501" s="310" t="s">
        <v>99</v>
      </c>
      <c r="P501" s="310" t="s">
        <v>99</v>
      </c>
      <c r="Q501" s="310" t="s">
        <v>100</v>
      </c>
      <c r="R501" s="310" t="s">
        <v>99</v>
      </c>
      <c r="S501" s="310" t="s">
        <v>99</v>
      </c>
      <c r="T501" s="310" t="s">
        <v>100</v>
      </c>
      <c r="U501" s="311" t="s">
        <v>100</v>
      </c>
    </row>
    <row r="502" spans="1:21" x14ac:dyDescent="0.25">
      <c r="A502" s="245" t="s">
        <v>389</v>
      </c>
      <c r="B502" s="246" t="s">
        <v>437</v>
      </c>
      <c r="C502" s="246" t="s">
        <v>47</v>
      </c>
      <c r="D502" s="246" t="s">
        <v>180</v>
      </c>
      <c r="E502" s="312" t="s">
        <v>100</v>
      </c>
      <c r="F502" s="312" t="s">
        <v>99</v>
      </c>
      <c r="G502" s="312" t="s">
        <v>100</v>
      </c>
      <c r="H502" s="312" t="s">
        <v>100</v>
      </c>
      <c r="I502" s="312" t="s">
        <v>100</v>
      </c>
      <c r="J502" s="312" t="s">
        <v>100</v>
      </c>
      <c r="K502" s="312" t="s">
        <v>100</v>
      </c>
      <c r="L502" s="312" t="s">
        <v>100</v>
      </c>
      <c r="M502" s="312" t="s">
        <v>100</v>
      </c>
      <c r="N502" s="312" t="s">
        <v>100</v>
      </c>
      <c r="O502" s="312" t="s">
        <v>99</v>
      </c>
      <c r="P502" s="312" t="s">
        <v>99</v>
      </c>
      <c r="Q502" s="312" t="s">
        <v>100</v>
      </c>
      <c r="R502" s="312" t="s">
        <v>100</v>
      </c>
      <c r="S502" s="312" t="s">
        <v>100</v>
      </c>
      <c r="T502" s="312" t="s">
        <v>100</v>
      </c>
      <c r="U502" s="313" t="s">
        <v>99</v>
      </c>
    </row>
    <row r="503" spans="1:21" x14ac:dyDescent="0.25">
      <c r="A503" s="239" t="s">
        <v>389</v>
      </c>
      <c r="B503" s="240" t="s">
        <v>437</v>
      </c>
      <c r="C503" s="240" t="s">
        <v>48</v>
      </c>
      <c r="D503" s="240" t="s">
        <v>180</v>
      </c>
      <c r="E503" s="310" t="s">
        <v>100</v>
      </c>
      <c r="F503" s="310" t="s">
        <v>99</v>
      </c>
      <c r="G503" s="310" t="s">
        <v>100</v>
      </c>
      <c r="H503" s="310" t="s">
        <v>99</v>
      </c>
      <c r="I503" s="310" t="s">
        <v>100</v>
      </c>
      <c r="J503" s="310" t="s">
        <v>100</v>
      </c>
      <c r="K503" s="310" t="s">
        <v>100</v>
      </c>
      <c r="L503" s="310" t="s">
        <v>100</v>
      </c>
      <c r="M503" s="310" t="s">
        <v>99</v>
      </c>
      <c r="N503" s="310" t="s">
        <v>100</v>
      </c>
      <c r="O503" s="310" t="s">
        <v>99</v>
      </c>
      <c r="P503" s="310" t="s">
        <v>99</v>
      </c>
      <c r="Q503" s="310" t="s">
        <v>100</v>
      </c>
      <c r="R503" s="310" t="s">
        <v>100</v>
      </c>
      <c r="S503" s="310" t="s">
        <v>100</v>
      </c>
      <c r="T503" s="310" t="s">
        <v>100</v>
      </c>
      <c r="U503" s="311" t="s">
        <v>100</v>
      </c>
    </row>
    <row r="504" spans="1:21" x14ac:dyDescent="0.25">
      <c r="A504" s="245" t="s">
        <v>389</v>
      </c>
      <c r="B504" s="246" t="s">
        <v>437</v>
      </c>
      <c r="C504" s="246" t="s">
        <v>49</v>
      </c>
      <c r="D504" s="246" t="s">
        <v>180</v>
      </c>
      <c r="E504" s="312" t="s">
        <v>99</v>
      </c>
      <c r="F504" s="312" t="s">
        <v>99</v>
      </c>
      <c r="G504" s="312" t="s">
        <v>100</v>
      </c>
      <c r="H504" s="312" t="s">
        <v>100</v>
      </c>
      <c r="I504" s="312" t="s">
        <v>100</v>
      </c>
      <c r="J504" s="312" t="s">
        <v>100</v>
      </c>
      <c r="K504" s="312" t="s">
        <v>100</v>
      </c>
      <c r="L504" s="312" t="s">
        <v>99</v>
      </c>
      <c r="M504" s="312" t="s">
        <v>100</v>
      </c>
      <c r="N504" s="312" t="s">
        <v>100</v>
      </c>
      <c r="O504" s="312" t="s">
        <v>99</v>
      </c>
      <c r="P504" s="312" t="s">
        <v>99</v>
      </c>
      <c r="Q504" s="312" t="s">
        <v>99</v>
      </c>
      <c r="R504" s="312" t="s">
        <v>99</v>
      </c>
      <c r="S504" s="312" t="s">
        <v>99</v>
      </c>
      <c r="T504" s="312" t="s">
        <v>100</v>
      </c>
      <c r="U504" s="313" t="s">
        <v>100</v>
      </c>
    </row>
    <row r="505" spans="1:21" x14ac:dyDescent="0.25">
      <c r="A505" s="239" t="s">
        <v>389</v>
      </c>
      <c r="B505" s="240" t="s">
        <v>437</v>
      </c>
      <c r="C505" s="240" t="s">
        <v>50</v>
      </c>
      <c r="D505" s="240" t="s">
        <v>180</v>
      </c>
      <c r="E505" s="310" t="s">
        <v>99</v>
      </c>
      <c r="F505" s="310" t="s">
        <v>99</v>
      </c>
      <c r="G505" s="310" t="s">
        <v>100</v>
      </c>
      <c r="H505" s="310" t="s">
        <v>100</v>
      </c>
      <c r="I505" s="310" t="s">
        <v>100</v>
      </c>
      <c r="J505" s="310" t="s">
        <v>100</v>
      </c>
      <c r="K505" s="310" t="s">
        <v>100</v>
      </c>
      <c r="L505" s="310" t="s">
        <v>100</v>
      </c>
      <c r="M505" s="310" t="s">
        <v>100</v>
      </c>
      <c r="N505" s="310" t="s">
        <v>100</v>
      </c>
      <c r="O505" s="310" t="s">
        <v>99</v>
      </c>
      <c r="P505" s="310" t="s">
        <v>99</v>
      </c>
      <c r="Q505" s="310" t="s">
        <v>100</v>
      </c>
      <c r="R505" s="310" t="s">
        <v>100</v>
      </c>
      <c r="S505" s="310" t="s">
        <v>99</v>
      </c>
      <c r="T505" s="310" t="s">
        <v>100</v>
      </c>
      <c r="U505" s="311" t="s">
        <v>100</v>
      </c>
    </row>
    <row r="506" spans="1:21" x14ac:dyDescent="0.25">
      <c r="A506" s="245" t="s">
        <v>389</v>
      </c>
      <c r="B506" s="246" t="s">
        <v>437</v>
      </c>
      <c r="C506" s="246" t="s">
        <v>51</v>
      </c>
      <c r="D506" s="246" t="s">
        <v>180</v>
      </c>
      <c r="E506" s="312" t="s">
        <v>100</v>
      </c>
      <c r="F506" s="312" t="s">
        <v>99</v>
      </c>
      <c r="G506" s="312" t="s">
        <v>100</v>
      </c>
      <c r="H506" s="312" t="s">
        <v>100</v>
      </c>
      <c r="I506" s="312" t="s">
        <v>100</v>
      </c>
      <c r="J506" s="312" t="s">
        <v>100</v>
      </c>
      <c r="K506" s="312" t="s">
        <v>100</v>
      </c>
      <c r="L506" s="312" t="s">
        <v>100</v>
      </c>
      <c r="M506" s="312" t="s">
        <v>100</v>
      </c>
      <c r="N506" s="312" t="s">
        <v>100</v>
      </c>
      <c r="O506" s="312" t="s">
        <v>100</v>
      </c>
      <c r="P506" s="312" t="s">
        <v>100</v>
      </c>
      <c r="Q506" s="312" t="s">
        <v>100</v>
      </c>
      <c r="R506" s="312" t="s">
        <v>100</v>
      </c>
      <c r="S506" s="312" t="s">
        <v>100</v>
      </c>
      <c r="T506" s="312" t="s">
        <v>100</v>
      </c>
      <c r="U506" s="313" t="s">
        <v>100</v>
      </c>
    </row>
    <row r="507" spans="1:21" x14ac:dyDescent="0.25">
      <c r="A507" s="239" t="s">
        <v>389</v>
      </c>
      <c r="B507" s="240" t="s">
        <v>438</v>
      </c>
      <c r="C507" s="240" t="s">
        <v>25</v>
      </c>
      <c r="D507" s="240" t="s">
        <v>182</v>
      </c>
      <c r="E507" s="310" t="s">
        <v>100</v>
      </c>
      <c r="F507" s="310" t="s">
        <v>100</v>
      </c>
      <c r="G507" s="310" t="s">
        <v>100</v>
      </c>
      <c r="H507" s="310" t="s">
        <v>100</v>
      </c>
      <c r="I507" s="310" t="s">
        <v>100</v>
      </c>
      <c r="J507" s="310" t="s">
        <v>100</v>
      </c>
      <c r="K507" s="310" t="s">
        <v>100</v>
      </c>
      <c r="L507" s="310" t="s">
        <v>100</v>
      </c>
      <c r="M507" s="310" t="s">
        <v>100</v>
      </c>
      <c r="N507" s="310" t="s">
        <v>100</v>
      </c>
      <c r="O507" s="310" t="s">
        <v>99</v>
      </c>
      <c r="P507" s="310" t="s">
        <v>99</v>
      </c>
      <c r="Q507" s="310" t="s">
        <v>99</v>
      </c>
      <c r="R507" s="310" t="s">
        <v>99</v>
      </c>
      <c r="S507" s="310" t="s">
        <v>99</v>
      </c>
      <c r="T507" s="310" t="s">
        <v>100</v>
      </c>
      <c r="U507" s="311" t="s">
        <v>100</v>
      </c>
    </row>
    <row r="508" spans="1:21" x14ac:dyDescent="0.25">
      <c r="A508" s="245" t="s">
        <v>389</v>
      </c>
      <c r="B508" s="246" t="s">
        <v>438</v>
      </c>
      <c r="C508" s="246" t="s">
        <v>257</v>
      </c>
      <c r="D508" s="246" t="s">
        <v>182</v>
      </c>
      <c r="E508" s="312" t="s">
        <v>100</v>
      </c>
      <c r="F508" s="312" t="s">
        <v>100</v>
      </c>
      <c r="G508" s="312" t="s">
        <v>100</v>
      </c>
      <c r="H508" s="312" t="s">
        <v>100</v>
      </c>
      <c r="I508" s="312" t="s">
        <v>100</v>
      </c>
      <c r="J508" s="312" t="s">
        <v>100</v>
      </c>
      <c r="K508" s="312" t="s">
        <v>100</v>
      </c>
      <c r="L508" s="312" t="s">
        <v>100</v>
      </c>
      <c r="M508" s="312" t="s">
        <v>100</v>
      </c>
      <c r="N508" s="312" t="s">
        <v>100</v>
      </c>
      <c r="O508" s="312" t="s">
        <v>99</v>
      </c>
      <c r="P508" s="312" t="s">
        <v>99</v>
      </c>
      <c r="Q508" s="312" t="s">
        <v>99</v>
      </c>
      <c r="R508" s="312" t="s">
        <v>99</v>
      </c>
      <c r="S508" s="312" t="s">
        <v>99</v>
      </c>
      <c r="T508" s="312" t="s">
        <v>100</v>
      </c>
      <c r="U508" s="313" t="s">
        <v>100</v>
      </c>
    </row>
    <row r="509" spans="1:21" x14ac:dyDescent="0.25">
      <c r="A509" s="239" t="s">
        <v>389</v>
      </c>
      <c r="B509" s="240" t="s">
        <v>438</v>
      </c>
      <c r="C509" s="240" t="s">
        <v>848</v>
      </c>
      <c r="D509" s="240" t="s">
        <v>182</v>
      </c>
      <c r="E509" s="310" t="s">
        <v>100</v>
      </c>
      <c r="F509" s="310" t="s">
        <v>100</v>
      </c>
      <c r="G509" s="310" t="s">
        <v>100</v>
      </c>
      <c r="H509" s="310" t="s">
        <v>100</v>
      </c>
      <c r="I509" s="310" t="s">
        <v>100</v>
      </c>
      <c r="J509" s="310" t="s">
        <v>100</v>
      </c>
      <c r="K509" s="310" t="s">
        <v>100</v>
      </c>
      <c r="L509" s="310" t="s">
        <v>100</v>
      </c>
      <c r="M509" s="310" t="s">
        <v>100</v>
      </c>
      <c r="N509" s="310" t="s">
        <v>100</v>
      </c>
      <c r="O509" s="310" t="s">
        <v>100</v>
      </c>
      <c r="P509" s="310" t="s">
        <v>100</v>
      </c>
      <c r="Q509" s="310" t="s">
        <v>100</v>
      </c>
      <c r="R509" s="310" t="s">
        <v>100</v>
      </c>
      <c r="S509" s="310" t="s">
        <v>100</v>
      </c>
      <c r="T509" s="310" t="s">
        <v>100</v>
      </c>
      <c r="U509" s="311" t="s">
        <v>100</v>
      </c>
    </row>
    <row r="510" spans="1:21" x14ac:dyDescent="0.25">
      <c r="A510" s="245" t="s">
        <v>389</v>
      </c>
      <c r="B510" s="246" t="s">
        <v>438</v>
      </c>
      <c r="C510" s="246" t="s">
        <v>41</v>
      </c>
      <c r="D510" s="246" t="s">
        <v>182</v>
      </c>
      <c r="E510" s="312" t="s">
        <v>99</v>
      </c>
      <c r="F510" s="312" t="s">
        <v>99</v>
      </c>
      <c r="G510" s="312" t="s">
        <v>99</v>
      </c>
      <c r="H510" s="312" t="s">
        <v>100</v>
      </c>
      <c r="I510" s="312" t="s">
        <v>99</v>
      </c>
      <c r="J510" s="312" t="s">
        <v>100</v>
      </c>
      <c r="K510" s="312" t="s">
        <v>99</v>
      </c>
      <c r="L510" s="312" t="s">
        <v>99</v>
      </c>
      <c r="M510" s="312" t="s">
        <v>99</v>
      </c>
      <c r="N510" s="312" t="s">
        <v>100</v>
      </c>
      <c r="O510" s="312" t="s">
        <v>99</v>
      </c>
      <c r="P510" s="312" t="s">
        <v>99</v>
      </c>
      <c r="Q510" s="312" t="s">
        <v>100</v>
      </c>
      <c r="R510" s="312" t="s">
        <v>100</v>
      </c>
      <c r="S510" s="312" t="s">
        <v>99</v>
      </c>
      <c r="T510" s="312" t="s">
        <v>99</v>
      </c>
      <c r="U510" s="313" t="s">
        <v>100</v>
      </c>
    </row>
    <row r="511" spans="1:21" x14ac:dyDescent="0.25">
      <c r="A511" s="239" t="s">
        <v>389</v>
      </c>
      <c r="B511" s="240" t="s">
        <v>438</v>
      </c>
      <c r="C511" s="240" t="s">
        <v>47</v>
      </c>
      <c r="D511" s="240" t="s">
        <v>182</v>
      </c>
      <c r="E511" s="310" t="s">
        <v>99</v>
      </c>
      <c r="F511" s="310" t="s">
        <v>99</v>
      </c>
      <c r="G511" s="310" t="s">
        <v>99</v>
      </c>
      <c r="H511" s="310" t="s">
        <v>99</v>
      </c>
      <c r="I511" s="310" t="s">
        <v>99</v>
      </c>
      <c r="J511" s="310" t="s">
        <v>99</v>
      </c>
      <c r="K511" s="310" t="s">
        <v>99</v>
      </c>
      <c r="L511" s="310" t="s">
        <v>99</v>
      </c>
      <c r="M511" s="310" t="s">
        <v>99</v>
      </c>
      <c r="N511" s="310" t="s">
        <v>99</v>
      </c>
      <c r="O511" s="310" t="s">
        <v>100</v>
      </c>
      <c r="P511" s="310" t="s">
        <v>99</v>
      </c>
      <c r="Q511" s="310" t="s">
        <v>99</v>
      </c>
      <c r="R511" s="310" t="s">
        <v>99</v>
      </c>
      <c r="S511" s="310" t="s">
        <v>99</v>
      </c>
      <c r="T511" s="310" t="s">
        <v>100</v>
      </c>
      <c r="U511" s="311" t="s">
        <v>100</v>
      </c>
    </row>
    <row r="512" spans="1:21" x14ac:dyDescent="0.25">
      <c r="A512" s="245" t="s">
        <v>389</v>
      </c>
      <c r="B512" s="246" t="s">
        <v>438</v>
      </c>
      <c r="C512" s="246" t="s">
        <v>48</v>
      </c>
      <c r="D512" s="246" t="s">
        <v>182</v>
      </c>
      <c r="E512" s="312" t="s">
        <v>100</v>
      </c>
      <c r="F512" s="312" t="s">
        <v>100</v>
      </c>
      <c r="G512" s="312" t="s">
        <v>99</v>
      </c>
      <c r="H512" s="312" t="s">
        <v>100</v>
      </c>
      <c r="I512" s="312" t="s">
        <v>99</v>
      </c>
      <c r="J512" s="312" t="s">
        <v>100</v>
      </c>
      <c r="K512" s="312" t="s">
        <v>100</v>
      </c>
      <c r="L512" s="312" t="s">
        <v>100</v>
      </c>
      <c r="M512" s="312" t="s">
        <v>100</v>
      </c>
      <c r="N512" s="312" t="s">
        <v>100</v>
      </c>
      <c r="O512" s="312" t="s">
        <v>99</v>
      </c>
      <c r="P512" s="312" t="s">
        <v>99</v>
      </c>
      <c r="Q512" s="312" t="s">
        <v>100</v>
      </c>
      <c r="R512" s="312" t="s">
        <v>100</v>
      </c>
      <c r="S512" s="312" t="s">
        <v>100</v>
      </c>
      <c r="T512" s="312" t="s">
        <v>100</v>
      </c>
      <c r="U512" s="313" t="s">
        <v>99</v>
      </c>
    </row>
    <row r="513" spans="1:21" x14ac:dyDescent="0.25">
      <c r="A513" s="239" t="s">
        <v>389</v>
      </c>
      <c r="B513" s="240" t="s">
        <v>438</v>
      </c>
      <c r="C513" s="240" t="s">
        <v>49</v>
      </c>
      <c r="D513" s="240" t="s">
        <v>182</v>
      </c>
      <c r="E513" s="310" t="s">
        <v>100</v>
      </c>
      <c r="F513" s="310" t="s">
        <v>99</v>
      </c>
      <c r="G513" s="310" t="s">
        <v>100</v>
      </c>
      <c r="H513" s="310" t="s">
        <v>100</v>
      </c>
      <c r="I513" s="310" t="s">
        <v>100</v>
      </c>
      <c r="J513" s="310" t="s">
        <v>100</v>
      </c>
      <c r="K513" s="310" t="s">
        <v>100</v>
      </c>
      <c r="L513" s="310" t="s">
        <v>100</v>
      </c>
      <c r="M513" s="310" t="s">
        <v>100</v>
      </c>
      <c r="N513" s="310" t="s">
        <v>100</v>
      </c>
      <c r="O513" s="310" t="s">
        <v>99</v>
      </c>
      <c r="P513" s="310" t="s">
        <v>99</v>
      </c>
      <c r="Q513" s="310" t="s">
        <v>99</v>
      </c>
      <c r="R513" s="310" t="s">
        <v>99</v>
      </c>
      <c r="S513" s="310" t="s">
        <v>100</v>
      </c>
      <c r="T513" s="310" t="s">
        <v>100</v>
      </c>
      <c r="U513" s="311" t="s">
        <v>100</v>
      </c>
    </row>
    <row r="514" spans="1:21" x14ac:dyDescent="0.25">
      <c r="A514" s="245" t="s">
        <v>389</v>
      </c>
      <c r="B514" s="246" t="s">
        <v>438</v>
      </c>
      <c r="C514" s="246" t="s">
        <v>50</v>
      </c>
      <c r="D514" s="246" t="s">
        <v>182</v>
      </c>
      <c r="E514" s="312" t="s">
        <v>100</v>
      </c>
      <c r="F514" s="312" t="s">
        <v>100</v>
      </c>
      <c r="G514" s="312" t="s">
        <v>100</v>
      </c>
      <c r="H514" s="312" t="s">
        <v>100</v>
      </c>
      <c r="I514" s="312" t="s">
        <v>100</v>
      </c>
      <c r="J514" s="312" t="s">
        <v>100</v>
      </c>
      <c r="K514" s="312" t="s">
        <v>100</v>
      </c>
      <c r="L514" s="312" t="s">
        <v>99</v>
      </c>
      <c r="M514" s="312" t="s">
        <v>99</v>
      </c>
      <c r="N514" s="312" t="s">
        <v>100</v>
      </c>
      <c r="O514" s="312" t="s">
        <v>99</v>
      </c>
      <c r="P514" s="312" t="s">
        <v>99</v>
      </c>
      <c r="Q514" s="312" t="s">
        <v>100</v>
      </c>
      <c r="R514" s="312" t="s">
        <v>99</v>
      </c>
      <c r="S514" s="312" t="s">
        <v>100</v>
      </c>
      <c r="T514" s="312" t="s">
        <v>99</v>
      </c>
      <c r="U514" s="313" t="s">
        <v>100</v>
      </c>
    </row>
    <row r="515" spans="1:21" x14ac:dyDescent="0.25">
      <c r="A515" s="239" t="s">
        <v>389</v>
      </c>
      <c r="B515" s="240" t="s">
        <v>438</v>
      </c>
      <c r="C515" s="240" t="s">
        <v>51</v>
      </c>
      <c r="D515" s="240" t="s">
        <v>182</v>
      </c>
      <c r="E515" s="310" t="s">
        <v>100</v>
      </c>
      <c r="F515" s="310" t="s">
        <v>100</v>
      </c>
      <c r="G515" s="310" t="s">
        <v>100</v>
      </c>
      <c r="H515" s="310" t="s">
        <v>100</v>
      </c>
      <c r="I515" s="310" t="s">
        <v>99</v>
      </c>
      <c r="J515" s="310" t="s">
        <v>99</v>
      </c>
      <c r="K515" s="310" t="s">
        <v>99</v>
      </c>
      <c r="L515" s="310" t="s">
        <v>99</v>
      </c>
      <c r="M515" s="310" t="s">
        <v>99</v>
      </c>
      <c r="N515" s="310" t="s">
        <v>100</v>
      </c>
      <c r="O515" s="310" t="s">
        <v>99</v>
      </c>
      <c r="P515" s="310" t="s">
        <v>99</v>
      </c>
      <c r="Q515" s="310" t="s">
        <v>99</v>
      </c>
      <c r="R515" s="310" t="s">
        <v>100</v>
      </c>
      <c r="S515" s="310" t="s">
        <v>100</v>
      </c>
      <c r="T515" s="310" t="s">
        <v>99</v>
      </c>
      <c r="U515" s="311" t="s">
        <v>100</v>
      </c>
    </row>
    <row r="516" spans="1:21" x14ac:dyDescent="0.25">
      <c r="A516" s="245" t="s">
        <v>389</v>
      </c>
      <c r="B516" s="246" t="s">
        <v>439</v>
      </c>
      <c r="C516" s="246" t="s">
        <v>25</v>
      </c>
      <c r="D516" s="246" t="s">
        <v>182</v>
      </c>
      <c r="E516" s="312" t="s">
        <v>100</v>
      </c>
      <c r="F516" s="312" t="s">
        <v>100</v>
      </c>
      <c r="G516" s="312" t="s">
        <v>100</v>
      </c>
      <c r="H516" s="312" t="s">
        <v>100</v>
      </c>
      <c r="I516" s="312" t="s">
        <v>100</v>
      </c>
      <c r="J516" s="312" t="s">
        <v>100</v>
      </c>
      <c r="K516" s="312" t="s">
        <v>99</v>
      </c>
      <c r="L516" s="312" t="s">
        <v>100</v>
      </c>
      <c r="M516" s="312" t="s">
        <v>100</v>
      </c>
      <c r="N516" s="312" t="s">
        <v>100</v>
      </c>
      <c r="O516" s="312" t="s">
        <v>99</v>
      </c>
      <c r="P516" s="312" t="s">
        <v>99</v>
      </c>
      <c r="Q516" s="312" t="s">
        <v>99</v>
      </c>
      <c r="R516" s="312" t="s">
        <v>99</v>
      </c>
      <c r="S516" s="312" t="s">
        <v>100</v>
      </c>
      <c r="T516" s="312" t="s">
        <v>100</v>
      </c>
      <c r="U516" s="313" t="s">
        <v>100</v>
      </c>
    </row>
    <row r="517" spans="1:21" x14ac:dyDescent="0.25">
      <c r="A517" s="239" t="s">
        <v>389</v>
      </c>
      <c r="B517" s="240" t="s">
        <v>440</v>
      </c>
      <c r="C517" s="240" t="s">
        <v>41</v>
      </c>
      <c r="D517" s="240" t="s">
        <v>182</v>
      </c>
      <c r="E517" s="310" t="s">
        <v>100</v>
      </c>
      <c r="F517" s="310" t="s">
        <v>100</v>
      </c>
      <c r="G517" s="310" t="s">
        <v>100</v>
      </c>
      <c r="H517" s="310" t="s">
        <v>99</v>
      </c>
      <c r="I517" s="310" t="s">
        <v>99</v>
      </c>
      <c r="J517" s="310" t="s">
        <v>99</v>
      </c>
      <c r="K517" s="310" t="s">
        <v>99</v>
      </c>
      <c r="L517" s="310" t="s">
        <v>99</v>
      </c>
      <c r="M517" s="310" t="s">
        <v>100</v>
      </c>
      <c r="N517" s="310" t="s">
        <v>100</v>
      </c>
      <c r="O517" s="310" t="s">
        <v>99</v>
      </c>
      <c r="P517" s="310" t="s">
        <v>99</v>
      </c>
      <c r="Q517" s="310" t="s">
        <v>99</v>
      </c>
      <c r="R517" s="310" t="s">
        <v>99</v>
      </c>
      <c r="S517" s="310" t="s">
        <v>99</v>
      </c>
      <c r="T517" s="310" t="s">
        <v>100</v>
      </c>
      <c r="U517" s="311" t="s">
        <v>100</v>
      </c>
    </row>
    <row r="518" spans="1:21" x14ac:dyDescent="0.25">
      <c r="A518" s="245" t="s">
        <v>389</v>
      </c>
      <c r="B518" s="246" t="s">
        <v>441</v>
      </c>
      <c r="C518" s="246" t="s">
        <v>40</v>
      </c>
      <c r="D518" s="246" t="s">
        <v>182</v>
      </c>
      <c r="E518" s="312" t="s">
        <v>100</v>
      </c>
      <c r="F518" s="312" t="s">
        <v>100</v>
      </c>
      <c r="G518" s="312" t="s">
        <v>100</v>
      </c>
      <c r="H518" s="312" t="s">
        <v>100</v>
      </c>
      <c r="I518" s="312" t="s">
        <v>99</v>
      </c>
      <c r="J518" s="312" t="s">
        <v>100</v>
      </c>
      <c r="K518" s="312" t="s">
        <v>99</v>
      </c>
      <c r="L518" s="312" t="s">
        <v>100</v>
      </c>
      <c r="M518" s="312" t="s">
        <v>99</v>
      </c>
      <c r="N518" s="312" t="s">
        <v>100</v>
      </c>
      <c r="O518" s="312" t="s">
        <v>99</v>
      </c>
      <c r="P518" s="312" t="s">
        <v>99</v>
      </c>
      <c r="Q518" s="312" t="s">
        <v>99</v>
      </c>
      <c r="R518" s="312" t="s">
        <v>99</v>
      </c>
      <c r="S518" s="312" t="s">
        <v>100</v>
      </c>
      <c r="T518" s="312" t="s">
        <v>100</v>
      </c>
      <c r="U518" s="313" t="s">
        <v>100</v>
      </c>
    </row>
    <row r="519" spans="1:21" x14ac:dyDescent="0.25">
      <c r="A519" s="239" t="s">
        <v>389</v>
      </c>
      <c r="B519" s="240" t="s">
        <v>441</v>
      </c>
      <c r="C519" s="240" t="s">
        <v>41</v>
      </c>
      <c r="D519" s="240" t="s">
        <v>182</v>
      </c>
      <c r="E519" s="310" t="s">
        <v>100</v>
      </c>
      <c r="F519" s="310" t="s">
        <v>99</v>
      </c>
      <c r="G519" s="310" t="s">
        <v>100</v>
      </c>
      <c r="H519" s="310" t="s">
        <v>99</v>
      </c>
      <c r="I519" s="310" t="s">
        <v>99</v>
      </c>
      <c r="J519" s="310" t="s">
        <v>100</v>
      </c>
      <c r="K519" s="310" t="s">
        <v>99</v>
      </c>
      <c r="L519" s="310" t="s">
        <v>100</v>
      </c>
      <c r="M519" s="310" t="s">
        <v>100</v>
      </c>
      <c r="N519" s="310" t="s">
        <v>100</v>
      </c>
      <c r="O519" s="310" t="s">
        <v>99</v>
      </c>
      <c r="P519" s="310" t="s">
        <v>99</v>
      </c>
      <c r="Q519" s="310" t="s">
        <v>99</v>
      </c>
      <c r="R519" s="310" t="s">
        <v>99</v>
      </c>
      <c r="S519" s="310" t="s">
        <v>99</v>
      </c>
      <c r="T519" s="310" t="s">
        <v>100</v>
      </c>
      <c r="U519" s="311" t="s">
        <v>100</v>
      </c>
    </row>
    <row r="520" spans="1:21" x14ac:dyDescent="0.25">
      <c r="A520" s="245" t="s">
        <v>389</v>
      </c>
      <c r="B520" s="246" t="s">
        <v>441</v>
      </c>
      <c r="C520" s="246" t="s">
        <v>50</v>
      </c>
      <c r="D520" s="246" t="s">
        <v>182</v>
      </c>
      <c r="E520" s="312" t="s">
        <v>100</v>
      </c>
      <c r="F520" s="312" t="s">
        <v>100</v>
      </c>
      <c r="G520" s="312" t="s">
        <v>100</v>
      </c>
      <c r="H520" s="312" t="s">
        <v>100</v>
      </c>
      <c r="I520" s="312" t="s">
        <v>100</v>
      </c>
      <c r="J520" s="312" t="s">
        <v>100</v>
      </c>
      <c r="K520" s="312" t="s">
        <v>100</v>
      </c>
      <c r="L520" s="312" t="s">
        <v>100</v>
      </c>
      <c r="M520" s="312" t="s">
        <v>100</v>
      </c>
      <c r="N520" s="312" t="s">
        <v>100</v>
      </c>
      <c r="O520" s="312" t="s">
        <v>100</v>
      </c>
      <c r="P520" s="312" t="s">
        <v>100</v>
      </c>
      <c r="Q520" s="312" t="s">
        <v>100</v>
      </c>
      <c r="R520" s="312" t="s">
        <v>100</v>
      </c>
      <c r="S520" s="312" t="s">
        <v>100</v>
      </c>
      <c r="T520" s="312" t="s">
        <v>100</v>
      </c>
      <c r="U520" s="313" t="s">
        <v>100</v>
      </c>
    </row>
    <row r="521" spans="1:21" x14ac:dyDescent="0.25">
      <c r="A521" s="239" t="s">
        <v>389</v>
      </c>
      <c r="B521" s="240" t="s">
        <v>441</v>
      </c>
      <c r="C521" s="240" t="s">
        <v>51</v>
      </c>
      <c r="D521" s="240" t="s">
        <v>182</v>
      </c>
      <c r="E521" s="310" t="s">
        <v>100</v>
      </c>
      <c r="F521" s="310" t="s">
        <v>100</v>
      </c>
      <c r="G521" s="310" t="s">
        <v>100</v>
      </c>
      <c r="H521" s="310" t="s">
        <v>99</v>
      </c>
      <c r="I521" s="310" t="s">
        <v>99</v>
      </c>
      <c r="J521" s="310" t="s">
        <v>100</v>
      </c>
      <c r="K521" s="310" t="s">
        <v>99</v>
      </c>
      <c r="L521" s="310" t="s">
        <v>100</v>
      </c>
      <c r="M521" s="310" t="s">
        <v>100</v>
      </c>
      <c r="N521" s="310" t="s">
        <v>100</v>
      </c>
      <c r="O521" s="310" t="s">
        <v>99</v>
      </c>
      <c r="P521" s="310" t="s">
        <v>99</v>
      </c>
      <c r="Q521" s="310" t="s">
        <v>99</v>
      </c>
      <c r="R521" s="310" t="s">
        <v>99</v>
      </c>
      <c r="S521" s="310" t="s">
        <v>99</v>
      </c>
      <c r="T521" s="310" t="s">
        <v>100</v>
      </c>
      <c r="U521" s="311" t="s">
        <v>100</v>
      </c>
    </row>
    <row r="522" spans="1:21" x14ac:dyDescent="0.25">
      <c r="A522" s="245" t="s">
        <v>389</v>
      </c>
      <c r="B522" s="246" t="s">
        <v>442</v>
      </c>
      <c r="C522" s="246" t="s">
        <v>41</v>
      </c>
      <c r="D522" s="246" t="s">
        <v>182</v>
      </c>
      <c r="E522" s="312" t="s">
        <v>99</v>
      </c>
      <c r="F522" s="312" t="s">
        <v>99</v>
      </c>
      <c r="G522" s="312" t="s">
        <v>99</v>
      </c>
      <c r="H522" s="312" t="s">
        <v>99</v>
      </c>
      <c r="I522" s="312" t="s">
        <v>99</v>
      </c>
      <c r="J522" s="312" t="s">
        <v>100</v>
      </c>
      <c r="K522" s="312" t="s">
        <v>99</v>
      </c>
      <c r="L522" s="312" t="s">
        <v>99</v>
      </c>
      <c r="M522" s="312" t="s">
        <v>100</v>
      </c>
      <c r="N522" s="312" t="s">
        <v>100</v>
      </c>
      <c r="O522" s="312" t="s">
        <v>99</v>
      </c>
      <c r="P522" s="312" t="s">
        <v>99</v>
      </c>
      <c r="Q522" s="312" t="s">
        <v>100</v>
      </c>
      <c r="R522" s="312" t="s">
        <v>100</v>
      </c>
      <c r="S522" s="312" t="s">
        <v>100</v>
      </c>
      <c r="T522" s="312" t="s">
        <v>100</v>
      </c>
      <c r="U522" s="313" t="s">
        <v>100</v>
      </c>
    </row>
    <row r="523" spans="1:21" x14ac:dyDescent="0.25">
      <c r="A523" s="239" t="s">
        <v>389</v>
      </c>
      <c r="B523" s="240" t="s">
        <v>443</v>
      </c>
      <c r="C523" s="240" t="s">
        <v>25</v>
      </c>
      <c r="D523" s="240" t="s">
        <v>182</v>
      </c>
      <c r="E523" s="310" t="s">
        <v>99</v>
      </c>
      <c r="F523" s="310" t="s">
        <v>100</v>
      </c>
      <c r="G523" s="310" t="s">
        <v>100</v>
      </c>
      <c r="H523" s="310" t="s">
        <v>100</v>
      </c>
      <c r="I523" s="310" t="s">
        <v>100</v>
      </c>
      <c r="J523" s="310" t="s">
        <v>99</v>
      </c>
      <c r="K523" s="310" t="s">
        <v>99</v>
      </c>
      <c r="L523" s="310" t="s">
        <v>100</v>
      </c>
      <c r="M523" s="310" t="s">
        <v>100</v>
      </c>
      <c r="N523" s="310" t="s">
        <v>100</v>
      </c>
      <c r="O523" s="310" t="s">
        <v>99</v>
      </c>
      <c r="P523" s="310" t="s">
        <v>99</v>
      </c>
      <c r="Q523" s="310" t="s">
        <v>100</v>
      </c>
      <c r="R523" s="310" t="s">
        <v>100</v>
      </c>
      <c r="S523" s="310" t="s">
        <v>100</v>
      </c>
      <c r="T523" s="310" t="s">
        <v>100</v>
      </c>
      <c r="U523" s="311" t="s">
        <v>99</v>
      </c>
    </row>
    <row r="524" spans="1:21" x14ac:dyDescent="0.25">
      <c r="A524" s="245" t="s">
        <v>389</v>
      </c>
      <c r="B524" s="246" t="s">
        <v>444</v>
      </c>
      <c r="C524" s="246" t="s">
        <v>41</v>
      </c>
      <c r="D524" s="246" t="s">
        <v>182</v>
      </c>
      <c r="E524" s="312" t="s">
        <v>100</v>
      </c>
      <c r="F524" s="312" t="s">
        <v>100</v>
      </c>
      <c r="G524" s="312" t="s">
        <v>99</v>
      </c>
      <c r="H524" s="312" t="s">
        <v>100</v>
      </c>
      <c r="I524" s="312" t="s">
        <v>100</v>
      </c>
      <c r="J524" s="312" t="s">
        <v>99</v>
      </c>
      <c r="K524" s="312" t="s">
        <v>99</v>
      </c>
      <c r="L524" s="312" t="s">
        <v>100</v>
      </c>
      <c r="M524" s="312" t="s">
        <v>99</v>
      </c>
      <c r="N524" s="312" t="s">
        <v>100</v>
      </c>
      <c r="O524" s="312" t="s">
        <v>99</v>
      </c>
      <c r="P524" s="312" t="s">
        <v>99</v>
      </c>
      <c r="Q524" s="312" t="s">
        <v>99</v>
      </c>
      <c r="R524" s="312" t="s">
        <v>100</v>
      </c>
      <c r="S524" s="312" t="s">
        <v>100</v>
      </c>
      <c r="T524" s="312" t="s">
        <v>100</v>
      </c>
      <c r="U524" s="313" t="s">
        <v>100</v>
      </c>
    </row>
    <row r="525" spans="1:21" x14ac:dyDescent="0.25">
      <c r="A525" s="239" t="s">
        <v>389</v>
      </c>
      <c r="B525" s="240" t="s">
        <v>445</v>
      </c>
      <c r="C525" s="240" t="s">
        <v>41</v>
      </c>
      <c r="D525" s="240" t="s">
        <v>182</v>
      </c>
      <c r="E525" s="310" t="s">
        <v>100</v>
      </c>
      <c r="F525" s="310" t="s">
        <v>100</v>
      </c>
      <c r="G525" s="310" t="s">
        <v>100</v>
      </c>
      <c r="H525" s="310" t="s">
        <v>100</v>
      </c>
      <c r="I525" s="310" t="s">
        <v>100</v>
      </c>
      <c r="J525" s="310" t="s">
        <v>100</v>
      </c>
      <c r="K525" s="310" t="s">
        <v>100</v>
      </c>
      <c r="L525" s="310" t="s">
        <v>100</v>
      </c>
      <c r="M525" s="310" t="s">
        <v>100</v>
      </c>
      <c r="N525" s="310" t="s">
        <v>100</v>
      </c>
      <c r="O525" s="310" t="s">
        <v>99</v>
      </c>
      <c r="P525" s="310" t="s">
        <v>99</v>
      </c>
      <c r="Q525" s="310" t="s">
        <v>100</v>
      </c>
      <c r="R525" s="310" t="s">
        <v>100</v>
      </c>
      <c r="S525" s="310" t="s">
        <v>99</v>
      </c>
      <c r="T525" s="310" t="s">
        <v>99</v>
      </c>
      <c r="U525" s="311" t="s">
        <v>100</v>
      </c>
    </row>
    <row r="526" spans="1:21" x14ac:dyDescent="0.25">
      <c r="A526" s="245" t="s">
        <v>389</v>
      </c>
      <c r="B526" s="246" t="s">
        <v>445</v>
      </c>
      <c r="C526" s="246" t="s">
        <v>47</v>
      </c>
      <c r="D526" s="246" t="s">
        <v>182</v>
      </c>
      <c r="E526" s="312" t="s">
        <v>99</v>
      </c>
      <c r="F526" s="312" t="s">
        <v>99</v>
      </c>
      <c r="G526" s="312" t="s">
        <v>100</v>
      </c>
      <c r="H526" s="312" t="s">
        <v>100</v>
      </c>
      <c r="I526" s="312" t="s">
        <v>100</v>
      </c>
      <c r="J526" s="312" t="s">
        <v>99</v>
      </c>
      <c r="K526" s="312" t="s">
        <v>100</v>
      </c>
      <c r="L526" s="312" t="s">
        <v>100</v>
      </c>
      <c r="M526" s="312" t="s">
        <v>100</v>
      </c>
      <c r="N526" s="312" t="s">
        <v>100</v>
      </c>
      <c r="O526" s="312" t="s">
        <v>99</v>
      </c>
      <c r="P526" s="312" t="s">
        <v>100</v>
      </c>
      <c r="Q526" s="312" t="s">
        <v>100</v>
      </c>
      <c r="R526" s="312" t="s">
        <v>100</v>
      </c>
      <c r="S526" s="312" t="s">
        <v>100</v>
      </c>
      <c r="T526" s="312" t="s">
        <v>100</v>
      </c>
      <c r="U526" s="313" t="s">
        <v>100</v>
      </c>
    </row>
    <row r="527" spans="1:21" x14ac:dyDescent="0.25">
      <c r="A527" s="239" t="s">
        <v>389</v>
      </c>
      <c r="B527" s="240" t="s">
        <v>445</v>
      </c>
      <c r="C527" s="240" t="s">
        <v>49</v>
      </c>
      <c r="D527" s="240" t="s">
        <v>182</v>
      </c>
      <c r="E527" s="310" t="s">
        <v>100</v>
      </c>
      <c r="F527" s="310" t="s">
        <v>100</v>
      </c>
      <c r="G527" s="310" t="s">
        <v>100</v>
      </c>
      <c r="H527" s="310" t="s">
        <v>100</v>
      </c>
      <c r="I527" s="310" t="s">
        <v>100</v>
      </c>
      <c r="J527" s="310" t="s">
        <v>99</v>
      </c>
      <c r="K527" s="310" t="s">
        <v>100</v>
      </c>
      <c r="L527" s="310" t="s">
        <v>100</v>
      </c>
      <c r="M527" s="310" t="s">
        <v>100</v>
      </c>
      <c r="N527" s="310" t="s">
        <v>100</v>
      </c>
      <c r="O527" s="310" t="s">
        <v>99</v>
      </c>
      <c r="P527" s="310" t="s">
        <v>99</v>
      </c>
      <c r="Q527" s="310" t="s">
        <v>100</v>
      </c>
      <c r="R527" s="310" t="s">
        <v>100</v>
      </c>
      <c r="S527" s="310" t="s">
        <v>100</v>
      </c>
      <c r="T527" s="310" t="s">
        <v>100</v>
      </c>
      <c r="U527" s="311" t="s">
        <v>100</v>
      </c>
    </row>
    <row r="528" spans="1:21" x14ac:dyDescent="0.25">
      <c r="A528" s="245" t="s">
        <v>389</v>
      </c>
      <c r="B528" s="246" t="s">
        <v>446</v>
      </c>
      <c r="C528" s="246" t="s">
        <v>581</v>
      </c>
      <c r="D528" s="246" t="s">
        <v>182</v>
      </c>
      <c r="E528" s="312" t="s">
        <v>100</v>
      </c>
      <c r="F528" s="312" t="s">
        <v>100</v>
      </c>
      <c r="G528" s="312" t="s">
        <v>100</v>
      </c>
      <c r="H528" s="312" t="s">
        <v>100</v>
      </c>
      <c r="I528" s="312" t="s">
        <v>100</v>
      </c>
      <c r="J528" s="312" t="s">
        <v>100</v>
      </c>
      <c r="K528" s="312" t="s">
        <v>100</v>
      </c>
      <c r="L528" s="312" t="s">
        <v>99</v>
      </c>
      <c r="M528" s="312" t="s">
        <v>100</v>
      </c>
      <c r="N528" s="312" t="s">
        <v>100</v>
      </c>
      <c r="O528" s="312" t="s">
        <v>99</v>
      </c>
      <c r="P528" s="312" t="s">
        <v>99</v>
      </c>
      <c r="Q528" s="312" t="s">
        <v>100</v>
      </c>
      <c r="R528" s="312" t="s">
        <v>100</v>
      </c>
      <c r="S528" s="312" t="s">
        <v>100</v>
      </c>
      <c r="T528" s="312" t="s">
        <v>100</v>
      </c>
      <c r="U528" s="313" t="s">
        <v>100</v>
      </c>
    </row>
    <row r="529" spans="1:21" x14ac:dyDescent="0.25">
      <c r="A529" s="239" t="s">
        <v>389</v>
      </c>
      <c r="B529" s="240" t="s">
        <v>446</v>
      </c>
      <c r="C529" s="240" t="s">
        <v>41</v>
      </c>
      <c r="D529" s="240" t="s">
        <v>182</v>
      </c>
      <c r="E529" s="310" t="s">
        <v>100</v>
      </c>
      <c r="F529" s="310" t="s">
        <v>100</v>
      </c>
      <c r="G529" s="310" t="s">
        <v>100</v>
      </c>
      <c r="H529" s="310" t="s">
        <v>100</v>
      </c>
      <c r="I529" s="310" t="s">
        <v>100</v>
      </c>
      <c r="J529" s="310" t="s">
        <v>100</v>
      </c>
      <c r="K529" s="310" t="s">
        <v>100</v>
      </c>
      <c r="L529" s="310" t="s">
        <v>100</v>
      </c>
      <c r="M529" s="310" t="s">
        <v>100</v>
      </c>
      <c r="N529" s="310" t="s">
        <v>100</v>
      </c>
      <c r="O529" s="310" t="s">
        <v>99</v>
      </c>
      <c r="P529" s="310" t="s">
        <v>99</v>
      </c>
      <c r="Q529" s="310" t="s">
        <v>100</v>
      </c>
      <c r="R529" s="310" t="s">
        <v>99</v>
      </c>
      <c r="S529" s="310" t="s">
        <v>99</v>
      </c>
      <c r="T529" s="310" t="s">
        <v>99</v>
      </c>
      <c r="U529" s="311" t="s">
        <v>99</v>
      </c>
    </row>
    <row r="530" spans="1:21" x14ac:dyDescent="0.25">
      <c r="A530" s="245" t="s">
        <v>389</v>
      </c>
      <c r="B530" s="246" t="s">
        <v>446</v>
      </c>
      <c r="C530" s="246" t="s">
        <v>49</v>
      </c>
      <c r="D530" s="246" t="s">
        <v>182</v>
      </c>
      <c r="E530" s="312" t="s">
        <v>100</v>
      </c>
      <c r="F530" s="312" t="s">
        <v>100</v>
      </c>
      <c r="G530" s="312" t="s">
        <v>100</v>
      </c>
      <c r="H530" s="312" t="s">
        <v>100</v>
      </c>
      <c r="I530" s="312" t="s">
        <v>100</v>
      </c>
      <c r="J530" s="312" t="s">
        <v>100</v>
      </c>
      <c r="K530" s="312" t="s">
        <v>99</v>
      </c>
      <c r="L530" s="312" t="s">
        <v>100</v>
      </c>
      <c r="M530" s="312" t="s">
        <v>100</v>
      </c>
      <c r="N530" s="312" t="s">
        <v>100</v>
      </c>
      <c r="O530" s="312" t="s">
        <v>99</v>
      </c>
      <c r="P530" s="312" t="s">
        <v>99</v>
      </c>
      <c r="Q530" s="312" t="s">
        <v>99</v>
      </c>
      <c r="R530" s="312" t="s">
        <v>99</v>
      </c>
      <c r="S530" s="312" t="s">
        <v>100</v>
      </c>
      <c r="T530" s="312" t="s">
        <v>99</v>
      </c>
      <c r="U530" s="313" t="s">
        <v>100</v>
      </c>
    </row>
    <row r="531" spans="1:21" x14ac:dyDescent="0.25">
      <c r="A531" s="239" t="s">
        <v>447</v>
      </c>
      <c r="B531" s="240" t="s">
        <v>448</v>
      </c>
      <c r="C531" s="240" t="s">
        <v>25</v>
      </c>
      <c r="D531" s="240" t="s">
        <v>182</v>
      </c>
      <c r="E531" s="310" t="s">
        <v>100</v>
      </c>
      <c r="F531" s="310" t="s">
        <v>100</v>
      </c>
      <c r="G531" s="310" t="s">
        <v>100</v>
      </c>
      <c r="H531" s="310" t="s">
        <v>100</v>
      </c>
      <c r="I531" s="310" t="s">
        <v>100</v>
      </c>
      <c r="J531" s="310" t="s">
        <v>100</v>
      </c>
      <c r="K531" s="310" t="s">
        <v>99</v>
      </c>
      <c r="L531" s="310" t="s">
        <v>100</v>
      </c>
      <c r="M531" s="310" t="s">
        <v>100</v>
      </c>
      <c r="N531" s="310" t="s">
        <v>100</v>
      </c>
      <c r="O531" s="310" t="s">
        <v>99</v>
      </c>
      <c r="P531" s="310" t="s">
        <v>100</v>
      </c>
      <c r="Q531" s="310" t="s">
        <v>100</v>
      </c>
      <c r="R531" s="310" t="s">
        <v>100</v>
      </c>
      <c r="S531" s="310" t="s">
        <v>100</v>
      </c>
      <c r="T531" s="310" t="s">
        <v>100</v>
      </c>
      <c r="U531" s="311" t="s">
        <v>100</v>
      </c>
    </row>
    <row r="532" spans="1:21" x14ac:dyDescent="0.25">
      <c r="A532" s="245" t="s">
        <v>447</v>
      </c>
      <c r="B532" s="246" t="s">
        <v>449</v>
      </c>
      <c r="C532" s="246" t="s">
        <v>847</v>
      </c>
      <c r="D532" s="246" t="s">
        <v>182</v>
      </c>
      <c r="E532" s="312" t="s">
        <v>100</v>
      </c>
      <c r="F532" s="312" t="s">
        <v>100</v>
      </c>
      <c r="G532" s="312" t="s">
        <v>100</v>
      </c>
      <c r="H532" s="312" t="s">
        <v>100</v>
      </c>
      <c r="I532" s="312" t="s">
        <v>100</v>
      </c>
      <c r="J532" s="312" t="s">
        <v>100</v>
      </c>
      <c r="K532" s="312" t="s">
        <v>100</v>
      </c>
      <c r="L532" s="312" t="s">
        <v>100</v>
      </c>
      <c r="M532" s="312" t="s">
        <v>100</v>
      </c>
      <c r="N532" s="312" t="s">
        <v>100</v>
      </c>
      <c r="O532" s="312" t="s">
        <v>99</v>
      </c>
      <c r="P532" s="312" t="s">
        <v>99</v>
      </c>
      <c r="Q532" s="312" t="s">
        <v>99</v>
      </c>
      <c r="R532" s="312" t="s">
        <v>99</v>
      </c>
      <c r="S532" s="312" t="s">
        <v>100</v>
      </c>
      <c r="T532" s="312" t="s">
        <v>100</v>
      </c>
      <c r="U532" s="313" t="s">
        <v>100</v>
      </c>
    </row>
    <row r="533" spans="1:21" x14ac:dyDescent="0.25">
      <c r="A533" s="239" t="s">
        <v>447</v>
      </c>
      <c r="B533" s="240" t="s">
        <v>449</v>
      </c>
      <c r="C533" s="240" t="s">
        <v>41</v>
      </c>
      <c r="D533" s="240" t="s">
        <v>182</v>
      </c>
      <c r="E533" s="310" t="s">
        <v>99</v>
      </c>
      <c r="F533" s="310" t="s">
        <v>99</v>
      </c>
      <c r="G533" s="310" t="s">
        <v>100</v>
      </c>
      <c r="H533" s="310" t="s">
        <v>100</v>
      </c>
      <c r="I533" s="310" t="s">
        <v>100</v>
      </c>
      <c r="J533" s="310" t="s">
        <v>100</v>
      </c>
      <c r="K533" s="310" t="s">
        <v>100</v>
      </c>
      <c r="L533" s="310" t="s">
        <v>100</v>
      </c>
      <c r="M533" s="310" t="s">
        <v>100</v>
      </c>
      <c r="N533" s="310" t="s">
        <v>100</v>
      </c>
      <c r="O533" s="310" t="s">
        <v>99</v>
      </c>
      <c r="P533" s="310" t="s">
        <v>99</v>
      </c>
      <c r="Q533" s="310" t="s">
        <v>100</v>
      </c>
      <c r="R533" s="310" t="s">
        <v>99</v>
      </c>
      <c r="S533" s="310" t="s">
        <v>100</v>
      </c>
      <c r="T533" s="310" t="s">
        <v>100</v>
      </c>
      <c r="U533" s="311" t="s">
        <v>100</v>
      </c>
    </row>
    <row r="534" spans="1:21" x14ac:dyDescent="0.25">
      <c r="A534" s="245" t="s">
        <v>447</v>
      </c>
      <c r="B534" s="246" t="s">
        <v>450</v>
      </c>
      <c r="C534" s="246" t="s">
        <v>25</v>
      </c>
      <c r="D534" s="246" t="s">
        <v>180</v>
      </c>
      <c r="E534" s="312" t="s">
        <v>99</v>
      </c>
      <c r="F534" s="312" t="s">
        <v>99</v>
      </c>
      <c r="G534" s="312" t="s">
        <v>100</v>
      </c>
      <c r="H534" s="312" t="s">
        <v>100</v>
      </c>
      <c r="I534" s="312" t="s">
        <v>99</v>
      </c>
      <c r="J534" s="312" t="s">
        <v>100</v>
      </c>
      <c r="K534" s="312" t="s">
        <v>100</v>
      </c>
      <c r="L534" s="312" t="s">
        <v>100</v>
      </c>
      <c r="M534" s="312" t="s">
        <v>100</v>
      </c>
      <c r="N534" s="312" t="s">
        <v>100</v>
      </c>
      <c r="O534" s="312" t="s">
        <v>99</v>
      </c>
      <c r="P534" s="312" t="s">
        <v>99</v>
      </c>
      <c r="Q534" s="312" t="s">
        <v>99</v>
      </c>
      <c r="R534" s="312" t="s">
        <v>99</v>
      </c>
      <c r="S534" s="312" t="s">
        <v>100</v>
      </c>
      <c r="T534" s="312" t="s">
        <v>100</v>
      </c>
      <c r="U534" s="313" t="s">
        <v>100</v>
      </c>
    </row>
    <row r="535" spans="1:21" x14ac:dyDescent="0.25">
      <c r="A535" s="239" t="s">
        <v>447</v>
      </c>
      <c r="B535" s="240" t="s">
        <v>450</v>
      </c>
      <c r="C535" s="240" t="s">
        <v>41</v>
      </c>
      <c r="D535" s="240" t="s">
        <v>180</v>
      </c>
      <c r="E535" s="310" t="s">
        <v>99</v>
      </c>
      <c r="F535" s="310" t="s">
        <v>99</v>
      </c>
      <c r="G535" s="310" t="s">
        <v>100</v>
      </c>
      <c r="H535" s="310" t="s">
        <v>100</v>
      </c>
      <c r="I535" s="310" t="s">
        <v>99</v>
      </c>
      <c r="J535" s="310" t="s">
        <v>99</v>
      </c>
      <c r="K535" s="310" t="s">
        <v>100</v>
      </c>
      <c r="L535" s="310" t="s">
        <v>100</v>
      </c>
      <c r="M535" s="310" t="s">
        <v>100</v>
      </c>
      <c r="N535" s="310" t="s">
        <v>100</v>
      </c>
      <c r="O535" s="310" t="s">
        <v>99</v>
      </c>
      <c r="P535" s="310" t="s">
        <v>99</v>
      </c>
      <c r="Q535" s="310" t="s">
        <v>99</v>
      </c>
      <c r="R535" s="310" t="s">
        <v>100</v>
      </c>
      <c r="S535" s="310" t="s">
        <v>99</v>
      </c>
      <c r="T535" s="310" t="s">
        <v>99</v>
      </c>
      <c r="U535" s="311" t="s">
        <v>99</v>
      </c>
    </row>
    <row r="536" spans="1:21" x14ac:dyDescent="0.25">
      <c r="A536" s="245" t="s">
        <v>447</v>
      </c>
      <c r="B536" s="246" t="s">
        <v>450</v>
      </c>
      <c r="C536" s="246" t="s">
        <v>49</v>
      </c>
      <c r="D536" s="246" t="s">
        <v>180</v>
      </c>
      <c r="E536" s="312" t="s">
        <v>100</v>
      </c>
      <c r="F536" s="312" t="s">
        <v>99</v>
      </c>
      <c r="G536" s="312" t="s">
        <v>100</v>
      </c>
      <c r="H536" s="312" t="s">
        <v>100</v>
      </c>
      <c r="I536" s="312" t="s">
        <v>100</v>
      </c>
      <c r="J536" s="312" t="s">
        <v>100</v>
      </c>
      <c r="K536" s="312" t="s">
        <v>100</v>
      </c>
      <c r="L536" s="312" t="s">
        <v>100</v>
      </c>
      <c r="M536" s="312" t="s">
        <v>100</v>
      </c>
      <c r="N536" s="312" t="s">
        <v>100</v>
      </c>
      <c r="O536" s="312" t="s">
        <v>100</v>
      </c>
      <c r="P536" s="312" t="s">
        <v>100</v>
      </c>
      <c r="Q536" s="312" t="s">
        <v>100</v>
      </c>
      <c r="R536" s="312" t="s">
        <v>100</v>
      </c>
      <c r="S536" s="312" t="s">
        <v>100</v>
      </c>
      <c r="T536" s="312" t="s">
        <v>100</v>
      </c>
      <c r="U536" s="313" t="s">
        <v>100</v>
      </c>
    </row>
    <row r="537" spans="1:21" x14ac:dyDescent="0.25">
      <c r="A537" s="239" t="s">
        <v>447</v>
      </c>
      <c r="B537" s="240" t="s">
        <v>451</v>
      </c>
      <c r="C537" s="240" t="s">
        <v>41</v>
      </c>
      <c r="D537" s="240" t="s">
        <v>182</v>
      </c>
      <c r="E537" s="310" t="s">
        <v>100</v>
      </c>
      <c r="F537" s="310" t="s">
        <v>99</v>
      </c>
      <c r="G537" s="310" t="s">
        <v>100</v>
      </c>
      <c r="H537" s="310" t="s">
        <v>100</v>
      </c>
      <c r="I537" s="310" t="s">
        <v>99</v>
      </c>
      <c r="J537" s="310" t="s">
        <v>99</v>
      </c>
      <c r="K537" s="310" t="s">
        <v>99</v>
      </c>
      <c r="L537" s="310" t="s">
        <v>100</v>
      </c>
      <c r="M537" s="310" t="s">
        <v>100</v>
      </c>
      <c r="N537" s="310" t="s">
        <v>100</v>
      </c>
      <c r="O537" s="310" t="s">
        <v>99</v>
      </c>
      <c r="P537" s="310" t="s">
        <v>99</v>
      </c>
      <c r="Q537" s="310" t="s">
        <v>100</v>
      </c>
      <c r="R537" s="310" t="s">
        <v>99</v>
      </c>
      <c r="S537" s="310" t="s">
        <v>100</v>
      </c>
      <c r="T537" s="310" t="s">
        <v>100</v>
      </c>
      <c r="U537" s="311" t="s">
        <v>99</v>
      </c>
    </row>
    <row r="538" spans="1:21" x14ac:dyDescent="0.25">
      <c r="A538" s="245" t="s">
        <v>447</v>
      </c>
      <c r="B538" s="246" t="s">
        <v>452</v>
      </c>
      <c r="C538" s="246" t="s">
        <v>39</v>
      </c>
      <c r="D538" s="246" t="s">
        <v>182</v>
      </c>
      <c r="E538" s="312" t="s">
        <v>99</v>
      </c>
      <c r="F538" s="312" t="s">
        <v>100</v>
      </c>
      <c r="G538" s="312" t="s">
        <v>100</v>
      </c>
      <c r="H538" s="312" t="s">
        <v>99</v>
      </c>
      <c r="I538" s="312" t="s">
        <v>99</v>
      </c>
      <c r="J538" s="312" t="s">
        <v>100</v>
      </c>
      <c r="K538" s="312" t="s">
        <v>100</v>
      </c>
      <c r="L538" s="312" t="s">
        <v>100</v>
      </c>
      <c r="M538" s="312" t="s">
        <v>100</v>
      </c>
      <c r="N538" s="312" t="s">
        <v>100</v>
      </c>
      <c r="O538" s="312" t="s">
        <v>99</v>
      </c>
      <c r="P538" s="312" t="s">
        <v>99</v>
      </c>
      <c r="Q538" s="312" t="s">
        <v>100</v>
      </c>
      <c r="R538" s="312" t="s">
        <v>99</v>
      </c>
      <c r="S538" s="312" t="s">
        <v>100</v>
      </c>
      <c r="T538" s="312" t="s">
        <v>100</v>
      </c>
      <c r="U538" s="313" t="s">
        <v>100</v>
      </c>
    </row>
    <row r="539" spans="1:21" x14ac:dyDescent="0.25">
      <c r="A539" s="239" t="s">
        <v>447</v>
      </c>
      <c r="B539" s="240" t="s">
        <v>453</v>
      </c>
      <c r="C539" s="240" t="s">
        <v>25</v>
      </c>
      <c r="D539" s="240" t="s">
        <v>180</v>
      </c>
      <c r="E539" s="310" t="s">
        <v>100</v>
      </c>
      <c r="F539" s="310" t="s">
        <v>99</v>
      </c>
      <c r="G539" s="310" t="s">
        <v>100</v>
      </c>
      <c r="H539" s="310" t="s">
        <v>100</v>
      </c>
      <c r="I539" s="310" t="s">
        <v>100</v>
      </c>
      <c r="J539" s="310" t="s">
        <v>99</v>
      </c>
      <c r="K539" s="310" t="s">
        <v>100</v>
      </c>
      <c r="L539" s="310" t="s">
        <v>100</v>
      </c>
      <c r="M539" s="310" t="s">
        <v>100</v>
      </c>
      <c r="N539" s="310" t="s">
        <v>100</v>
      </c>
      <c r="O539" s="310" t="s">
        <v>99</v>
      </c>
      <c r="P539" s="310" t="s">
        <v>99</v>
      </c>
      <c r="Q539" s="310" t="s">
        <v>99</v>
      </c>
      <c r="R539" s="310" t="s">
        <v>99</v>
      </c>
      <c r="S539" s="310" t="s">
        <v>100</v>
      </c>
      <c r="T539" s="310" t="s">
        <v>100</v>
      </c>
      <c r="U539" s="311" t="s">
        <v>100</v>
      </c>
    </row>
    <row r="540" spans="1:21" x14ac:dyDescent="0.25">
      <c r="A540" s="245" t="s">
        <v>447</v>
      </c>
      <c r="B540" s="246" t="s">
        <v>453</v>
      </c>
      <c r="C540" s="246" t="s">
        <v>848</v>
      </c>
      <c r="D540" s="246" t="s">
        <v>180</v>
      </c>
      <c r="E540" s="312" t="s">
        <v>100</v>
      </c>
      <c r="F540" s="312" t="s">
        <v>99</v>
      </c>
      <c r="G540" s="312" t="s">
        <v>100</v>
      </c>
      <c r="H540" s="312" t="s">
        <v>100</v>
      </c>
      <c r="I540" s="312" t="s">
        <v>100</v>
      </c>
      <c r="J540" s="312" t="s">
        <v>100</v>
      </c>
      <c r="K540" s="312" t="s">
        <v>100</v>
      </c>
      <c r="L540" s="312" t="s">
        <v>100</v>
      </c>
      <c r="M540" s="312" t="s">
        <v>100</v>
      </c>
      <c r="N540" s="312" t="s">
        <v>100</v>
      </c>
      <c r="O540" s="312" t="s">
        <v>99</v>
      </c>
      <c r="P540" s="312" t="s">
        <v>99</v>
      </c>
      <c r="Q540" s="312" t="s">
        <v>99</v>
      </c>
      <c r="R540" s="312" t="s">
        <v>99</v>
      </c>
      <c r="S540" s="312" t="s">
        <v>99</v>
      </c>
      <c r="T540" s="312" t="s">
        <v>100</v>
      </c>
      <c r="U540" s="313" t="s">
        <v>100</v>
      </c>
    </row>
    <row r="541" spans="1:21" x14ac:dyDescent="0.25">
      <c r="A541" s="239" t="s">
        <v>447</v>
      </c>
      <c r="B541" s="240" t="s">
        <v>453</v>
      </c>
      <c r="C541" s="240" t="s">
        <v>40</v>
      </c>
      <c r="D541" s="240" t="s">
        <v>180</v>
      </c>
      <c r="E541" s="310" t="s">
        <v>100</v>
      </c>
      <c r="F541" s="310" t="s">
        <v>99</v>
      </c>
      <c r="G541" s="310" t="s">
        <v>100</v>
      </c>
      <c r="H541" s="310" t="s">
        <v>100</v>
      </c>
      <c r="I541" s="310" t="s">
        <v>100</v>
      </c>
      <c r="J541" s="310" t="s">
        <v>100</v>
      </c>
      <c r="K541" s="310" t="s">
        <v>100</v>
      </c>
      <c r="L541" s="310" t="s">
        <v>100</v>
      </c>
      <c r="M541" s="310" t="s">
        <v>100</v>
      </c>
      <c r="N541" s="310" t="s">
        <v>100</v>
      </c>
      <c r="O541" s="310" t="s">
        <v>99</v>
      </c>
      <c r="P541" s="310" t="s">
        <v>99</v>
      </c>
      <c r="Q541" s="310" t="s">
        <v>99</v>
      </c>
      <c r="R541" s="310" t="s">
        <v>100</v>
      </c>
      <c r="S541" s="310" t="s">
        <v>100</v>
      </c>
      <c r="T541" s="310" t="s">
        <v>100</v>
      </c>
      <c r="U541" s="311" t="s">
        <v>100</v>
      </c>
    </row>
    <row r="542" spans="1:21" x14ac:dyDescent="0.25">
      <c r="A542" s="245" t="s">
        <v>447</v>
      </c>
      <c r="B542" s="246" t="s">
        <v>453</v>
      </c>
      <c r="C542" s="246" t="s">
        <v>45</v>
      </c>
      <c r="D542" s="246" t="s">
        <v>180</v>
      </c>
      <c r="E542" s="312" t="s">
        <v>100</v>
      </c>
      <c r="F542" s="312" t="s">
        <v>99</v>
      </c>
      <c r="G542" s="312" t="s">
        <v>100</v>
      </c>
      <c r="H542" s="312" t="s">
        <v>100</v>
      </c>
      <c r="I542" s="312" t="s">
        <v>100</v>
      </c>
      <c r="J542" s="312" t="s">
        <v>100</v>
      </c>
      <c r="K542" s="312" t="s">
        <v>100</v>
      </c>
      <c r="L542" s="312" t="s">
        <v>100</v>
      </c>
      <c r="M542" s="312" t="s">
        <v>100</v>
      </c>
      <c r="N542" s="312" t="s">
        <v>100</v>
      </c>
      <c r="O542" s="312" t="s">
        <v>99</v>
      </c>
      <c r="P542" s="312" t="s">
        <v>99</v>
      </c>
      <c r="Q542" s="312" t="s">
        <v>100</v>
      </c>
      <c r="R542" s="312" t="s">
        <v>100</v>
      </c>
      <c r="S542" s="312" t="s">
        <v>100</v>
      </c>
      <c r="T542" s="312" t="s">
        <v>100</v>
      </c>
      <c r="U542" s="313" t="s">
        <v>99</v>
      </c>
    </row>
    <row r="543" spans="1:21" x14ac:dyDescent="0.25">
      <c r="A543" s="239" t="s">
        <v>447</v>
      </c>
      <c r="B543" s="240" t="s">
        <v>453</v>
      </c>
      <c r="C543" s="240" t="s">
        <v>46</v>
      </c>
      <c r="D543" s="240" t="s">
        <v>180</v>
      </c>
      <c r="E543" s="310" t="s">
        <v>100</v>
      </c>
      <c r="F543" s="310" t="s">
        <v>99</v>
      </c>
      <c r="G543" s="310" t="s">
        <v>100</v>
      </c>
      <c r="H543" s="310" t="s">
        <v>100</v>
      </c>
      <c r="I543" s="310" t="s">
        <v>100</v>
      </c>
      <c r="J543" s="310" t="s">
        <v>100</v>
      </c>
      <c r="K543" s="310" t="s">
        <v>100</v>
      </c>
      <c r="L543" s="310" t="s">
        <v>100</v>
      </c>
      <c r="M543" s="310" t="s">
        <v>100</v>
      </c>
      <c r="N543" s="310" t="s">
        <v>100</v>
      </c>
      <c r="O543" s="310" t="s">
        <v>100</v>
      </c>
      <c r="P543" s="310" t="s">
        <v>99</v>
      </c>
      <c r="Q543" s="310" t="s">
        <v>100</v>
      </c>
      <c r="R543" s="310" t="s">
        <v>100</v>
      </c>
      <c r="S543" s="310" t="s">
        <v>100</v>
      </c>
      <c r="T543" s="310" t="s">
        <v>100</v>
      </c>
      <c r="U543" s="311" t="s">
        <v>100</v>
      </c>
    </row>
    <row r="544" spans="1:21" x14ac:dyDescent="0.25">
      <c r="A544" s="245" t="s">
        <v>447</v>
      </c>
      <c r="B544" s="246" t="s">
        <v>453</v>
      </c>
      <c r="C544" s="246" t="s">
        <v>47</v>
      </c>
      <c r="D544" s="246" t="s">
        <v>180</v>
      </c>
      <c r="E544" s="312" t="s">
        <v>100</v>
      </c>
      <c r="F544" s="312" t="s">
        <v>99</v>
      </c>
      <c r="G544" s="312" t="s">
        <v>99</v>
      </c>
      <c r="H544" s="312" t="s">
        <v>99</v>
      </c>
      <c r="I544" s="312" t="s">
        <v>100</v>
      </c>
      <c r="J544" s="312" t="s">
        <v>99</v>
      </c>
      <c r="K544" s="312" t="s">
        <v>100</v>
      </c>
      <c r="L544" s="312" t="s">
        <v>100</v>
      </c>
      <c r="M544" s="312" t="s">
        <v>100</v>
      </c>
      <c r="N544" s="312" t="s">
        <v>100</v>
      </c>
      <c r="O544" s="312" t="s">
        <v>99</v>
      </c>
      <c r="P544" s="312" t="s">
        <v>99</v>
      </c>
      <c r="Q544" s="312" t="s">
        <v>100</v>
      </c>
      <c r="R544" s="312" t="s">
        <v>100</v>
      </c>
      <c r="S544" s="312" t="s">
        <v>99</v>
      </c>
      <c r="T544" s="312" t="s">
        <v>100</v>
      </c>
      <c r="U544" s="313" t="s">
        <v>100</v>
      </c>
    </row>
    <row r="545" spans="1:21" x14ac:dyDescent="0.25">
      <c r="A545" s="239" t="s">
        <v>447</v>
      </c>
      <c r="B545" s="240" t="s">
        <v>453</v>
      </c>
      <c r="C545" s="240" t="s">
        <v>48</v>
      </c>
      <c r="D545" s="240" t="s">
        <v>180</v>
      </c>
      <c r="E545" s="310" t="s">
        <v>100</v>
      </c>
      <c r="F545" s="310" t="s">
        <v>99</v>
      </c>
      <c r="G545" s="310" t="s">
        <v>100</v>
      </c>
      <c r="H545" s="310" t="s">
        <v>99</v>
      </c>
      <c r="I545" s="310" t="s">
        <v>99</v>
      </c>
      <c r="J545" s="310" t="s">
        <v>100</v>
      </c>
      <c r="K545" s="310" t="s">
        <v>100</v>
      </c>
      <c r="L545" s="310" t="s">
        <v>100</v>
      </c>
      <c r="M545" s="310" t="s">
        <v>100</v>
      </c>
      <c r="N545" s="310" t="s">
        <v>100</v>
      </c>
      <c r="O545" s="310" t="s">
        <v>99</v>
      </c>
      <c r="P545" s="310" t="s">
        <v>99</v>
      </c>
      <c r="Q545" s="310" t="s">
        <v>99</v>
      </c>
      <c r="R545" s="310" t="s">
        <v>99</v>
      </c>
      <c r="S545" s="310" t="s">
        <v>100</v>
      </c>
      <c r="T545" s="310" t="s">
        <v>100</v>
      </c>
      <c r="U545" s="311" t="s">
        <v>100</v>
      </c>
    </row>
    <row r="546" spans="1:21" x14ac:dyDescent="0.25">
      <c r="A546" s="245" t="s">
        <v>447</v>
      </c>
      <c r="B546" s="246" t="s">
        <v>453</v>
      </c>
      <c r="C546" s="246" t="s">
        <v>49</v>
      </c>
      <c r="D546" s="246" t="s">
        <v>180</v>
      </c>
      <c r="E546" s="312" t="s">
        <v>100</v>
      </c>
      <c r="F546" s="312" t="s">
        <v>99</v>
      </c>
      <c r="G546" s="312" t="s">
        <v>100</v>
      </c>
      <c r="H546" s="312" t="s">
        <v>100</v>
      </c>
      <c r="I546" s="312" t="s">
        <v>100</v>
      </c>
      <c r="J546" s="312" t="s">
        <v>100</v>
      </c>
      <c r="K546" s="312" t="s">
        <v>100</v>
      </c>
      <c r="L546" s="312" t="s">
        <v>100</v>
      </c>
      <c r="M546" s="312" t="s">
        <v>100</v>
      </c>
      <c r="N546" s="312" t="s">
        <v>100</v>
      </c>
      <c r="O546" s="312" t="s">
        <v>99</v>
      </c>
      <c r="P546" s="312" t="s">
        <v>99</v>
      </c>
      <c r="Q546" s="312" t="s">
        <v>99</v>
      </c>
      <c r="R546" s="312" t="s">
        <v>99</v>
      </c>
      <c r="S546" s="312" t="s">
        <v>99</v>
      </c>
      <c r="T546" s="312" t="s">
        <v>100</v>
      </c>
      <c r="U546" s="313" t="s">
        <v>100</v>
      </c>
    </row>
    <row r="547" spans="1:21" x14ac:dyDescent="0.25">
      <c r="A547" s="239" t="s">
        <v>447</v>
      </c>
      <c r="B547" s="240" t="s">
        <v>453</v>
      </c>
      <c r="C547" s="240" t="s">
        <v>50</v>
      </c>
      <c r="D547" s="240" t="s">
        <v>180</v>
      </c>
      <c r="E547" s="310" t="s">
        <v>99</v>
      </c>
      <c r="F547" s="310" t="s">
        <v>99</v>
      </c>
      <c r="G547" s="310" t="s">
        <v>100</v>
      </c>
      <c r="H547" s="310" t="s">
        <v>100</v>
      </c>
      <c r="I547" s="310" t="s">
        <v>100</v>
      </c>
      <c r="J547" s="310" t="s">
        <v>100</v>
      </c>
      <c r="K547" s="310" t="s">
        <v>100</v>
      </c>
      <c r="L547" s="310" t="s">
        <v>100</v>
      </c>
      <c r="M547" s="310" t="s">
        <v>100</v>
      </c>
      <c r="N547" s="310" t="s">
        <v>100</v>
      </c>
      <c r="O547" s="310" t="s">
        <v>99</v>
      </c>
      <c r="P547" s="310" t="s">
        <v>99</v>
      </c>
      <c r="Q547" s="310" t="s">
        <v>100</v>
      </c>
      <c r="R547" s="310" t="s">
        <v>99</v>
      </c>
      <c r="S547" s="310" t="s">
        <v>100</v>
      </c>
      <c r="T547" s="310" t="s">
        <v>100</v>
      </c>
      <c r="U547" s="311" t="s">
        <v>100</v>
      </c>
    </row>
    <row r="548" spans="1:21" x14ac:dyDescent="0.25">
      <c r="A548" s="245" t="s">
        <v>447</v>
      </c>
      <c r="B548" s="246" t="s">
        <v>453</v>
      </c>
      <c r="C548" s="246" t="s">
        <v>51</v>
      </c>
      <c r="D548" s="246" t="s">
        <v>180</v>
      </c>
      <c r="E548" s="312" t="s">
        <v>100</v>
      </c>
      <c r="F548" s="312" t="s">
        <v>100</v>
      </c>
      <c r="G548" s="312" t="s">
        <v>100</v>
      </c>
      <c r="H548" s="312" t="s">
        <v>100</v>
      </c>
      <c r="I548" s="312" t="s">
        <v>100</v>
      </c>
      <c r="J548" s="312" t="s">
        <v>100</v>
      </c>
      <c r="K548" s="312" t="s">
        <v>100</v>
      </c>
      <c r="L548" s="312" t="s">
        <v>100</v>
      </c>
      <c r="M548" s="312" t="s">
        <v>100</v>
      </c>
      <c r="N548" s="312" t="s">
        <v>100</v>
      </c>
      <c r="O548" s="312" t="s">
        <v>99</v>
      </c>
      <c r="P548" s="312" t="s">
        <v>99</v>
      </c>
      <c r="Q548" s="312" t="s">
        <v>100</v>
      </c>
      <c r="R548" s="312" t="s">
        <v>100</v>
      </c>
      <c r="S548" s="312" t="s">
        <v>99</v>
      </c>
      <c r="T548" s="312" t="s">
        <v>100</v>
      </c>
      <c r="U548" s="313" t="s">
        <v>100</v>
      </c>
    </row>
    <row r="549" spans="1:21" x14ac:dyDescent="0.25">
      <c r="A549" s="239" t="s">
        <v>447</v>
      </c>
      <c r="B549" s="240" t="s">
        <v>454</v>
      </c>
      <c r="C549" s="240" t="s">
        <v>41</v>
      </c>
      <c r="D549" s="240" t="s">
        <v>182</v>
      </c>
      <c r="E549" s="310" t="s">
        <v>100</v>
      </c>
      <c r="F549" s="310" t="s">
        <v>99</v>
      </c>
      <c r="G549" s="310" t="s">
        <v>100</v>
      </c>
      <c r="H549" s="310" t="s">
        <v>100</v>
      </c>
      <c r="I549" s="310" t="s">
        <v>100</v>
      </c>
      <c r="J549" s="310" t="s">
        <v>100</v>
      </c>
      <c r="K549" s="310" t="s">
        <v>99</v>
      </c>
      <c r="L549" s="310" t="s">
        <v>100</v>
      </c>
      <c r="M549" s="310" t="s">
        <v>100</v>
      </c>
      <c r="N549" s="310" t="s">
        <v>100</v>
      </c>
      <c r="O549" s="310" t="s">
        <v>100</v>
      </c>
      <c r="P549" s="310" t="s">
        <v>99</v>
      </c>
      <c r="Q549" s="310" t="s">
        <v>100</v>
      </c>
      <c r="R549" s="310" t="s">
        <v>99</v>
      </c>
      <c r="S549" s="310" t="s">
        <v>100</v>
      </c>
      <c r="T549" s="310" t="s">
        <v>100</v>
      </c>
      <c r="U549" s="311" t="s">
        <v>100</v>
      </c>
    </row>
    <row r="550" spans="1:21" x14ac:dyDescent="0.25">
      <c r="A550" s="245" t="s">
        <v>447</v>
      </c>
      <c r="B550" s="246" t="s">
        <v>455</v>
      </c>
      <c r="C550" s="246" t="s">
        <v>47</v>
      </c>
      <c r="D550" s="246" t="s">
        <v>182</v>
      </c>
      <c r="E550" s="312" t="s">
        <v>99</v>
      </c>
      <c r="F550" s="312" t="s">
        <v>99</v>
      </c>
      <c r="G550" s="312" t="s">
        <v>100</v>
      </c>
      <c r="H550" s="312" t="s">
        <v>100</v>
      </c>
      <c r="I550" s="312" t="s">
        <v>100</v>
      </c>
      <c r="J550" s="312" t="s">
        <v>100</v>
      </c>
      <c r="K550" s="312" t="s">
        <v>100</v>
      </c>
      <c r="L550" s="312" t="s">
        <v>100</v>
      </c>
      <c r="M550" s="312" t="s">
        <v>100</v>
      </c>
      <c r="N550" s="312" t="s">
        <v>100</v>
      </c>
      <c r="O550" s="312" t="s">
        <v>99</v>
      </c>
      <c r="P550" s="312" t="s">
        <v>99</v>
      </c>
      <c r="Q550" s="312" t="s">
        <v>99</v>
      </c>
      <c r="R550" s="312" t="s">
        <v>100</v>
      </c>
      <c r="S550" s="312" t="s">
        <v>100</v>
      </c>
      <c r="T550" s="312" t="s">
        <v>100</v>
      </c>
      <c r="U550" s="313" t="s">
        <v>100</v>
      </c>
    </row>
    <row r="551" spans="1:21" x14ac:dyDescent="0.25">
      <c r="A551" s="239" t="s">
        <v>447</v>
      </c>
      <c r="B551" s="240" t="s">
        <v>456</v>
      </c>
      <c r="C551" s="240" t="s">
        <v>257</v>
      </c>
      <c r="D551" s="240" t="s">
        <v>182</v>
      </c>
      <c r="E551" s="310" t="s">
        <v>100</v>
      </c>
      <c r="F551" s="310" t="s">
        <v>100</v>
      </c>
      <c r="G551" s="310" t="s">
        <v>100</v>
      </c>
      <c r="H551" s="310" t="s">
        <v>100</v>
      </c>
      <c r="I551" s="310" t="s">
        <v>99</v>
      </c>
      <c r="J551" s="310" t="s">
        <v>100</v>
      </c>
      <c r="K551" s="310" t="s">
        <v>99</v>
      </c>
      <c r="L551" s="310" t="s">
        <v>100</v>
      </c>
      <c r="M551" s="310" t="s">
        <v>100</v>
      </c>
      <c r="N551" s="310" t="s">
        <v>100</v>
      </c>
      <c r="O551" s="310" t="s">
        <v>100</v>
      </c>
      <c r="P551" s="310" t="s">
        <v>99</v>
      </c>
      <c r="Q551" s="310" t="s">
        <v>100</v>
      </c>
      <c r="R551" s="310" t="s">
        <v>100</v>
      </c>
      <c r="S551" s="310" t="s">
        <v>100</v>
      </c>
      <c r="T551" s="310" t="s">
        <v>100</v>
      </c>
      <c r="U551" s="311" t="s">
        <v>100</v>
      </c>
    </row>
    <row r="552" spans="1:21" x14ac:dyDescent="0.25">
      <c r="A552" s="245" t="s">
        <v>447</v>
      </c>
      <c r="B552" s="246" t="s">
        <v>456</v>
      </c>
      <c r="C552" s="246" t="s">
        <v>40</v>
      </c>
      <c r="D552" s="246" t="s">
        <v>182</v>
      </c>
      <c r="E552" s="312" t="s">
        <v>100</v>
      </c>
      <c r="F552" s="312" t="s">
        <v>99</v>
      </c>
      <c r="G552" s="312" t="s">
        <v>100</v>
      </c>
      <c r="H552" s="312" t="s">
        <v>100</v>
      </c>
      <c r="I552" s="312" t="s">
        <v>99</v>
      </c>
      <c r="J552" s="312" t="s">
        <v>99</v>
      </c>
      <c r="K552" s="312" t="s">
        <v>99</v>
      </c>
      <c r="L552" s="312" t="s">
        <v>100</v>
      </c>
      <c r="M552" s="312" t="s">
        <v>100</v>
      </c>
      <c r="N552" s="312" t="s">
        <v>100</v>
      </c>
      <c r="O552" s="312" t="s">
        <v>99</v>
      </c>
      <c r="P552" s="312" t="s">
        <v>99</v>
      </c>
      <c r="Q552" s="312" t="s">
        <v>100</v>
      </c>
      <c r="R552" s="312" t="s">
        <v>100</v>
      </c>
      <c r="S552" s="312" t="s">
        <v>100</v>
      </c>
      <c r="T552" s="312" t="s">
        <v>100</v>
      </c>
      <c r="U552" s="313" t="s">
        <v>100</v>
      </c>
    </row>
    <row r="553" spans="1:21" x14ac:dyDescent="0.25">
      <c r="A553" s="239" t="s">
        <v>447</v>
      </c>
      <c r="B553" s="240" t="s">
        <v>457</v>
      </c>
      <c r="C553" s="240" t="s">
        <v>25</v>
      </c>
      <c r="D553" s="240" t="s">
        <v>182</v>
      </c>
      <c r="E553" s="310" t="s">
        <v>100</v>
      </c>
      <c r="F553" s="310" t="s">
        <v>100</v>
      </c>
      <c r="G553" s="310" t="s">
        <v>100</v>
      </c>
      <c r="H553" s="310" t="s">
        <v>100</v>
      </c>
      <c r="I553" s="310" t="s">
        <v>100</v>
      </c>
      <c r="J553" s="310" t="s">
        <v>99</v>
      </c>
      <c r="K553" s="310" t="s">
        <v>99</v>
      </c>
      <c r="L553" s="310" t="s">
        <v>100</v>
      </c>
      <c r="M553" s="310" t="s">
        <v>100</v>
      </c>
      <c r="N553" s="310" t="s">
        <v>100</v>
      </c>
      <c r="O553" s="310" t="s">
        <v>99</v>
      </c>
      <c r="P553" s="310" t="s">
        <v>99</v>
      </c>
      <c r="Q553" s="310" t="s">
        <v>100</v>
      </c>
      <c r="R553" s="310" t="s">
        <v>100</v>
      </c>
      <c r="S553" s="310" t="s">
        <v>100</v>
      </c>
      <c r="T553" s="310" t="s">
        <v>100</v>
      </c>
      <c r="U553" s="311" t="s">
        <v>100</v>
      </c>
    </row>
    <row r="554" spans="1:21" x14ac:dyDescent="0.25">
      <c r="A554" s="245" t="s">
        <v>447</v>
      </c>
      <c r="B554" s="246" t="s">
        <v>458</v>
      </c>
      <c r="C554" s="252" t="s">
        <v>185</v>
      </c>
      <c r="D554" s="246" t="s">
        <v>182</v>
      </c>
      <c r="E554" s="312" t="s">
        <v>100</v>
      </c>
      <c r="F554" s="312" t="s">
        <v>100</v>
      </c>
      <c r="G554" s="312" t="s">
        <v>100</v>
      </c>
      <c r="H554" s="312" t="s">
        <v>100</v>
      </c>
      <c r="I554" s="312" t="s">
        <v>100</v>
      </c>
      <c r="J554" s="312" t="s">
        <v>100</v>
      </c>
      <c r="K554" s="312" t="s">
        <v>99</v>
      </c>
      <c r="L554" s="312" t="s">
        <v>100</v>
      </c>
      <c r="M554" s="312" t="s">
        <v>100</v>
      </c>
      <c r="N554" s="312" t="s">
        <v>100</v>
      </c>
      <c r="O554" s="312" t="s">
        <v>100</v>
      </c>
      <c r="P554" s="312" t="s">
        <v>99</v>
      </c>
      <c r="Q554" s="312" t="s">
        <v>100</v>
      </c>
      <c r="R554" s="312" t="s">
        <v>100</v>
      </c>
      <c r="S554" s="312" t="s">
        <v>100</v>
      </c>
      <c r="T554" s="312" t="s">
        <v>100</v>
      </c>
      <c r="U554" s="313" t="s">
        <v>100</v>
      </c>
    </row>
    <row r="555" spans="1:21" x14ac:dyDescent="0.25">
      <c r="A555" s="239" t="s">
        <v>459</v>
      </c>
      <c r="B555" s="240" t="s">
        <v>460</v>
      </c>
      <c r="C555" s="240" t="s">
        <v>25</v>
      </c>
      <c r="D555" s="240" t="s">
        <v>182</v>
      </c>
      <c r="E555" s="310" t="s">
        <v>100</v>
      </c>
      <c r="F555" s="310" t="s">
        <v>100</v>
      </c>
      <c r="G555" s="310" t="s">
        <v>100</v>
      </c>
      <c r="H555" s="310" t="s">
        <v>100</v>
      </c>
      <c r="I555" s="310" t="s">
        <v>100</v>
      </c>
      <c r="J555" s="310" t="s">
        <v>99</v>
      </c>
      <c r="K555" s="310" t="s">
        <v>100</v>
      </c>
      <c r="L555" s="310" t="s">
        <v>100</v>
      </c>
      <c r="M555" s="310" t="s">
        <v>99</v>
      </c>
      <c r="N555" s="310" t="s">
        <v>100</v>
      </c>
      <c r="O555" s="310" t="s">
        <v>99</v>
      </c>
      <c r="P555" s="310" t="s">
        <v>99</v>
      </c>
      <c r="Q555" s="310" t="s">
        <v>99</v>
      </c>
      <c r="R555" s="310" t="s">
        <v>100</v>
      </c>
      <c r="S555" s="310" t="s">
        <v>99</v>
      </c>
      <c r="T555" s="310" t="s">
        <v>100</v>
      </c>
      <c r="U555" s="311" t="s">
        <v>100</v>
      </c>
    </row>
    <row r="556" spans="1:21" x14ac:dyDescent="0.25">
      <c r="A556" s="245" t="s">
        <v>459</v>
      </c>
      <c r="B556" s="246" t="s">
        <v>461</v>
      </c>
      <c r="C556" s="246" t="s">
        <v>25</v>
      </c>
      <c r="D556" s="246" t="s">
        <v>180</v>
      </c>
      <c r="E556" s="312" t="s">
        <v>100</v>
      </c>
      <c r="F556" s="312" t="s">
        <v>100</v>
      </c>
      <c r="G556" s="312" t="s">
        <v>100</v>
      </c>
      <c r="H556" s="312" t="s">
        <v>100</v>
      </c>
      <c r="I556" s="312" t="s">
        <v>100</v>
      </c>
      <c r="J556" s="312" t="s">
        <v>100</v>
      </c>
      <c r="K556" s="312" t="s">
        <v>100</v>
      </c>
      <c r="L556" s="312" t="s">
        <v>100</v>
      </c>
      <c r="M556" s="312" t="s">
        <v>100</v>
      </c>
      <c r="N556" s="312" t="s">
        <v>100</v>
      </c>
      <c r="O556" s="312" t="s">
        <v>99</v>
      </c>
      <c r="P556" s="312" t="s">
        <v>99</v>
      </c>
      <c r="Q556" s="312" t="s">
        <v>100</v>
      </c>
      <c r="R556" s="312" t="s">
        <v>99</v>
      </c>
      <c r="S556" s="312" t="s">
        <v>100</v>
      </c>
      <c r="T556" s="312" t="s">
        <v>100</v>
      </c>
      <c r="U556" s="313" t="s">
        <v>100</v>
      </c>
    </row>
    <row r="557" spans="1:21" x14ac:dyDescent="0.25">
      <c r="A557" s="239" t="s">
        <v>459</v>
      </c>
      <c r="B557" s="240" t="s">
        <v>461</v>
      </c>
      <c r="C557" s="240" t="s">
        <v>39</v>
      </c>
      <c r="D557" s="240" t="s">
        <v>180</v>
      </c>
      <c r="E557" s="310" t="s">
        <v>100</v>
      </c>
      <c r="F557" s="310" t="s">
        <v>99</v>
      </c>
      <c r="G557" s="310" t="s">
        <v>100</v>
      </c>
      <c r="H557" s="310" t="s">
        <v>100</v>
      </c>
      <c r="I557" s="310" t="s">
        <v>100</v>
      </c>
      <c r="J557" s="310" t="s">
        <v>100</v>
      </c>
      <c r="K557" s="310" t="s">
        <v>100</v>
      </c>
      <c r="L557" s="310" t="s">
        <v>100</v>
      </c>
      <c r="M557" s="310" t="s">
        <v>100</v>
      </c>
      <c r="N557" s="310" t="s">
        <v>100</v>
      </c>
      <c r="O557" s="310" t="s">
        <v>100</v>
      </c>
      <c r="P557" s="310" t="s">
        <v>100</v>
      </c>
      <c r="Q557" s="310" t="s">
        <v>100</v>
      </c>
      <c r="R557" s="310" t="s">
        <v>100</v>
      </c>
      <c r="S557" s="310" t="s">
        <v>100</v>
      </c>
      <c r="T557" s="310" t="s">
        <v>100</v>
      </c>
      <c r="U557" s="311" t="s">
        <v>100</v>
      </c>
    </row>
    <row r="558" spans="1:21" x14ac:dyDescent="0.25">
      <c r="A558" s="245" t="s">
        <v>459</v>
      </c>
      <c r="B558" s="246" t="s">
        <v>461</v>
      </c>
      <c r="C558" s="246" t="s">
        <v>40</v>
      </c>
      <c r="D558" s="246" t="s">
        <v>180</v>
      </c>
      <c r="E558" s="312" t="s">
        <v>100</v>
      </c>
      <c r="F558" s="312" t="s">
        <v>100</v>
      </c>
      <c r="G558" s="312" t="s">
        <v>99</v>
      </c>
      <c r="H558" s="312" t="s">
        <v>99</v>
      </c>
      <c r="I558" s="312" t="s">
        <v>99</v>
      </c>
      <c r="J558" s="312" t="s">
        <v>99</v>
      </c>
      <c r="K558" s="312" t="s">
        <v>99</v>
      </c>
      <c r="L558" s="312" t="s">
        <v>99</v>
      </c>
      <c r="M558" s="312" t="s">
        <v>100</v>
      </c>
      <c r="N558" s="312" t="s">
        <v>100</v>
      </c>
      <c r="O558" s="312" t="s">
        <v>99</v>
      </c>
      <c r="P558" s="312" t="s">
        <v>99</v>
      </c>
      <c r="Q558" s="312" t="s">
        <v>100</v>
      </c>
      <c r="R558" s="312" t="s">
        <v>99</v>
      </c>
      <c r="S558" s="312" t="s">
        <v>99</v>
      </c>
      <c r="T558" s="312" t="s">
        <v>100</v>
      </c>
      <c r="U558" s="313" t="s">
        <v>100</v>
      </c>
    </row>
    <row r="559" spans="1:21" x14ac:dyDescent="0.25">
      <c r="A559" s="239" t="s">
        <v>459</v>
      </c>
      <c r="B559" s="240" t="s">
        <v>461</v>
      </c>
      <c r="C559" s="240" t="s">
        <v>47</v>
      </c>
      <c r="D559" s="240" t="s">
        <v>180</v>
      </c>
      <c r="E559" s="310" t="s">
        <v>99</v>
      </c>
      <c r="F559" s="310" t="s">
        <v>99</v>
      </c>
      <c r="G559" s="310" t="s">
        <v>100</v>
      </c>
      <c r="H559" s="310" t="s">
        <v>100</v>
      </c>
      <c r="I559" s="310" t="s">
        <v>100</v>
      </c>
      <c r="J559" s="310" t="s">
        <v>99</v>
      </c>
      <c r="K559" s="310" t="s">
        <v>99</v>
      </c>
      <c r="L559" s="310" t="s">
        <v>100</v>
      </c>
      <c r="M559" s="310" t="s">
        <v>99</v>
      </c>
      <c r="N559" s="310" t="s">
        <v>100</v>
      </c>
      <c r="O559" s="310" t="s">
        <v>99</v>
      </c>
      <c r="P559" s="310" t="s">
        <v>99</v>
      </c>
      <c r="Q559" s="310" t="s">
        <v>99</v>
      </c>
      <c r="R559" s="310" t="s">
        <v>99</v>
      </c>
      <c r="S559" s="310" t="s">
        <v>100</v>
      </c>
      <c r="T559" s="310" t="s">
        <v>99</v>
      </c>
      <c r="U559" s="311" t="s">
        <v>99</v>
      </c>
    </row>
    <row r="560" spans="1:21" x14ac:dyDescent="0.25">
      <c r="A560" s="245" t="s">
        <v>459</v>
      </c>
      <c r="B560" s="246" t="s">
        <v>461</v>
      </c>
      <c r="C560" s="246" t="s">
        <v>48</v>
      </c>
      <c r="D560" s="246" t="s">
        <v>180</v>
      </c>
      <c r="E560" s="312" t="s">
        <v>100</v>
      </c>
      <c r="F560" s="312" t="s">
        <v>100</v>
      </c>
      <c r="G560" s="312" t="s">
        <v>100</v>
      </c>
      <c r="H560" s="312" t="s">
        <v>100</v>
      </c>
      <c r="I560" s="312" t="s">
        <v>99</v>
      </c>
      <c r="J560" s="312" t="s">
        <v>100</v>
      </c>
      <c r="K560" s="312" t="s">
        <v>100</v>
      </c>
      <c r="L560" s="312" t="s">
        <v>99</v>
      </c>
      <c r="M560" s="312" t="s">
        <v>99</v>
      </c>
      <c r="N560" s="312" t="s">
        <v>99</v>
      </c>
      <c r="O560" s="312" t="s">
        <v>99</v>
      </c>
      <c r="P560" s="312" t="s">
        <v>99</v>
      </c>
      <c r="Q560" s="312" t="s">
        <v>100</v>
      </c>
      <c r="R560" s="312" t="s">
        <v>100</v>
      </c>
      <c r="S560" s="312" t="s">
        <v>100</v>
      </c>
      <c r="T560" s="312" t="s">
        <v>100</v>
      </c>
      <c r="U560" s="313" t="s">
        <v>100</v>
      </c>
    </row>
    <row r="561" spans="1:21" x14ac:dyDescent="0.25">
      <c r="A561" s="239" t="s">
        <v>459</v>
      </c>
      <c r="B561" s="240" t="s">
        <v>461</v>
      </c>
      <c r="C561" s="240" t="s">
        <v>197</v>
      </c>
      <c r="D561" s="240" t="s">
        <v>180</v>
      </c>
      <c r="E561" s="310" t="s">
        <v>100</v>
      </c>
      <c r="F561" s="310" t="s">
        <v>100</v>
      </c>
      <c r="G561" s="310" t="s">
        <v>100</v>
      </c>
      <c r="H561" s="310" t="s">
        <v>100</v>
      </c>
      <c r="I561" s="310" t="s">
        <v>100</v>
      </c>
      <c r="J561" s="310" t="s">
        <v>100</v>
      </c>
      <c r="K561" s="310" t="s">
        <v>99</v>
      </c>
      <c r="L561" s="310" t="s">
        <v>99</v>
      </c>
      <c r="M561" s="310" t="s">
        <v>99</v>
      </c>
      <c r="N561" s="310" t="s">
        <v>100</v>
      </c>
      <c r="O561" s="310" t="s">
        <v>100</v>
      </c>
      <c r="P561" s="310" t="s">
        <v>99</v>
      </c>
      <c r="Q561" s="310" t="s">
        <v>99</v>
      </c>
      <c r="R561" s="310" t="s">
        <v>100</v>
      </c>
      <c r="S561" s="310" t="s">
        <v>100</v>
      </c>
      <c r="T561" s="310" t="s">
        <v>100</v>
      </c>
      <c r="U561" s="311" t="s">
        <v>100</v>
      </c>
    </row>
    <row r="562" spans="1:21" x14ac:dyDescent="0.25">
      <c r="A562" s="245" t="s">
        <v>459</v>
      </c>
      <c r="B562" s="246" t="s">
        <v>461</v>
      </c>
      <c r="C562" s="246" t="s">
        <v>49</v>
      </c>
      <c r="D562" s="246" t="s">
        <v>180</v>
      </c>
      <c r="E562" s="312" t="s">
        <v>100</v>
      </c>
      <c r="F562" s="312" t="s">
        <v>100</v>
      </c>
      <c r="G562" s="312" t="s">
        <v>100</v>
      </c>
      <c r="H562" s="312" t="s">
        <v>99</v>
      </c>
      <c r="I562" s="312" t="s">
        <v>99</v>
      </c>
      <c r="J562" s="312" t="s">
        <v>99</v>
      </c>
      <c r="K562" s="312" t="s">
        <v>99</v>
      </c>
      <c r="L562" s="312" t="s">
        <v>100</v>
      </c>
      <c r="M562" s="312" t="s">
        <v>99</v>
      </c>
      <c r="N562" s="312" t="s">
        <v>100</v>
      </c>
      <c r="O562" s="312" t="s">
        <v>99</v>
      </c>
      <c r="P562" s="312" t="s">
        <v>99</v>
      </c>
      <c r="Q562" s="312" t="s">
        <v>99</v>
      </c>
      <c r="R562" s="312" t="s">
        <v>99</v>
      </c>
      <c r="S562" s="312" t="s">
        <v>100</v>
      </c>
      <c r="T562" s="312" t="s">
        <v>100</v>
      </c>
      <c r="U562" s="313" t="s">
        <v>100</v>
      </c>
    </row>
    <row r="563" spans="1:21" x14ac:dyDescent="0.25">
      <c r="A563" s="239" t="s">
        <v>459</v>
      </c>
      <c r="B563" s="240" t="s">
        <v>461</v>
      </c>
      <c r="C563" s="240" t="s">
        <v>50</v>
      </c>
      <c r="D563" s="240" t="s">
        <v>180</v>
      </c>
      <c r="E563" s="310" t="s">
        <v>99</v>
      </c>
      <c r="F563" s="310" t="s">
        <v>100</v>
      </c>
      <c r="G563" s="310" t="s">
        <v>100</v>
      </c>
      <c r="H563" s="310" t="s">
        <v>99</v>
      </c>
      <c r="I563" s="310" t="s">
        <v>100</v>
      </c>
      <c r="J563" s="310" t="s">
        <v>99</v>
      </c>
      <c r="K563" s="310" t="s">
        <v>100</v>
      </c>
      <c r="L563" s="310" t="s">
        <v>99</v>
      </c>
      <c r="M563" s="310" t="s">
        <v>100</v>
      </c>
      <c r="N563" s="310" t="s">
        <v>100</v>
      </c>
      <c r="O563" s="310" t="s">
        <v>99</v>
      </c>
      <c r="P563" s="310" t="s">
        <v>99</v>
      </c>
      <c r="Q563" s="310" t="s">
        <v>99</v>
      </c>
      <c r="R563" s="310" t="s">
        <v>99</v>
      </c>
      <c r="S563" s="310" t="s">
        <v>99</v>
      </c>
      <c r="T563" s="310" t="s">
        <v>99</v>
      </c>
      <c r="U563" s="311" t="s">
        <v>100</v>
      </c>
    </row>
    <row r="564" spans="1:21" x14ac:dyDescent="0.25">
      <c r="A564" s="245" t="s">
        <v>459</v>
      </c>
      <c r="B564" s="246" t="s">
        <v>462</v>
      </c>
      <c r="C564" s="246" t="s">
        <v>49</v>
      </c>
      <c r="D564" s="246" t="s">
        <v>182</v>
      </c>
      <c r="E564" s="312" t="s">
        <v>100</v>
      </c>
      <c r="F564" s="312" t="s">
        <v>99</v>
      </c>
      <c r="G564" s="312" t="s">
        <v>100</v>
      </c>
      <c r="H564" s="312" t="s">
        <v>100</v>
      </c>
      <c r="I564" s="312" t="s">
        <v>100</v>
      </c>
      <c r="J564" s="312" t="s">
        <v>100</v>
      </c>
      <c r="K564" s="312" t="s">
        <v>100</v>
      </c>
      <c r="L564" s="312" t="s">
        <v>99</v>
      </c>
      <c r="M564" s="312" t="s">
        <v>99</v>
      </c>
      <c r="N564" s="312" t="s">
        <v>100</v>
      </c>
      <c r="O564" s="312" t="s">
        <v>99</v>
      </c>
      <c r="P564" s="312" t="s">
        <v>99</v>
      </c>
      <c r="Q564" s="312" t="s">
        <v>99</v>
      </c>
      <c r="R564" s="312" t="s">
        <v>100</v>
      </c>
      <c r="S564" s="312" t="s">
        <v>100</v>
      </c>
      <c r="T564" s="312" t="s">
        <v>100</v>
      </c>
      <c r="U564" s="313" t="s">
        <v>100</v>
      </c>
    </row>
    <row r="565" spans="1:21" x14ac:dyDescent="0.25">
      <c r="A565" s="239" t="s">
        <v>459</v>
      </c>
      <c r="B565" s="240" t="s">
        <v>463</v>
      </c>
      <c r="C565" s="240" t="s">
        <v>41</v>
      </c>
      <c r="D565" s="240" t="s">
        <v>182</v>
      </c>
      <c r="E565" s="310" t="s">
        <v>100</v>
      </c>
      <c r="F565" s="310" t="s">
        <v>100</v>
      </c>
      <c r="G565" s="310" t="s">
        <v>100</v>
      </c>
      <c r="H565" s="310" t="s">
        <v>100</v>
      </c>
      <c r="I565" s="310" t="s">
        <v>100</v>
      </c>
      <c r="J565" s="310" t="s">
        <v>100</v>
      </c>
      <c r="K565" s="310" t="s">
        <v>100</v>
      </c>
      <c r="L565" s="310" t="s">
        <v>100</v>
      </c>
      <c r="M565" s="310" t="s">
        <v>100</v>
      </c>
      <c r="N565" s="310" t="s">
        <v>100</v>
      </c>
      <c r="O565" s="310" t="s">
        <v>99</v>
      </c>
      <c r="P565" s="310" t="s">
        <v>99</v>
      </c>
      <c r="Q565" s="310" t="s">
        <v>99</v>
      </c>
      <c r="R565" s="310" t="s">
        <v>99</v>
      </c>
      <c r="S565" s="310" t="s">
        <v>100</v>
      </c>
      <c r="T565" s="310" t="s">
        <v>100</v>
      </c>
      <c r="U565" s="311" t="s">
        <v>100</v>
      </c>
    </row>
    <row r="566" spans="1:21" x14ac:dyDescent="0.25">
      <c r="A566" s="245" t="s">
        <v>459</v>
      </c>
      <c r="B566" s="246" t="s">
        <v>464</v>
      </c>
      <c r="C566" s="246" t="s">
        <v>41</v>
      </c>
      <c r="D566" s="246" t="s">
        <v>182</v>
      </c>
      <c r="E566" s="312" t="s">
        <v>99</v>
      </c>
      <c r="F566" s="312" t="s">
        <v>99</v>
      </c>
      <c r="G566" s="312" t="s">
        <v>99</v>
      </c>
      <c r="H566" s="312" t="s">
        <v>99</v>
      </c>
      <c r="I566" s="312" t="s">
        <v>99</v>
      </c>
      <c r="J566" s="312" t="s">
        <v>99</v>
      </c>
      <c r="K566" s="312" t="s">
        <v>99</v>
      </c>
      <c r="L566" s="312" t="s">
        <v>99</v>
      </c>
      <c r="M566" s="312" t="s">
        <v>99</v>
      </c>
      <c r="N566" s="312" t="s">
        <v>99</v>
      </c>
      <c r="O566" s="312" t="s">
        <v>99</v>
      </c>
      <c r="P566" s="312" t="s">
        <v>99</v>
      </c>
      <c r="Q566" s="312" t="s">
        <v>99</v>
      </c>
      <c r="R566" s="312" t="s">
        <v>99</v>
      </c>
      <c r="S566" s="312" t="s">
        <v>99</v>
      </c>
      <c r="T566" s="312" t="s">
        <v>99</v>
      </c>
      <c r="U566" s="313" t="s">
        <v>100</v>
      </c>
    </row>
    <row r="567" spans="1:21" x14ac:dyDescent="0.25">
      <c r="A567" s="239" t="s">
        <v>459</v>
      </c>
      <c r="B567" s="240" t="s">
        <v>465</v>
      </c>
      <c r="C567" s="240" t="s">
        <v>41</v>
      </c>
      <c r="D567" s="240" t="s">
        <v>182</v>
      </c>
      <c r="E567" s="310" t="s">
        <v>99</v>
      </c>
      <c r="F567" s="310" t="s">
        <v>100</v>
      </c>
      <c r="G567" s="310" t="s">
        <v>100</v>
      </c>
      <c r="H567" s="310" t="s">
        <v>99</v>
      </c>
      <c r="I567" s="310" t="s">
        <v>100</v>
      </c>
      <c r="J567" s="310" t="s">
        <v>100</v>
      </c>
      <c r="K567" s="310" t="s">
        <v>100</v>
      </c>
      <c r="L567" s="310" t="s">
        <v>100</v>
      </c>
      <c r="M567" s="310" t="s">
        <v>100</v>
      </c>
      <c r="N567" s="310" t="s">
        <v>100</v>
      </c>
      <c r="O567" s="310" t="s">
        <v>99</v>
      </c>
      <c r="P567" s="310" t="s">
        <v>99</v>
      </c>
      <c r="Q567" s="310" t="s">
        <v>99</v>
      </c>
      <c r="R567" s="310" t="s">
        <v>99</v>
      </c>
      <c r="S567" s="310" t="s">
        <v>99</v>
      </c>
      <c r="T567" s="310" t="s">
        <v>100</v>
      </c>
      <c r="U567" s="311" t="s">
        <v>100</v>
      </c>
    </row>
    <row r="568" spans="1:21" x14ac:dyDescent="0.25">
      <c r="A568" s="245" t="s">
        <v>459</v>
      </c>
      <c r="B568" s="246" t="s">
        <v>466</v>
      </c>
      <c r="C568" s="246" t="s">
        <v>41</v>
      </c>
      <c r="D568" s="246" t="s">
        <v>182</v>
      </c>
      <c r="E568" s="312" t="s">
        <v>100</v>
      </c>
      <c r="F568" s="312" t="s">
        <v>99</v>
      </c>
      <c r="G568" s="312" t="s">
        <v>100</v>
      </c>
      <c r="H568" s="312" t="s">
        <v>100</v>
      </c>
      <c r="I568" s="312" t="s">
        <v>100</v>
      </c>
      <c r="J568" s="312" t="s">
        <v>99</v>
      </c>
      <c r="K568" s="312" t="s">
        <v>99</v>
      </c>
      <c r="L568" s="312" t="s">
        <v>100</v>
      </c>
      <c r="M568" s="312" t="s">
        <v>100</v>
      </c>
      <c r="N568" s="312" t="s">
        <v>100</v>
      </c>
      <c r="O568" s="312" t="s">
        <v>99</v>
      </c>
      <c r="P568" s="312" t="s">
        <v>99</v>
      </c>
      <c r="Q568" s="312" t="s">
        <v>99</v>
      </c>
      <c r="R568" s="312" t="s">
        <v>99</v>
      </c>
      <c r="S568" s="312" t="s">
        <v>99</v>
      </c>
      <c r="T568" s="312" t="s">
        <v>100</v>
      </c>
      <c r="U568" s="313" t="s">
        <v>100</v>
      </c>
    </row>
    <row r="569" spans="1:21" x14ac:dyDescent="0.25">
      <c r="A569" s="239" t="s">
        <v>459</v>
      </c>
      <c r="B569" s="240" t="s">
        <v>467</v>
      </c>
      <c r="C569" s="240" t="s">
        <v>41</v>
      </c>
      <c r="D569" s="240" t="s">
        <v>182</v>
      </c>
      <c r="E569" s="310" t="s">
        <v>100</v>
      </c>
      <c r="F569" s="310" t="s">
        <v>100</v>
      </c>
      <c r="G569" s="310" t="s">
        <v>100</v>
      </c>
      <c r="H569" s="310" t="s">
        <v>100</v>
      </c>
      <c r="I569" s="310" t="s">
        <v>100</v>
      </c>
      <c r="J569" s="310" t="s">
        <v>99</v>
      </c>
      <c r="K569" s="310" t="s">
        <v>100</v>
      </c>
      <c r="L569" s="310" t="s">
        <v>100</v>
      </c>
      <c r="M569" s="310" t="s">
        <v>99</v>
      </c>
      <c r="N569" s="310" t="s">
        <v>100</v>
      </c>
      <c r="O569" s="310" t="s">
        <v>99</v>
      </c>
      <c r="P569" s="310" t="s">
        <v>99</v>
      </c>
      <c r="Q569" s="310" t="s">
        <v>99</v>
      </c>
      <c r="R569" s="310" t="s">
        <v>99</v>
      </c>
      <c r="S569" s="310" t="s">
        <v>100</v>
      </c>
      <c r="T569" s="310" t="s">
        <v>100</v>
      </c>
      <c r="U569" s="311" t="s">
        <v>100</v>
      </c>
    </row>
    <row r="570" spans="1:21" x14ac:dyDescent="0.25">
      <c r="A570" s="245" t="s">
        <v>459</v>
      </c>
      <c r="B570" s="246" t="s">
        <v>468</v>
      </c>
      <c r="C570" s="246" t="s">
        <v>40</v>
      </c>
      <c r="D570" s="246" t="s">
        <v>180</v>
      </c>
      <c r="E570" s="312" t="s">
        <v>100</v>
      </c>
      <c r="F570" s="312" t="s">
        <v>100</v>
      </c>
      <c r="G570" s="312" t="s">
        <v>100</v>
      </c>
      <c r="H570" s="312" t="s">
        <v>100</v>
      </c>
      <c r="I570" s="312" t="s">
        <v>100</v>
      </c>
      <c r="J570" s="312" t="s">
        <v>99</v>
      </c>
      <c r="K570" s="312" t="s">
        <v>100</v>
      </c>
      <c r="L570" s="312" t="s">
        <v>100</v>
      </c>
      <c r="M570" s="312" t="s">
        <v>100</v>
      </c>
      <c r="N570" s="312" t="s">
        <v>100</v>
      </c>
      <c r="O570" s="312" t="s">
        <v>99</v>
      </c>
      <c r="P570" s="312" t="s">
        <v>99</v>
      </c>
      <c r="Q570" s="312" t="s">
        <v>100</v>
      </c>
      <c r="R570" s="312" t="s">
        <v>100</v>
      </c>
      <c r="S570" s="312" t="s">
        <v>100</v>
      </c>
      <c r="T570" s="312" t="s">
        <v>100</v>
      </c>
      <c r="U570" s="313" t="s">
        <v>100</v>
      </c>
    </row>
    <row r="571" spans="1:21" x14ac:dyDescent="0.25">
      <c r="A571" s="239" t="s">
        <v>459</v>
      </c>
      <c r="B571" s="240" t="s">
        <v>468</v>
      </c>
      <c r="C571" s="240" t="s">
        <v>41</v>
      </c>
      <c r="D571" s="240" t="s">
        <v>180</v>
      </c>
      <c r="E571" s="310" t="s">
        <v>100</v>
      </c>
      <c r="F571" s="310" t="s">
        <v>99</v>
      </c>
      <c r="G571" s="310" t="s">
        <v>100</v>
      </c>
      <c r="H571" s="310" t="s">
        <v>100</v>
      </c>
      <c r="I571" s="310" t="s">
        <v>100</v>
      </c>
      <c r="J571" s="310" t="s">
        <v>100</v>
      </c>
      <c r="K571" s="310" t="s">
        <v>99</v>
      </c>
      <c r="L571" s="310" t="s">
        <v>100</v>
      </c>
      <c r="M571" s="310" t="s">
        <v>100</v>
      </c>
      <c r="N571" s="310" t="s">
        <v>100</v>
      </c>
      <c r="O571" s="310" t="s">
        <v>99</v>
      </c>
      <c r="P571" s="310" t="s">
        <v>99</v>
      </c>
      <c r="Q571" s="310" t="s">
        <v>99</v>
      </c>
      <c r="R571" s="310" t="s">
        <v>99</v>
      </c>
      <c r="S571" s="310" t="s">
        <v>100</v>
      </c>
      <c r="T571" s="310" t="s">
        <v>100</v>
      </c>
      <c r="U571" s="311" t="s">
        <v>100</v>
      </c>
    </row>
    <row r="572" spans="1:21" x14ac:dyDescent="0.25">
      <c r="A572" s="245" t="s">
        <v>459</v>
      </c>
      <c r="B572" s="246" t="s">
        <v>468</v>
      </c>
      <c r="C572" s="246" t="s">
        <v>45</v>
      </c>
      <c r="D572" s="246" t="s">
        <v>180</v>
      </c>
      <c r="E572" s="312" t="s">
        <v>100</v>
      </c>
      <c r="F572" s="312" t="s">
        <v>100</v>
      </c>
      <c r="G572" s="312" t="s">
        <v>100</v>
      </c>
      <c r="H572" s="312" t="s">
        <v>100</v>
      </c>
      <c r="I572" s="312" t="s">
        <v>100</v>
      </c>
      <c r="J572" s="312" t="s">
        <v>100</v>
      </c>
      <c r="K572" s="312" t="s">
        <v>100</v>
      </c>
      <c r="L572" s="312" t="s">
        <v>100</v>
      </c>
      <c r="M572" s="312" t="s">
        <v>100</v>
      </c>
      <c r="N572" s="312" t="s">
        <v>100</v>
      </c>
      <c r="O572" s="312" t="s">
        <v>99</v>
      </c>
      <c r="P572" s="312" t="s">
        <v>99</v>
      </c>
      <c r="Q572" s="312" t="s">
        <v>99</v>
      </c>
      <c r="R572" s="312" t="s">
        <v>99</v>
      </c>
      <c r="S572" s="312" t="s">
        <v>100</v>
      </c>
      <c r="T572" s="312" t="s">
        <v>100</v>
      </c>
      <c r="U572" s="313" t="s">
        <v>100</v>
      </c>
    </row>
    <row r="573" spans="1:21" x14ac:dyDescent="0.25">
      <c r="A573" s="239" t="s">
        <v>459</v>
      </c>
      <c r="B573" s="240" t="s">
        <v>468</v>
      </c>
      <c r="C573" s="240" t="s">
        <v>47</v>
      </c>
      <c r="D573" s="240" t="s">
        <v>180</v>
      </c>
      <c r="E573" s="310" t="s">
        <v>100</v>
      </c>
      <c r="F573" s="310" t="s">
        <v>99</v>
      </c>
      <c r="G573" s="310" t="s">
        <v>100</v>
      </c>
      <c r="H573" s="310" t="s">
        <v>100</v>
      </c>
      <c r="I573" s="310" t="s">
        <v>100</v>
      </c>
      <c r="J573" s="310" t="s">
        <v>100</v>
      </c>
      <c r="K573" s="310" t="s">
        <v>100</v>
      </c>
      <c r="L573" s="310" t="s">
        <v>100</v>
      </c>
      <c r="M573" s="310" t="s">
        <v>99</v>
      </c>
      <c r="N573" s="310" t="s">
        <v>100</v>
      </c>
      <c r="O573" s="310" t="s">
        <v>99</v>
      </c>
      <c r="P573" s="310" t="s">
        <v>99</v>
      </c>
      <c r="Q573" s="310" t="s">
        <v>99</v>
      </c>
      <c r="R573" s="310" t="s">
        <v>100</v>
      </c>
      <c r="S573" s="310" t="s">
        <v>100</v>
      </c>
      <c r="T573" s="310" t="s">
        <v>100</v>
      </c>
      <c r="U573" s="311" t="s">
        <v>100</v>
      </c>
    </row>
    <row r="574" spans="1:21" x14ac:dyDescent="0.25">
      <c r="A574" s="245" t="s">
        <v>459</v>
      </c>
      <c r="B574" s="246" t="s">
        <v>468</v>
      </c>
      <c r="C574" s="246" t="s">
        <v>48</v>
      </c>
      <c r="D574" s="246" t="s">
        <v>180</v>
      </c>
      <c r="E574" s="312" t="s">
        <v>100</v>
      </c>
      <c r="F574" s="312" t="s">
        <v>100</v>
      </c>
      <c r="G574" s="312" t="s">
        <v>100</v>
      </c>
      <c r="H574" s="312" t="s">
        <v>99</v>
      </c>
      <c r="I574" s="312" t="s">
        <v>99</v>
      </c>
      <c r="J574" s="312" t="s">
        <v>99</v>
      </c>
      <c r="K574" s="312" t="s">
        <v>99</v>
      </c>
      <c r="L574" s="312" t="s">
        <v>99</v>
      </c>
      <c r="M574" s="312" t="s">
        <v>99</v>
      </c>
      <c r="N574" s="312" t="s">
        <v>100</v>
      </c>
      <c r="O574" s="312" t="s">
        <v>99</v>
      </c>
      <c r="P574" s="312" t="s">
        <v>99</v>
      </c>
      <c r="Q574" s="312" t="s">
        <v>99</v>
      </c>
      <c r="R574" s="312" t="s">
        <v>99</v>
      </c>
      <c r="S574" s="312" t="s">
        <v>99</v>
      </c>
      <c r="T574" s="312" t="s">
        <v>99</v>
      </c>
      <c r="U574" s="313" t="s">
        <v>99</v>
      </c>
    </row>
    <row r="575" spans="1:21" x14ac:dyDescent="0.25">
      <c r="A575" s="239" t="s">
        <v>459</v>
      </c>
      <c r="B575" s="240" t="s">
        <v>468</v>
      </c>
      <c r="C575" s="240" t="s">
        <v>49</v>
      </c>
      <c r="D575" s="240" t="s">
        <v>180</v>
      </c>
      <c r="E575" s="310" t="s">
        <v>100</v>
      </c>
      <c r="F575" s="310" t="s">
        <v>100</v>
      </c>
      <c r="G575" s="310" t="s">
        <v>100</v>
      </c>
      <c r="H575" s="310" t="s">
        <v>100</v>
      </c>
      <c r="I575" s="310" t="s">
        <v>100</v>
      </c>
      <c r="J575" s="310" t="s">
        <v>100</v>
      </c>
      <c r="K575" s="310" t="s">
        <v>100</v>
      </c>
      <c r="L575" s="310" t="s">
        <v>100</v>
      </c>
      <c r="M575" s="310" t="s">
        <v>100</v>
      </c>
      <c r="N575" s="310" t="s">
        <v>100</v>
      </c>
      <c r="O575" s="310" t="s">
        <v>99</v>
      </c>
      <c r="P575" s="310" t="s">
        <v>99</v>
      </c>
      <c r="Q575" s="310" t="s">
        <v>99</v>
      </c>
      <c r="R575" s="310" t="s">
        <v>99</v>
      </c>
      <c r="S575" s="310" t="s">
        <v>100</v>
      </c>
      <c r="T575" s="310" t="s">
        <v>100</v>
      </c>
      <c r="U575" s="311" t="s">
        <v>100</v>
      </c>
    </row>
    <row r="576" spans="1:21" x14ac:dyDescent="0.25">
      <c r="A576" s="245" t="s">
        <v>459</v>
      </c>
      <c r="B576" s="246" t="s">
        <v>468</v>
      </c>
      <c r="C576" s="246" t="s">
        <v>50</v>
      </c>
      <c r="D576" s="246" t="s">
        <v>180</v>
      </c>
      <c r="E576" s="312" t="s">
        <v>100</v>
      </c>
      <c r="F576" s="312" t="s">
        <v>100</v>
      </c>
      <c r="G576" s="312" t="s">
        <v>100</v>
      </c>
      <c r="H576" s="312" t="s">
        <v>100</v>
      </c>
      <c r="I576" s="312" t="s">
        <v>100</v>
      </c>
      <c r="J576" s="312" t="s">
        <v>99</v>
      </c>
      <c r="K576" s="312" t="s">
        <v>99</v>
      </c>
      <c r="L576" s="312" t="s">
        <v>100</v>
      </c>
      <c r="M576" s="312" t="s">
        <v>100</v>
      </c>
      <c r="N576" s="312" t="s">
        <v>100</v>
      </c>
      <c r="O576" s="312" t="s">
        <v>100</v>
      </c>
      <c r="P576" s="312" t="s">
        <v>99</v>
      </c>
      <c r="Q576" s="312" t="s">
        <v>100</v>
      </c>
      <c r="R576" s="312" t="s">
        <v>99</v>
      </c>
      <c r="S576" s="312" t="s">
        <v>99</v>
      </c>
      <c r="T576" s="312" t="s">
        <v>100</v>
      </c>
      <c r="U576" s="313" t="s">
        <v>100</v>
      </c>
    </row>
    <row r="577" spans="1:21" x14ac:dyDescent="0.25">
      <c r="A577" s="239" t="s">
        <v>459</v>
      </c>
      <c r="B577" s="240" t="s">
        <v>468</v>
      </c>
      <c r="C577" s="240" t="s">
        <v>51</v>
      </c>
      <c r="D577" s="240" t="s">
        <v>180</v>
      </c>
      <c r="E577" s="310" t="s">
        <v>100</v>
      </c>
      <c r="F577" s="310" t="s">
        <v>100</v>
      </c>
      <c r="G577" s="310" t="s">
        <v>100</v>
      </c>
      <c r="H577" s="310" t="s">
        <v>100</v>
      </c>
      <c r="I577" s="310" t="s">
        <v>100</v>
      </c>
      <c r="J577" s="310" t="s">
        <v>100</v>
      </c>
      <c r="K577" s="310" t="s">
        <v>99</v>
      </c>
      <c r="L577" s="310" t="s">
        <v>99</v>
      </c>
      <c r="M577" s="310" t="s">
        <v>100</v>
      </c>
      <c r="N577" s="310" t="s">
        <v>100</v>
      </c>
      <c r="O577" s="310" t="s">
        <v>99</v>
      </c>
      <c r="P577" s="310" t="s">
        <v>99</v>
      </c>
      <c r="Q577" s="310" t="s">
        <v>100</v>
      </c>
      <c r="R577" s="310" t="s">
        <v>100</v>
      </c>
      <c r="S577" s="310" t="s">
        <v>99</v>
      </c>
      <c r="T577" s="310" t="s">
        <v>100</v>
      </c>
      <c r="U577" s="311" t="s">
        <v>100</v>
      </c>
    </row>
    <row r="578" spans="1:21" x14ac:dyDescent="0.25">
      <c r="A578" s="245" t="s">
        <v>459</v>
      </c>
      <c r="B578" s="246" t="s">
        <v>469</v>
      </c>
      <c r="C578" s="246" t="s">
        <v>257</v>
      </c>
      <c r="D578" s="246" t="s">
        <v>182</v>
      </c>
      <c r="E578" s="312" t="s">
        <v>100</v>
      </c>
      <c r="F578" s="312" t="s">
        <v>100</v>
      </c>
      <c r="G578" s="312" t="s">
        <v>100</v>
      </c>
      <c r="H578" s="312" t="s">
        <v>100</v>
      </c>
      <c r="I578" s="312" t="s">
        <v>100</v>
      </c>
      <c r="J578" s="312" t="s">
        <v>99</v>
      </c>
      <c r="K578" s="312" t="s">
        <v>99</v>
      </c>
      <c r="L578" s="312" t="s">
        <v>100</v>
      </c>
      <c r="M578" s="312" t="s">
        <v>100</v>
      </c>
      <c r="N578" s="312" t="s">
        <v>100</v>
      </c>
      <c r="O578" s="312" t="s">
        <v>100</v>
      </c>
      <c r="P578" s="312" t="s">
        <v>100</v>
      </c>
      <c r="Q578" s="312" t="s">
        <v>100</v>
      </c>
      <c r="R578" s="312" t="s">
        <v>100</v>
      </c>
      <c r="S578" s="312" t="s">
        <v>100</v>
      </c>
      <c r="T578" s="312" t="s">
        <v>100</v>
      </c>
      <c r="U578" s="313" t="s">
        <v>100</v>
      </c>
    </row>
    <row r="579" spans="1:21" x14ac:dyDescent="0.25">
      <c r="A579" s="239" t="s">
        <v>459</v>
      </c>
      <c r="B579" s="240" t="s">
        <v>469</v>
      </c>
      <c r="C579" s="240" t="s">
        <v>41</v>
      </c>
      <c r="D579" s="240" t="s">
        <v>182</v>
      </c>
      <c r="E579" s="310" t="s">
        <v>100</v>
      </c>
      <c r="F579" s="310" t="s">
        <v>100</v>
      </c>
      <c r="G579" s="310" t="s">
        <v>100</v>
      </c>
      <c r="H579" s="310" t="s">
        <v>100</v>
      </c>
      <c r="I579" s="310" t="s">
        <v>100</v>
      </c>
      <c r="J579" s="310" t="s">
        <v>99</v>
      </c>
      <c r="K579" s="310" t="s">
        <v>99</v>
      </c>
      <c r="L579" s="310" t="s">
        <v>100</v>
      </c>
      <c r="M579" s="310" t="s">
        <v>100</v>
      </c>
      <c r="N579" s="310" t="s">
        <v>100</v>
      </c>
      <c r="O579" s="310" t="s">
        <v>100</v>
      </c>
      <c r="P579" s="310" t="s">
        <v>100</v>
      </c>
      <c r="Q579" s="310" t="s">
        <v>100</v>
      </c>
      <c r="R579" s="310" t="s">
        <v>100</v>
      </c>
      <c r="S579" s="310" t="s">
        <v>100</v>
      </c>
      <c r="T579" s="310" t="s">
        <v>100</v>
      </c>
      <c r="U579" s="311" t="s">
        <v>100</v>
      </c>
    </row>
    <row r="580" spans="1:21" x14ac:dyDescent="0.25">
      <c r="A580" s="245" t="s">
        <v>459</v>
      </c>
      <c r="B580" s="246" t="s">
        <v>470</v>
      </c>
      <c r="C580" s="246" t="s">
        <v>41</v>
      </c>
      <c r="D580" s="246" t="s">
        <v>182</v>
      </c>
      <c r="E580" s="312" t="s">
        <v>100</v>
      </c>
      <c r="F580" s="312" t="s">
        <v>99</v>
      </c>
      <c r="G580" s="312" t="s">
        <v>100</v>
      </c>
      <c r="H580" s="312" t="s">
        <v>99</v>
      </c>
      <c r="I580" s="312" t="s">
        <v>100</v>
      </c>
      <c r="J580" s="312" t="s">
        <v>99</v>
      </c>
      <c r="K580" s="312" t="s">
        <v>99</v>
      </c>
      <c r="L580" s="312" t="s">
        <v>100</v>
      </c>
      <c r="M580" s="312" t="s">
        <v>100</v>
      </c>
      <c r="N580" s="312" t="s">
        <v>100</v>
      </c>
      <c r="O580" s="312" t="s">
        <v>99</v>
      </c>
      <c r="P580" s="312" t="s">
        <v>99</v>
      </c>
      <c r="Q580" s="312" t="s">
        <v>100</v>
      </c>
      <c r="R580" s="312" t="s">
        <v>100</v>
      </c>
      <c r="S580" s="312" t="s">
        <v>100</v>
      </c>
      <c r="T580" s="312" t="s">
        <v>100</v>
      </c>
      <c r="U580" s="313" t="s">
        <v>100</v>
      </c>
    </row>
    <row r="581" spans="1:21" x14ac:dyDescent="0.25">
      <c r="A581" s="239" t="s">
        <v>459</v>
      </c>
      <c r="B581" s="240" t="s">
        <v>471</v>
      </c>
      <c r="C581" s="240" t="s">
        <v>581</v>
      </c>
      <c r="D581" s="240" t="s">
        <v>182</v>
      </c>
      <c r="E581" s="310" t="s">
        <v>100</v>
      </c>
      <c r="F581" s="310" t="s">
        <v>99</v>
      </c>
      <c r="G581" s="310" t="s">
        <v>99</v>
      </c>
      <c r="H581" s="310" t="s">
        <v>100</v>
      </c>
      <c r="I581" s="310" t="s">
        <v>100</v>
      </c>
      <c r="J581" s="310" t="s">
        <v>99</v>
      </c>
      <c r="K581" s="310" t="s">
        <v>99</v>
      </c>
      <c r="L581" s="310" t="s">
        <v>99</v>
      </c>
      <c r="M581" s="310" t="s">
        <v>99</v>
      </c>
      <c r="N581" s="310" t="s">
        <v>99</v>
      </c>
      <c r="O581" s="310" t="s">
        <v>99</v>
      </c>
      <c r="P581" s="310" t="s">
        <v>99</v>
      </c>
      <c r="Q581" s="310" t="s">
        <v>99</v>
      </c>
      <c r="R581" s="310" t="s">
        <v>99</v>
      </c>
      <c r="S581" s="310" t="s">
        <v>99</v>
      </c>
      <c r="T581" s="310" t="s">
        <v>99</v>
      </c>
      <c r="U581" s="311" t="s">
        <v>100</v>
      </c>
    </row>
    <row r="582" spans="1:21" x14ac:dyDescent="0.25">
      <c r="A582" s="245" t="s">
        <v>459</v>
      </c>
      <c r="B582" s="246" t="s">
        <v>472</v>
      </c>
      <c r="C582" s="246" t="s">
        <v>41</v>
      </c>
      <c r="D582" s="246" t="s">
        <v>182</v>
      </c>
      <c r="E582" s="312" t="s">
        <v>100</v>
      </c>
      <c r="F582" s="312" t="s">
        <v>100</v>
      </c>
      <c r="G582" s="312" t="s">
        <v>100</v>
      </c>
      <c r="H582" s="312" t="s">
        <v>99</v>
      </c>
      <c r="I582" s="312" t="s">
        <v>100</v>
      </c>
      <c r="J582" s="312" t="s">
        <v>99</v>
      </c>
      <c r="K582" s="312" t="s">
        <v>99</v>
      </c>
      <c r="L582" s="312" t="s">
        <v>99</v>
      </c>
      <c r="M582" s="312" t="s">
        <v>99</v>
      </c>
      <c r="N582" s="312" t="s">
        <v>100</v>
      </c>
      <c r="O582" s="312" t="s">
        <v>99</v>
      </c>
      <c r="P582" s="312" t="s">
        <v>99</v>
      </c>
      <c r="Q582" s="312" t="s">
        <v>99</v>
      </c>
      <c r="R582" s="312" t="s">
        <v>99</v>
      </c>
      <c r="S582" s="312" t="s">
        <v>100</v>
      </c>
      <c r="T582" s="312" t="s">
        <v>100</v>
      </c>
      <c r="U582" s="313" t="s">
        <v>100</v>
      </c>
    </row>
    <row r="583" spans="1:21" x14ac:dyDescent="0.25">
      <c r="A583" s="239" t="s">
        <v>459</v>
      </c>
      <c r="B583" s="240" t="s">
        <v>472</v>
      </c>
      <c r="C583" s="240" t="s">
        <v>49</v>
      </c>
      <c r="D583" s="240" t="s">
        <v>182</v>
      </c>
      <c r="E583" s="310" t="s">
        <v>100</v>
      </c>
      <c r="F583" s="310" t="s">
        <v>99</v>
      </c>
      <c r="G583" s="310" t="s">
        <v>100</v>
      </c>
      <c r="H583" s="310" t="s">
        <v>100</v>
      </c>
      <c r="I583" s="310" t="s">
        <v>100</v>
      </c>
      <c r="J583" s="310" t="s">
        <v>100</v>
      </c>
      <c r="K583" s="310" t="s">
        <v>99</v>
      </c>
      <c r="L583" s="310" t="s">
        <v>100</v>
      </c>
      <c r="M583" s="310" t="s">
        <v>99</v>
      </c>
      <c r="N583" s="310" t="s">
        <v>100</v>
      </c>
      <c r="O583" s="310" t="s">
        <v>99</v>
      </c>
      <c r="P583" s="310" t="s">
        <v>99</v>
      </c>
      <c r="Q583" s="310" t="s">
        <v>99</v>
      </c>
      <c r="R583" s="310" t="s">
        <v>99</v>
      </c>
      <c r="S583" s="310" t="s">
        <v>99</v>
      </c>
      <c r="T583" s="310" t="s">
        <v>100</v>
      </c>
      <c r="U583" s="311" t="s">
        <v>100</v>
      </c>
    </row>
    <row r="584" spans="1:21" x14ac:dyDescent="0.25">
      <c r="A584" s="245" t="s">
        <v>459</v>
      </c>
      <c r="B584" s="246" t="s">
        <v>473</v>
      </c>
      <c r="C584" s="246" t="s">
        <v>47</v>
      </c>
      <c r="D584" s="246" t="s">
        <v>182</v>
      </c>
      <c r="E584" s="312" t="s">
        <v>99</v>
      </c>
      <c r="F584" s="312" t="s">
        <v>99</v>
      </c>
      <c r="G584" s="312" t="s">
        <v>99</v>
      </c>
      <c r="H584" s="312" t="s">
        <v>99</v>
      </c>
      <c r="I584" s="312" t="s">
        <v>99</v>
      </c>
      <c r="J584" s="312" t="s">
        <v>99</v>
      </c>
      <c r="K584" s="312" t="s">
        <v>99</v>
      </c>
      <c r="L584" s="312" t="s">
        <v>99</v>
      </c>
      <c r="M584" s="312" t="s">
        <v>99</v>
      </c>
      <c r="N584" s="312" t="s">
        <v>99</v>
      </c>
      <c r="O584" s="312" t="s">
        <v>99</v>
      </c>
      <c r="P584" s="312" t="s">
        <v>99</v>
      </c>
      <c r="Q584" s="312" t="s">
        <v>99</v>
      </c>
      <c r="R584" s="312" t="s">
        <v>99</v>
      </c>
      <c r="S584" s="312" t="s">
        <v>99</v>
      </c>
      <c r="T584" s="312" t="s">
        <v>99</v>
      </c>
      <c r="U584" s="313" t="s">
        <v>100</v>
      </c>
    </row>
    <row r="585" spans="1:21" x14ac:dyDescent="0.25">
      <c r="A585" s="239" t="s">
        <v>459</v>
      </c>
      <c r="B585" s="240" t="s">
        <v>474</v>
      </c>
      <c r="C585" s="240" t="s">
        <v>25</v>
      </c>
      <c r="D585" s="240" t="s">
        <v>182</v>
      </c>
      <c r="E585" s="310" t="s">
        <v>100</v>
      </c>
      <c r="F585" s="310" t="s">
        <v>100</v>
      </c>
      <c r="G585" s="310" t="s">
        <v>100</v>
      </c>
      <c r="H585" s="310" t="s">
        <v>100</v>
      </c>
      <c r="I585" s="310" t="s">
        <v>100</v>
      </c>
      <c r="J585" s="310" t="s">
        <v>99</v>
      </c>
      <c r="K585" s="310" t="s">
        <v>99</v>
      </c>
      <c r="L585" s="310" t="s">
        <v>100</v>
      </c>
      <c r="M585" s="310" t="s">
        <v>99</v>
      </c>
      <c r="N585" s="310" t="s">
        <v>100</v>
      </c>
      <c r="O585" s="310" t="s">
        <v>100</v>
      </c>
      <c r="P585" s="310" t="s">
        <v>100</v>
      </c>
      <c r="Q585" s="310" t="s">
        <v>100</v>
      </c>
      <c r="R585" s="310" t="s">
        <v>100</v>
      </c>
      <c r="S585" s="310" t="s">
        <v>100</v>
      </c>
      <c r="T585" s="310" t="s">
        <v>100</v>
      </c>
      <c r="U585" s="311" t="s">
        <v>100</v>
      </c>
    </row>
    <row r="586" spans="1:21" x14ac:dyDescent="0.25">
      <c r="A586" s="245" t="s">
        <v>459</v>
      </c>
      <c r="B586" s="246" t="s">
        <v>475</v>
      </c>
      <c r="C586" s="246" t="s">
        <v>41</v>
      </c>
      <c r="D586" s="246" t="s">
        <v>182</v>
      </c>
      <c r="E586" s="312" t="s">
        <v>100</v>
      </c>
      <c r="F586" s="312" t="s">
        <v>100</v>
      </c>
      <c r="G586" s="312" t="s">
        <v>100</v>
      </c>
      <c r="H586" s="312" t="s">
        <v>99</v>
      </c>
      <c r="I586" s="312" t="s">
        <v>99</v>
      </c>
      <c r="J586" s="312" t="s">
        <v>99</v>
      </c>
      <c r="K586" s="312" t="s">
        <v>99</v>
      </c>
      <c r="L586" s="312" t="s">
        <v>100</v>
      </c>
      <c r="M586" s="312" t="s">
        <v>100</v>
      </c>
      <c r="N586" s="312" t="s">
        <v>100</v>
      </c>
      <c r="O586" s="312" t="s">
        <v>99</v>
      </c>
      <c r="P586" s="312" t="s">
        <v>99</v>
      </c>
      <c r="Q586" s="312" t="s">
        <v>100</v>
      </c>
      <c r="R586" s="312" t="s">
        <v>99</v>
      </c>
      <c r="S586" s="312" t="s">
        <v>100</v>
      </c>
      <c r="T586" s="312" t="s">
        <v>100</v>
      </c>
      <c r="U586" s="313" t="s">
        <v>100</v>
      </c>
    </row>
    <row r="587" spans="1:21" x14ac:dyDescent="0.25">
      <c r="A587" s="239" t="s">
        <v>459</v>
      </c>
      <c r="B587" s="240" t="s">
        <v>476</v>
      </c>
      <c r="C587" s="240" t="s">
        <v>25</v>
      </c>
      <c r="D587" s="240" t="s">
        <v>182</v>
      </c>
      <c r="E587" s="310" t="s">
        <v>99</v>
      </c>
      <c r="F587" s="310" t="s">
        <v>100</v>
      </c>
      <c r="G587" s="310" t="s">
        <v>100</v>
      </c>
      <c r="H587" s="310" t="s">
        <v>100</v>
      </c>
      <c r="I587" s="310" t="s">
        <v>99</v>
      </c>
      <c r="J587" s="310" t="s">
        <v>100</v>
      </c>
      <c r="K587" s="310" t="s">
        <v>99</v>
      </c>
      <c r="L587" s="310" t="s">
        <v>99</v>
      </c>
      <c r="M587" s="310" t="s">
        <v>100</v>
      </c>
      <c r="N587" s="310" t="s">
        <v>100</v>
      </c>
      <c r="O587" s="310" t="s">
        <v>99</v>
      </c>
      <c r="P587" s="310" t="s">
        <v>99</v>
      </c>
      <c r="Q587" s="310" t="s">
        <v>100</v>
      </c>
      <c r="R587" s="310" t="s">
        <v>100</v>
      </c>
      <c r="S587" s="310" t="s">
        <v>99</v>
      </c>
      <c r="T587" s="310" t="s">
        <v>99</v>
      </c>
      <c r="U587" s="311" t="s">
        <v>100</v>
      </c>
    </row>
    <row r="588" spans="1:21" x14ac:dyDescent="0.25">
      <c r="A588" s="245" t="s">
        <v>459</v>
      </c>
      <c r="B588" s="246" t="s">
        <v>477</v>
      </c>
      <c r="C588" s="246" t="s">
        <v>41</v>
      </c>
      <c r="D588" s="246" t="s">
        <v>182</v>
      </c>
      <c r="E588" s="312" t="s">
        <v>100</v>
      </c>
      <c r="F588" s="312" t="s">
        <v>99</v>
      </c>
      <c r="G588" s="312" t="s">
        <v>100</v>
      </c>
      <c r="H588" s="312" t="s">
        <v>100</v>
      </c>
      <c r="I588" s="312" t="s">
        <v>100</v>
      </c>
      <c r="J588" s="312" t="s">
        <v>99</v>
      </c>
      <c r="K588" s="312" t="s">
        <v>100</v>
      </c>
      <c r="L588" s="312" t="s">
        <v>99</v>
      </c>
      <c r="M588" s="312" t="s">
        <v>99</v>
      </c>
      <c r="N588" s="312" t="s">
        <v>99</v>
      </c>
      <c r="O588" s="312" t="s">
        <v>99</v>
      </c>
      <c r="P588" s="312" t="s">
        <v>99</v>
      </c>
      <c r="Q588" s="312" t="s">
        <v>99</v>
      </c>
      <c r="R588" s="312" t="s">
        <v>99</v>
      </c>
      <c r="S588" s="312" t="s">
        <v>99</v>
      </c>
      <c r="T588" s="312" t="s">
        <v>99</v>
      </c>
      <c r="U588" s="313" t="s">
        <v>100</v>
      </c>
    </row>
    <row r="589" spans="1:21" x14ac:dyDescent="0.25">
      <c r="A589" s="239" t="s">
        <v>478</v>
      </c>
      <c r="B589" s="240" t="s">
        <v>479</v>
      </c>
      <c r="C589" s="240" t="s">
        <v>25</v>
      </c>
      <c r="D589" s="240" t="s">
        <v>180</v>
      </c>
      <c r="E589" s="310" t="s">
        <v>100</v>
      </c>
      <c r="F589" s="310" t="s">
        <v>100</v>
      </c>
      <c r="G589" s="310" t="s">
        <v>100</v>
      </c>
      <c r="H589" s="310" t="s">
        <v>100</v>
      </c>
      <c r="I589" s="310" t="s">
        <v>100</v>
      </c>
      <c r="J589" s="310" t="s">
        <v>100</v>
      </c>
      <c r="K589" s="310" t="s">
        <v>100</v>
      </c>
      <c r="L589" s="310" t="s">
        <v>100</v>
      </c>
      <c r="M589" s="310" t="s">
        <v>100</v>
      </c>
      <c r="N589" s="310" t="s">
        <v>100</v>
      </c>
      <c r="O589" s="310" t="s">
        <v>99</v>
      </c>
      <c r="P589" s="310" t="s">
        <v>99</v>
      </c>
      <c r="Q589" s="310" t="s">
        <v>100</v>
      </c>
      <c r="R589" s="310" t="s">
        <v>99</v>
      </c>
      <c r="S589" s="310" t="s">
        <v>100</v>
      </c>
      <c r="T589" s="310" t="s">
        <v>100</v>
      </c>
      <c r="U589" s="311" t="s">
        <v>100</v>
      </c>
    </row>
    <row r="590" spans="1:21" x14ac:dyDescent="0.25">
      <c r="A590" s="245" t="s">
        <v>478</v>
      </c>
      <c r="B590" s="246" t="s">
        <v>479</v>
      </c>
      <c r="C590" s="246" t="s">
        <v>41</v>
      </c>
      <c r="D590" s="246" t="s">
        <v>180</v>
      </c>
      <c r="E590" s="312" t="s">
        <v>100</v>
      </c>
      <c r="F590" s="312" t="s">
        <v>99</v>
      </c>
      <c r="G590" s="312" t="s">
        <v>100</v>
      </c>
      <c r="H590" s="312" t="s">
        <v>100</v>
      </c>
      <c r="I590" s="312" t="s">
        <v>100</v>
      </c>
      <c r="J590" s="312" t="s">
        <v>100</v>
      </c>
      <c r="K590" s="312" t="s">
        <v>100</v>
      </c>
      <c r="L590" s="312" t="s">
        <v>100</v>
      </c>
      <c r="M590" s="312" t="s">
        <v>100</v>
      </c>
      <c r="N590" s="312" t="s">
        <v>100</v>
      </c>
      <c r="O590" s="312" t="s">
        <v>99</v>
      </c>
      <c r="P590" s="312" t="s">
        <v>99</v>
      </c>
      <c r="Q590" s="312" t="s">
        <v>99</v>
      </c>
      <c r="R590" s="312" t="s">
        <v>99</v>
      </c>
      <c r="S590" s="312" t="s">
        <v>99</v>
      </c>
      <c r="T590" s="312" t="s">
        <v>100</v>
      </c>
      <c r="U590" s="313" t="s">
        <v>100</v>
      </c>
    </row>
    <row r="591" spans="1:21" x14ac:dyDescent="0.25">
      <c r="A591" s="239" t="s">
        <v>478</v>
      </c>
      <c r="B591" s="240" t="s">
        <v>479</v>
      </c>
      <c r="C591" s="240" t="s">
        <v>47</v>
      </c>
      <c r="D591" s="240" t="s">
        <v>180</v>
      </c>
      <c r="E591" s="310" t="s">
        <v>100</v>
      </c>
      <c r="F591" s="310" t="s">
        <v>99</v>
      </c>
      <c r="G591" s="310" t="s">
        <v>100</v>
      </c>
      <c r="H591" s="310" t="s">
        <v>100</v>
      </c>
      <c r="I591" s="310" t="s">
        <v>100</v>
      </c>
      <c r="J591" s="310" t="s">
        <v>100</v>
      </c>
      <c r="K591" s="310" t="s">
        <v>100</v>
      </c>
      <c r="L591" s="310" t="s">
        <v>100</v>
      </c>
      <c r="M591" s="310" t="s">
        <v>99</v>
      </c>
      <c r="N591" s="310" t="s">
        <v>100</v>
      </c>
      <c r="O591" s="310" t="s">
        <v>99</v>
      </c>
      <c r="P591" s="310" t="s">
        <v>99</v>
      </c>
      <c r="Q591" s="310" t="s">
        <v>100</v>
      </c>
      <c r="R591" s="310" t="s">
        <v>100</v>
      </c>
      <c r="S591" s="310" t="s">
        <v>100</v>
      </c>
      <c r="T591" s="310" t="s">
        <v>100</v>
      </c>
      <c r="U591" s="311" t="s">
        <v>100</v>
      </c>
    </row>
    <row r="592" spans="1:21" x14ac:dyDescent="0.25">
      <c r="A592" s="245" t="s">
        <v>478</v>
      </c>
      <c r="B592" s="246" t="s">
        <v>479</v>
      </c>
      <c r="C592" s="246" t="s">
        <v>48</v>
      </c>
      <c r="D592" s="246" t="s">
        <v>180</v>
      </c>
      <c r="E592" s="312" t="s">
        <v>100</v>
      </c>
      <c r="F592" s="312" t="s">
        <v>100</v>
      </c>
      <c r="G592" s="312" t="s">
        <v>100</v>
      </c>
      <c r="H592" s="312" t="s">
        <v>100</v>
      </c>
      <c r="I592" s="312" t="s">
        <v>100</v>
      </c>
      <c r="J592" s="312" t="s">
        <v>100</v>
      </c>
      <c r="K592" s="312" t="s">
        <v>100</v>
      </c>
      <c r="L592" s="312" t="s">
        <v>100</v>
      </c>
      <c r="M592" s="312" t="s">
        <v>100</v>
      </c>
      <c r="N592" s="312" t="s">
        <v>100</v>
      </c>
      <c r="O592" s="312" t="s">
        <v>99</v>
      </c>
      <c r="P592" s="312" t="s">
        <v>99</v>
      </c>
      <c r="Q592" s="312" t="s">
        <v>100</v>
      </c>
      <c r="R592" s="312" t="s">
        <v>100</v>
      </c>
      <c r="S592" s="312" t="s">
        <v>100</v>
      </c>
      <c r="T592" s="312" t="s">
        <v>99</v>
      </c>
      <c r="U592" s="313" t="s">
        <v>100</v>
      </c>
    </row>
    <row r="593" spans="1:21" x14ac:dyDescent="0.25">
      <c r="A593" s="239" t="s">
        <v>478</v>
      </c>
      <c r="B593" s="240" t="s">
        <v>479</v>
      </c>
      <c r="C593" s="240" t="s">
        <v>50</v>
      </c>
      <c r="D593" s="240" t="s">
        <v>180</v>
      </c>
      <c r="E593" s="310" t="s">
        <v>100</v>
      </c>
      <c r="F593" s="310" t="s">
        <v>100</v>
      </c>
      <c r="G593" s="310" t="s">
        <v>100</v>
      </c>
      <c r="H593" s="310" t="s">
        <v>100</v>
      </c>
      <c r="I593" s="310" t="s">
        <v>100</v>
      </c>
      <c r="J593" s="310" t="s">
        <v>99</v>
      </c>
      <c r="K593" s="310" t="s">
        <v>100</v>
      </c>
      <c r="L593" s="310" t="s">
        <v>100</v>
      </c>
      <c r="M593" s="310" t="s">
        <v>100</v>
      </c>
      <c r="N593" s="310" t="s">
        <v>100</v>
      </c>
      <c r="O593" s="310" t="s">
        <v>99</v>
      </c>
      <c r="P593" s="310" t="s">
        <v>99</v>
      </c>
      <c r="Q593" s="310" t="s">
        <v>100</v>
      </c>
      <c r="R593" s="310" t="s">
        <v>100</v>
      </c>
      <c r="S593" s="310" t="s">
        <v>100</v>
      </c>
      <c r="T593" s="310" t="s">
        <v>100</v>
      </c>
      <c r="U593" s="311" t="s">
        <v>100</v>
      </c>
    </row>
    <row r="594" spans="1:21" x14ac:dyDescent="0.25">
      <c r="A594" s="245" t="s">
        <v>478</v>
      </c>
      <c r="B594" s="246" t="s">
        <v>480</v>
      </c>
      <c r="C594" s="246" t="s">
        <v>25</v>
      </c>
      <c r="D594" s="246" t="s">
        <v>182</v>
      </c>
      <c r="E594" s="312" t="s">
        <v>100</v>
      </c>
      <c r="F594" s="312" t="s">
        <v>100</v>
      </c>
      <c r="G594" s="312" t="s">
        <v>100</v>
      </c>
      <c r="H594" s="312" t="s">
        <v>100</v>
      </c>
      <c r="I594" s="312" t="s">
        <v>100</v>
      </c>
      <c r="J594" s="312" t="s">
        <v>100</v>
      </c>
      <c r="K594" s="312" t="s">
        <v>99</v>
      </c>
      <c r="L594" s="312" t="s">
        <v>99</v>
      </c>
      <c r="M594" s="312" t="s">
        <v>100</v>
      </c>
      <c r="N594" s="312" t="s">
        <v>100</v>
      </c>
      <c r="O594" s="312" t="s">
        <v>99</v>
      </c>
      <c r="P594" s="312" t="s">
        <v>99</v>
      </c>
      <c r="Q594" s="312" t="s">
        <v>99</v>
      </c>
      <c r="R594" s="312" t="s">
        <v>100</v>
      </c>
      <c r="S594" s="312" t="s">
        <v>100</v>
      </c>
      <c r="T594" s="312" t="s">
        <v>99</v>
      </c>
      <c r="U594" s="313" t="s">
        <v>100</v>
      </c>
    </row>
    <row r="595" spans="1:21" x14ac:dyDescent="0.25">
      <c r="A595" s="239" t="s">
        <v>478</v>
      </c>
      <c r="B595" s="240" t="s">
        <v>481</v>
      </c>
      <c r="C595" s="240" t="s">
        <v>41</v>
      </c>
      <c r="D595" s="240" t="s">
        <v>182</v>
      </c>
      <c r="E595" s="310" t="s">
        <v>99</v>
      </c>
      <c r="F595" s="310" t="s">
        <v>99</v>
      </c>
      <c r="G595" s="310" t="s">
        <v>100</v>
      </c>
      <c r="H595" s="310" t="s">
        <v>99</v>
      </c>
      <c r="I595" s="310" t="s">
        <v>99</v>
      </c>
      <c r="J595" s="310" t="s">
        <v>99</v>
      </c>
      <c r="K595" s="310" t="s">
        <v>99</v>
      </c>
      <c r="L595" s="310" t="s">
        <v>99</v>
      </c>
      <c r="M595" s="310" t="s">
        <v>100</v>
      </c>
      <c r="N595" s="310" t="s">
        <v>100</v>
      </c>
      <c r="O595" s="310" t="s">
        <v>99</v>
      </c>
      <c r="P595" s="310" t="s">
        <v>99</v>
      </c>
      <c r="Q595" s="310" t="s">
        <v>99</v>
      </c>
      <c r="R595" s="310" t="s">
        <v>99</v>
      </c>
      <c r="S595" s="310" t="s">
        <v>100</v>
      </c>
      <c r="T595" s="310" t="s">
        <v>100</v>
      </c>
      <c r="U595" s="311" t="s">
        <v>100</v>
      </c>
    </row>
    <row r="596" spans="1:21" x14ac:dyDescent="0.25">
      <c r="A596" s="245" t="s">
        <v>482</v>
      </c>
      <c r="B596" s="246" t="s">
        <v>483</v>
      </c>
      <c r="C596" s="246" t="s">
        <v>254</v>
      </c>
      <c r="D596" s="246" t="s">
        <v>182</v>
      </c>
      <c r="E596" s="312" t="s">
        <v>99</v>
      </c>
      <c r="F596" s="312" t="s">
        <v>99</v>
      </c>
      <c r="G596" s="312" t="s">
        <v>100</v>
      </c>
      <c r="H596" s="312" t="s">
        <v>100</v>
      </c>
      <c r="I596" s="312" t="s">
        <v>100</v>
      </c>
      <c r="J596" s="312" t="s">
        <v>100</v>
      </c>
      <c r="K596" s="312" t="s">
        <v>100</v>
      </c>
      <c r="L596" s="312" t="s">
        <v>100</v>
      </c>
      <c r="M596" s="312" t="s">
        <v>100</v>
      </c>
      <c r="N596" s="312" t="s">
        <v>100</v>
      </c>
      <c r="O596" s="312" t="s">
        <v>100</v>
      </c>
      <c r="P596" s="312" t="s">
        <v>100</v>
      </c>
      <c r="Q596" s="312" t="s">
        <v>100</v>
      </c>
      <c r="R596" s="312" t="s">
        <v>100</v>
      </c>
      <c r="S596" s="312" t="s">
        <v>100</v>
      </c>
      <c r="T596" s="312" t="s">
        <v>100</v>
      </c>
      <c r="U596" s="313" t="s">
        <v>100</v>
      </c>
    </row>
    <row r="597" spans="1:21" x14ac:dyDescent="0.25">
      <c r="A597" s="239" t="s">
        <v>482</v>
      </c>
      <c r="B597" s="240" t="s">
        <v>484</v>
      </c>
      <c r="C597" s="240" t="s">
        <v>40</v>
      </c>
      <c r="D597" s="240" t="s">
        <v>180</v>
      </c>
      <c r="E597" s="310" t="s">
        <v>100</v>
      </c>
      <c r="F597" s="310" t="s">
        <v>100</v>
      </c>
      <c r="G597" s="310" t="s">
        <v>100</v>
      </c>
      <c r="H597" s="310" t="s">
        <v>100</v>
      </c>
      <c r="I597" s="310" t="s">
        <v>100</v>
      </c>
      <c r="J597" s="310" t="s">
        <v>99</v>
      </c>
      <c r="K597" s="310" t="s">
        <v>99</v>
      </c>
      <c r="L597" s="310" t="s">
        <v>99</v>
      </c>
      <c r="M597" s="310" t="s">
        <v>100</v>
      </c>
      <c r="N597" s="310" t="s">
        <v>100</v>
      </c>
      <c r="O597" s="310" t="s">
        <v>99</v>
      </c>
      <c r="P597" s="310" t="s">
        <v>99</v>
      </c>
      <c r="Q597" s="310" t="s">
        <v>100</v>
      </c>
      <c r="R597" s="310" t="s">
        <v>100</v>
      </c>
      <c r="S597" s="310" t="s">
        <v>100</v>
      </c>
      <c r="T597" s="310" t="s">
        <v>100</v>
      </c>
      <c r="U597" s="311" t="s">
        <v>100</v>
      </c>
    </row>
    <row r="598" spans="1:21" x14ac:dyDescent="0.25">
      <c r="A598" s="245" t="s">
        <v>482</v>
      </c>
      <c r="B598" s="246" t="s">
        <v>484</v>
      </c>
      <c r="C598" s="246" t="s">
        <v>41</v>
      </c>
      <c r="D598" s="246" t="s">
        <v>180</v>
      </c>
      <c r="E598" s="312" t="s">
        <v>100</v>
      </c>
      <c r="F598" s="312" t="s">
        <v>99</v>
      </c>
      <c r="G598" s="312" t="s">
        <v>99</v>
      </c>
      <c r="H598" s="312" t="s">
        <v>99</v>
      </c>
      <c r="I598" s="312" t="s">
        <v>99</v>
      </c>
      <c r="J598" s="312" t="s">
        <v>100</v>
      </c>
      <c r="K598" s="312" t="s">
        <v>99</v>
      </c>
      <c r="L598" s="312" t="s">
        <v>100</v>
      </c>
      <c r="M598" s="312" t="s">
        <v>100</v>
      </c>
      <c r="N598" s="312" t="s">
        <v>100</v>
      </c>
      <c r="O598" s="312" t="s">
        <v>99</v>
      </c>
      <c r="P598" s="312" t="s">
        <v>99</v>
      </c>
      <c r="Q598" s="312" t="s">
        <v>99</v>
      </c>
      <c r="R598" s="312" t="s">
        <v>100</v>
      </c>
      <c r="S598" s="312" t="s">
        <v>100</v>
      </c>
      <c r="T598" s="312" t="s">
        <v>100</v>
      </c>
      <c r="U598" s="313" t="s">
        <v>100</v>
      </c>
    </row>
    <row r="599" spans="1:21" x14ac:dyDescent="0.25">
      <c r="A599" s="239" t="s">
        <v>482</v>
      </c>
      <c r="B599" s="240" t="s">
        <v>484</v>
      </c>
      <c r="C599" s="240" t="s">
        <v>47</v>
      </c>
      <c r="D599" s="240" t="s">
        <v>180</v>
      </c>
      <c r="E599" s="310" t="s">
        <v>100</v>
      </c>
      <c r="F599" s="310" t="s">
        <v>99</v>
      </c>
      <c r="G599" s="310" t="s">
        <v>100</v>
      </c>
      <c r="H599" s="310" t="s">
        <v>100</v>
      </c>
      <c r="I599" s="310" t="s">
        <v>99</v>
      </c>
      <c r="J599" s="310" t="s">
        <v>100</v>
      </c>
      <c r="K599" s="310" t="s">
        <v>100</v>
      </c>
      <c r="L599" s="310" t="s">
        <v>99</v>
      </c>
      <c r="M599" s="310" t="s">
        <v>99</v>
      </c>
      <c r="N599" s="310" t="s">
        <v>100</v>
      </c>
      <c r="O599" s="310" t="s">
        <v>99</v>
      </c>
      <c r="P599" s="310" t="s">
        <v>99</v>
      </c>
      <c r="Q599" s="310" t="s">
        <v>99</v>
      </c>
      <c r="R599" s="310" t="s">
        <v>99</v>
      </c>
      <c r="S599" s="310" t="s">
        <v>99</v>
      </c>
      <c r="T599" s="310" t="s">
        <v>99</v>
      </c>
      <c r="U599" s="311" t="s">
        <v>100</v>
      </c>
    </row>
    <row r="600" spans="1:21" x14ac:dyDescent="0.25">
      <c r="A600" s="245" t="s">
        <v>482</v>
      </c>
      <c r="B600" s="246" t="s">
        <v>484</v>
      </c>
      <c r="C600" s="246" t="s">
        <v>48</v>
      </c>
      <c r="D600" s="246" t="s">
        <v>180</v>
      </c>
      <c r="E600" s="312" t="s">
        <v>100</v>
      </c>
      <c r="F600" s="312" t="s">
        <v>100</v>
      </c>
      <c r="G600" s="312" t="s">
        <v>100</v>
      </c>
      <c r="H600" s="312" t="s">
        <v>100</v>
      </c>
      <c r="I600" s="312" t="s">
        <v>100</v>
      </c>
      <c r="J600" s="312" t="s">
        <v>100</v>
      </c>
      <c r="K600" s="312" t="s">
        <v>100</v>
      </c>
      <c r="L600" s="312" t="s">
        <v>100</v>
      </c>
      <c r="M600" s="312" t="s">
        <v>100</v>
      </c>
      <c r="N600" s="312" t="s">
        <v>100</v>
      </c>
      <c r="O600" s="312" t="s">
        <v>99</v>
      </c>
      <c r="P600" s="312" t="s">
        <v>99</v>
      </c>
      <c r="Q600" s="312" t="s">
        <v>100</v>
      </c>
      <c r="R600" s="312" t="s">
        <v>100</v>
      </c>
      <c r="S600" s="312" t="s">
        <v>99</v>
      </c>
      <c r="T600" s="312" t="s">
        <v>100</v>
      </c>
      <c r="U600" s="313" t="s">
        <v>100</v>
      </c>
    </row>
    <row r="601" spans="1:21" x14ac:dyDescent="0.25">
      <c r="A601" s="239" t="s">
        <v>482</v>
      </c>
      <c r="B601" s="240" t="s">
        <v>484</v>
      </c>
      <c r="C601" s="240" t="s">
        <v>49</v>
      </c>
      <c r="D601" s="240" t="s">
        <v>180</v>
      </c>
      <c r="E601" s="310" t="s">
        <v>100</v>
      </c>
      <c r="F601" s="310" t="s">
        <v>99</v>
      </c>
      <c r="G601" s="310" t="s">
        <v>100</v>
      </c>
      <c r="H601" s="310" t="s">
        <v>100</v>
      </c>
      <c r="I601" s="310" t="s">
        <v>100</v>
      </c>
      <c r="J601" s="310" t="s">
        <v>100</v>
      </c>
      <c r="K601" s="310" t="s">
        <v>100</v>
      </c>
      <c r="L601" s="310" t="s">
        <v>100</v>
      </c>
      <c r="M601" s="310" t="s">
        <v>100</v>
      </c>
      <c r="N601" s="310" t="s">
        <v>100</v>
      </c>
      <c r="O601" s="310" t="s">
        <v>99</v>
      </c>
      <c r="P601" s="310" t="s">
        <v>99</v>
      </c>
      <c r="Q601" s="310" t="s">
        <v>99</v>
      </c>
      <c r="R601" s="310" t="s">
        <v>99</v>
      </c>
      <c r="S601" s="310" t="s">
        <v>100</v>
      </c>
      <c r="T601" s="310" t="s">
        <v>100</v>
      </c>
      <c r="U601" s="311" t="s">
        <v>100</v>
      </c>
    </row>
    <row r="602" spans="1:21" x14ac:dyDescent="0.25">
      <c r="A602" s="245" t="s">
        <v>482</v>
      </c>
      <c r="B602" s="246" t="s">
        <v>484</v>
      </c>
      <c r="C602" s="246" t="s">
        <v>50</v>
      </c>
      <c r="D602" s="246" t="s">
        <v>180</v>
      </c>
      <c r="E602" s="312" t="s">
        <v>100</v>
      </c>
      <c r="F602" s="312" t="s">
        <v>100</v>
      </c>
      <c r="G602" s="312" t="s">
        <v>100</v>
      </c>
      <c r="H602" s="312" t="s">
        <v>100</v>
      </c>
      <c r="I602" s="312" t="s">
        <v>100</v>
      </c>
      <c r="J602" s="312" t="s">
        <v>100</v>
      </c>
      <c r="K602" s="312" t="s">
        <v>100</v>
      </c>
      <c r="L602" s="312" t="s">
        <v>100</v>
      </c>
      <c r="M602" s="312" t="s">
        <v>100</v>
      </c>
      <c r="N602" s="312" t="s">
        <v>100</v>
      </c>
      <c r="O602" s="312" t="s">
        <v>99</v>
      </c>
      <c r="P602" s="312" t="s">
        <v>99</v>
      </c>
      <c r="Q602" s="312" t="s">
        <v>100</v>
      </c>
      <c r="R602" s="312" t="s">
        <v>100</v>
      </c>
      <c r="S602" s="312" t="s">
        <v>100</v>
      </c>
      <c r="T602" s="312" t="s">
        <v>100</v>
      </c>
      <c r="U602" s="313" t="s">
        <v>100</v>
      </c>
    </row>
    <row r="603" spans="1:21" x14ac:dyDescent="0.25">
      <c r="A603" s="239" t="s">
        <v>482</v>
      </c>
      <c r="B603" s="240" t="s">
        <v>485</v>
      </c>
      <c r="C603" s="240" t="s">
        <v>41</v>
      </c>
      <c r="D603" s="240" t="s">
        <v>182</v>
      </c>
      <c r="E603" s="310" t="s">
        <v>99</v>
      </c>
      <c r="F603" s="310" t="s">
        <v>99</v>
      </c>
      <c r="G603" s="310" t="s">
        <v>100</v>
      </c>
      <c r="H603" s="310" t="s">
        <v>99</v>
      </c>
      <c r="I603" s="310" t="s">
        <v>99</v>
      </c>
      <c r="J603" s="310" t="s">
        <v>99</v>
      </c>
      <c r="K603" s="310" t="s">
        <v>99</v>
      </c>
      <c r="L603" s="310" t="s">
        <v>99</v>
      </c>
      <c r="M603" s="310" t="s">
        <v>99</v>
      </c>
      <c r="N603" s="310" t="s">
        <v>100</v>
      </c>
      <c r="O603" s="310" t="s">
        <v>100</v>
      </c>
      <c r="P603" s="310" t="s">
        <v>99</v>
      </c>
      <c r="Q603" s="310" t="s">
        <v>100</v>
      </c>
      <c r="R603" s="310" t="s">
        <v>100</v>
      </c>
      <c r="S603" s="310" t="s">
        <v>100</v>
      </c>
      <c r="T603" s="310" t="s">
        <v>100</v>
      </c>
      <c r="U603" s="311" t="s">
        <v>100</v>
      </c>
    </row>
    <row r="604" spans="1:21" x14ac:dyDescent="0.25">
      <c r="A604" s="245" t="s">
        <v>486</v>
      </c>
      <c r="B604" s="246" t="s">
        <v>487</v>
      </c>
      <c r="C604" s="246" t="s">
        <v>41</v>
      </c>
      <c r="D604" s="246" t="s">
        <v>182</v>
      </c>
      <c r="E604" s="312" t="s">
        <v>100</v>
      </c>
      <c r="F604" s="312" t="s">
        <v>99</v>
      </c>
      <c r="G604" s="312" t="s">
        <v>100</v>
      </c>
      <c r="H604" s="312" t="s">
        <v>100</v>
      </c>
      <c r="I604" s="312" t="s">
        <v>100</v>
      </c>
      <c r="J604" s="312" t="s">
        <v>100</v>
      </c>
      <c r="K604" s="312" t="s">
        <v>100</v>
      </c>
      <c r="L604" s="312" t="s">
        <v>100</v>
      </c>
      <c r="M604" s="312" t="s">
        <v>100</v>
      </c>
      <c r="N604" s="312" t="s">
        <v>100</v>
      </c>
      <c r="O604" s="312" t="s">
        <v>100</v>
      </c>
      <c r="P604" s="312" t="s">
        <v>100</v>
      </c>
      <c r="Q604" s="312" t="s">
        <v>100</v>
      </c>
      <c r="R604" s="312" t="s">
        <v>100</v>
      </c>
      <c r="S604" s="312" t="s">
        <v>100</v>
      </c>
      <c r="T604" s="312" t="s">
        <v>100</v>
      </c>
      <c r="U604" s="313" t="s">
        <v>100</v>
      </c>
    </row>
    <row r="605" spans="1:21" x14ac:dyDescent="0.25">
      <c r="A605" s="239" t="s">
        <v>486</v>
      </c>
      <c r="B605" s="240" t="s">
        <v>488</v>
      </c>
      <c r="C605" s="240" t="s">
        <v>40</v>
      </c>
      <c r="D605" s="240" t="s">
        <v>182</v>
      </c>
      <c r="E605" s="310" t="s">
        <v>99</v>
      </c>
      <c r="F605" s="310" t="s">
        <v>100</v>
      </c>
      <c r="G605" s="310" t="s">
        <v>100</v>
      </c>
      <c r="H605" s="310" t="s">
        <v>100</v>
      </c>
      <c r="I605" s="310" t="s">
        <v>100</v>
      </c>
      <c r="J605" s="310" t="s">
        <v>100</v>
      </c>
      <c r="K605" s="310" t="s">
        <v>99</v>
      </c>
      <c r="L605" s="310" t="s">
        <v>100</v>
      </c>
      <c r="M605" s="310" t="s">
        <v>100</v>
      </c>
      <c r="N605" s="310" t="s">
        <v>100</v>
      </c>
      <c r="O605" s="310" t="s">
        <v>99</v>
      </c>
      <c r="P605" s="310" t="s">
        <v>99</v>
      </c>
      <c r="Q605" s="310" t="s">
        <v>99</v>
      </c>
      <c r="R605" s="310" t="s">
        <v>100</v>
      </c>
      <c r="S605" s="310" t="s">
        <v>99</v>
      </c>
      <c r="T605" s="310" t="s">
        <v>99</v>
      </c>
      <c r="U605" s="311" t="s">
        <v>100</v>
      </c>
    </row>
    <row r="606" spans="1:21" x14ac:dyDescent="0.25">
      <c r="A606" s="245" t="s">
        <v>486</v>
      </c>
      <c r="B606" s="246" t="s">
        <v>488</v>
      </c>
      <c r="C606" s="246" t="s">
        <v>41</v>
      </c>
      <c r="D606" s="246" t="s">
        <v>182</v>
      </c>
      <c r="E606" s="312" t="s">
        <v>100</v>
      </c>
      <c r="F606" s="312" t="s">
        <v>100</v>
      </c>
      <c r="G606" s="312" t="s">
        <v>100</v>
      </c>
      <c r="H606" s="312" t="s">
        <v>100</v>
      </c>
      <c r="I606" s="312" t="s">
        <v>100</v>
      </c>
      <c r="J606" s="312" t="s">
        <v>100</v>
      </c>
      <c r="K606" s="312" t="s">
        <v>99</v>
      </c>
      <c r="L606" s="312" t="s">
        <v>100</v>
      </c>
      <c r="M606" s="312" t="s">
        <v>100</v>
      </c>
      <c r="N606" s="312" t="s">
        <v>100</v>
      </c>
      <c r="O606" s="312" t="s">
        <v>99</v>
      </c>
      <c r="P606" s="312" t="s">
        <v>99</v>
      </c>
      <c r="Q606" s="312" t="s">
        <v>99</v>
      </c>
      <c r="R606" s="312" t="s">
        <v>100</v>
      </c>
      <c r="S606" s="312" t="s">
        <v>100</v>
      </c>
      <c r="T606" s="312" t="s">
        <v>100</v>
      </c>
      <c r="U606" s="313" t="s">
        <v>100</v>
      </c>
    </row>
    <row r="607" spans="1:21" x14ac:dyDescent="0.25">
      <c r="A607" s="239" t="s">
        <v>486</v>
      </c>
      <c r="B607" s="240" t="s">
        <v>488</v>
      </c>
      <c r="C607" s="240" t="s">
        <v>48</v>
      </c>
      <c r="D607" s="240" t="s">
        <v>182</v>
      </c>
      <c r="E607" s="310" t="s">
        <v>99</v>
      </c>
      <c r="F607" s="310" t="s">
        <v>100</v>
      </c>
      <c r="G607" s="310" t="s">
        <v>100</v>
      </c>
      <c r="H607" s="310" t="s">
        <v>100</v>
      </c>
      <c r="I607" s="310" t="s">
        <v>99</v>
      </c>
      <c r="J607" s="310" t="s">
        <v>99</v>
      </c>
      <c r="K607" s="310" t="s">
        <v>99</v>
      </c>
      <c r="L607" s="310" t="s">
        <v>99</v>
      </c>
      <c r="M607" s="310" t="s">
        <v>100</v>
      </c>
      <c r="N607" s="310" t="s">
        <v>100</v>
      </c>
      <c r="O607" s="310" t="s">
        <v>99</v>
      </c>
      <c r="P607" s="310" t="s">
        <v>99</v>
      </c>
      <c r="Q607" s="310" t="s">
        <v>99</v>
      </c>
      <c r="R607" s="310" t="s">
        <v>100</v>
      </c>
      <c r="S607" s="310" t="s">
        <v>99</v>
      </c>
      <c r="T607" s="310" t="s">
        <v>100</v>
      </c>
      <c r="U607" s="311" t="s">
        <v>100</v>
      </c>
    </row>
    <row r="608" spans="1:21" x14ac:dyDescent="0.25">
      <c r="A608" s="245" t="s">
        <v>486</v>
      </c>
      <c r="B608" s="246" t="s">
        <v>489</v>
      </c>
      <c r="C608" s="246" t="s">
        <v>41</v>
      </c>
      <c r="D608" s="246" t="s">
        <v>182</v>
      </c>
      <c r="E608" s="312" t="s">
        <v>99</v>
      </c>
      <c r="F608" s="312" t="s">
        <v>100</v>
      </c>
      <c r="G608" s="312" t="s">
        <v>100</v>
      </c>
      <c r="H608" s="312" t="s">
        <v>100</v>
      </c>
      <c r="I608" s="312" t="s">
        <v>99</v>
      </c>
      <c r="J608" s="312" t="s">
        <v>100</v>
      </c>
      <c r="K608" s="312" t="s">
        <v>100</v>
      </c>
      <c r="L608" s="312" t="s">
        <v>99</v>
      </c>
      <c r="M608" s="312" t="s">
        <v>100</v>
      </c>
      <c r="N608" s="312" t="s">
        <v>100</v>
      </c>
      <c r="O608" s="312" t="s">
        <v>100</v>
      </c>
      <c r="P608" s="312" t="s">
        <v>99</v>
      </c>
      <c r="Q608" s="312" t="s">
        <v>100</v>
      </c>
      <c r="R608" s="312" t="s">
        <v>99</v>
      </c>
      <c r="S608" s="312" t="s">
        <v>100</v>
      </c>
      <c r="T608" s="312" t="s">
        <v>100</v>
      </c>
      <c r="U608" s="313" t="s">
        <v>100</v>
      </c>
    </row>
    <row r="609" spans="1:21" x14ac:dyDescent="0.25">
      <c r="A609" s="239" t="s">
        <v>486</v>
      </c>
      <c r="B609" s="240" t="s">
        <v>489</v>
      </c>
      <c r="C609" s="240" t="s">
        <v>47</v>
      </c>
      <c r="D609" s="240" t="s">
        <v>182</v>
      </c>
      <c r="E609" s="310" t="s">
        <v>100</v>
      </c>
      <c r="F609" s="310" t="s">
        <v>100</v>
      </c>
      <c r="G609" s="310" t="s">
        <v>100</v>
      </c>
      <c r="H609" s="310" t="s">
        <v>99</v>
      </c>
      <c r="I609" s="310" t="s">
        <v>99</v>
      </c>
      <c r="J609" s="310" t="s">
        <v>99</v>
      </c>
      <c r="K609" s="310" t="s">
        <v>99</v>
      </c>
      <c r="L609" s="310" t="s">
        <v>99</v>
      </c>
      <c r="M609" s="310" t="s">
        <v>99</v>
      </c>
      <c r="N609" s="310" t="s">
        <v>100</v>
      </c>
      <c r="O609" s="310" t="s">
        <v>99</v>
      </c>
      <c r="P609" s="310" t="s">
        <v>99</v>
      </c>
      <c r="Q609" s="310" t="s">
        <v>99</v>
      </c>
      <c r="R609" s="310" t="s">
        <v>99</v>
      </c>
      <c r="S609" s="310" t="s">
        <v>100</v>
      </c>
      <c r="T609" s="310" t="s">
        <v>100</v>
      </c>
      <c r="U609" s="311" t="s">
        <v>100</v>
      </c>
    </row>
    <row r="610" spans="1:21" x14ac:dyDescent="0.25">
      <c r="A610" s="245" t="s">
        <v>486</v>
      </c>
      <c r="B610" s="246" t="s">
        <v>490</v>
      </c>
      <c r="C610" s="246" t="s">
        <v>49</v>
      </c>
      <c r="D610" s="246" t="s">
        <v>182</v>
      </c>
      <c r="E610" s="312" t="s">
        <v>100</v>
      </c>
      <c r="F610" s="312" t="s">
        <v>100</v>
      </c>
      <c r="G610" s="312" t="s">
        <v>100</v>
      </c>
      <c r="H610" s="312" t="s">
        <v>99</v>
      </c>
      <c r="I610" s="312" t="s">
        <v>99</v>
      </c>
      <c r="J610" s="312" t="s">
        <v>99</v>
      </c>
      <c r="K610" s="312" t="s">
        <v>99</v>
      </c>
      <c r="L610" s="312" t="s">
        <v>99</v>
      </c>
      <c r="M610" s="312" t="s">
        <v>100</v>
      </c>
      <c r="N610" s="312" t="s">
        <v>100</v>
      </c>
      <c r="O610" s="312" t="s">
        <v>99</v>
      </c>
      <c r="P610" s="312" t="s">
        <v>99</v>
      </c>
      <c r="Q610" s="312" t="s">
        <v>99</v>
      </c>
      <c r="R610" s="312" t="s">
        <v>99</v>
      </c>
      <c r="S610" s="312" t="s">
        <v>99</v>
      </c>
      <c r="T610" s="312" t="s">
        <v>99</v>
      </c>
      <c r="U610" s="313" t="s">
        <v>100</v>
      </c>
    </row>
    <row r="611" spans="1:21" x14ac:dyDescent="0.25">
      <c r="A611" s="239" t="s">
        <v>486</v>
      </c>
      <c r="B611" s="240" t="s">
        <v>491</v>
      </c>
      <c r="C611" s="240" t="s">
        <v>47</v>
      </c>
      <c r="D611" s="240" t="s">
        <v>182</v>
      </c>
      <c r="E611" s="310" t="s">
        <v>99</v>
      </c>
      <c r="F611" s="310" t="s">
        <v>99</v>
      </c>
      <c r="G611" s="310" t="s">
        <v>99</v>
      </c>
      <c r="H611" s="310" t="s">
        <v>100</v>
      </c>
      <c r="I611" s="310" t="s">
        <v>100</v>
      </c>
      <c r="J611" s="310" t="s">
        <v>99</v>
      </c>
      <c r="K611" s="310" t="s">
        <v>100</v>
      </c>
      <c r="L611" s="310" t="s">
        <v>100</v>
      </c>
      <c r="M611" s="310" t="s">
        <v>100</v>
      </c>
      <c r="N611" s="310" t="s">
        <v>100</v>
      </c>
      <c r="O611" s="310" t="s">
        <v>99</v>
      </c>
      <c r="P611" s="310" t="s">
        <v>99</v>
      </c>
      <c r="Q611" s="310" t="s">
        <v>99</v>
      </c>
      <c r="R611" s="310" t="s">
        <v>99</v>
      </c>
      <c r="S611" s="310" t="s">
        <v>99</v>
      </c>
      <c r="T611" s="310" t="s">
        <v>99</v>
      </c>
      <c r="U611" s="311" t="s">
        <v>100</v>
      </c>
    </row>
    <row r="612" spans="1:21" x14ac:dyDescent="0.25">
      <c r="A612" s="245" t="s">
        <v>486</v>
      </c>
      <c r="B612" s="246" t="s">
        <v>492</v>
      </c>
      <c r="C612" s="246" t="s">
        <v>47</v>
      </c>
      <c r="D612" s="246" t="s">
        <v>182</v>
      </c>
      <c r="E612" s="312" t="s">
        <v>99</v>
      </c>
      <c r="F612" s="312" t="s">
        <v>99</v>
      </c>
      <c r="G612" s="312" t="s">
        <v>99</v>
      </c>
      <c r="H612" s="312" t="s">
        <v>99</v>
      </c>
      <c r="I612" s="312" t="s">
        <v>99</v>
      </c>
      <c r="J612" s="312" t="s">
        <v>99</v>
      </c>
      <c r="K612" s="312" t="s">
        <v>99</v>
      </c>
      <c r="L612" s="312" t="s">
        <v>99</v>
      </c>
      <c r="M612" s="312" t="s">
        <v>99</v>
      </c>
      <c r="N612" s="312" t="s">
        <v>99</v>
      </c>
      <c r="O612" s="312" t="s">
        <v>99</v>
      </c>
      <c r="P612" s="312" t="s">
        <v>99</v>
      </c>
      <c r="Q612" s="312" t="s">
        <v>99</v>
      </c>
      <c r="R612" s="312" t="s">
        <v>99</v>
      </c>
      <c r="S612" s="312" t="s">
        <v>99</v>
      </c>
      <c r="T612" s="312" t="s">
        <v>99</v>
      </c>
      <c r="U612" s="313" t="s">
        <v>99</v>
      </c>
    </row>
    <row r="613" spans="1:21" x14ac:dyDescent="0.25">
      <c r="A613" s="239" t="s">
        <v>486</v>
      </c>
      <c r="B613" s="240" t="s">
        <v>492</v>
      </c>
      <c r="C613" s="240" t="s">
        <v>49</v>
      </c>
      <c r="D613" s="240" t="s">
        <v>182</v>
      </c>
      <c r="E613" s="310" t="s">
        <v>100</v>
      </c>
      <c r="F613" s="310" t="s">
        <v>99</v>
      </c>
      <c r="G613" s="310" t="s">
        <v>99</v>
      </c>
      <c r="H613" s="310" t="s">
        <v>99</v>
      </c>
      <c r="I613" s="310" t="s">
        <v>99</v>
      </c>
      <c r="J613" s="310" t="s">
        <v>99</v>
      </c>
      <c r="K613" s="310" t="s">
        <v>99</v>
      </c>
      <c r="L613" s="310" t="s">
        <v>99</v>
      </c>
      <c r="M613" s="310" t="s">
        <v>100</v>
      </c>
      <c r="N613" s="310" t="s">
        <v>100</v>
      </c>
      <c r="O613" s="310" t="s">
        <v>99</v>
      </c>
      <c r="P613" s="310" t="s">
        <v>99</v>
      </c>
      <c r="Q613" s="310" t="s">
        <v>99</v>
      </c>
      <c r="R613" s="310" t="s">
        <v>99</v>
      </c>
      <c r="S613" s="310" t="s">
        <v>99</v>
      </c>
      <c r="T613" s="310" t="s">
        <v>99</v>
      </c>
      <c r="U613" s="311" t="s">
        <v>100</v>
      </c>
    </row>
    <row r="614" spans="1:21" x14ac:dyDescent="0.25">
      <c r="A614" s="245" t="s">
        <v>486</v>
      </c>
      <c r="B614" s="246" t="s">
        <v>493</v>
      </c>
      <c r="C614" s="246" t="s">
        <v>41</v>
      </c>
      <c r="D614" s="246" t="s">
        <v>182</v>
      </c>
      <c r="E614" s="312" t="s">
        <v>99</v>
      </c>
      <c r="F614" s="312" t="s">
        <v>99</v>
      </c>
      <c r="G614" s="312" t="s">
        <v>100</v>
      </c>
      <c r="H614" s="312" t="s">
        <v>100</v>
      </c>
      <c r="I614" s="312" t="s">
        <v>100</v>
      </c>
      <c r="J614" s="312" t="s">
        <v>100</v>
      </c>
      <c r="K614" s="312" t="s">
        <v>100</v>
      </c>
      <c r="L614" s="312" t="s">
        <v>100</v>
      </c>
      <c r="M614" s="312" t="s">
        <v>100</v>
      </c>
      <c r="N614" s="312" t="s">
        <v>100</v>
      </c>
      <c r="O614" s="312" t="s">
        <v>100</v>
      </c>
      <c r="P614" s="312" t="s">
        <v>100</v>
      </c>
      <c r="Q614" s="312" t="s">
        <v>100</v>
      </c>
      <c r="R614" s="312" t="s">
        <v>100</v>
      </c>
      <c r="S614" s="312" t="s">
        <v>100</v>
      </c>
      <c r="T614" s="312" t="s">
        <v>100</v>
      </c>
      <c r="U614" s="313" t="s">
        <v>100</v>
      </c>
    </row>
    <row r="615" spans="1:21" x14ac:dyDescent="0.25">
      <c r="A615" s="239" t="s">
        <v>486</v>
      </c>
      <c r="B615" s="240" t="s">
        <v>494</v>
      </c>
      <c r="C615" s="240" t="s">
        <v>41</v>
      </c>
      <c r="D615" s="240" t="s">
        <v>182</v>
      </c>
      <c r="E615" s="310" t="s">
        <v>100</v>
      </c>
      <c r="F615" s="310" t="s">
        <v>100</v>
      </c>
      <c r="G615" s="310" t="s">
        <v>100</v>
      </c>
      <c r="H615" s="310" t="s">
        <v>99</v>
      </c>
      <c r="I615" s="310" t="s">
        <v>99</v>
      </c>
      <c r="J615" s="310" t="s">
        <v>99</v>
      </c>
      <c r="K615" s="310" t="s">
        <v>99</v>
      </c>
      <c r="L615" s="310" t="s">
        <v>99</v>
      </c>
      <c r="M615" s="310" t="s">
        <v>99</v>
      </c>
      <c r="N615" s="310" t="s">
        <v>100</v>
      </c>
      <c r="O615" s="310" t="s">
        <v>99</v>
      </c>
      <c r="P615" s="310" t="s">
        <v>99</v>
      </c>
      <c r="Q615" s="310" t="s">
        <v>99</v>
      </c>
      <c r="R615" s="310" t="s">
        <v>99</v>
      </c>
      <c r="S615" s="310" t="s">
        <v>99</v>
      </c>
      <c r="T615" s="310" t="s">
        <v>99</v>
      </c>
      <c r="U615" s="311" t="s">
        <v>100</v>
      </c>
    </row>
    <row r="616" spans="1:21" x14ac:dyDescent="0.25">
      <c r="A616" s="245" t="s">
        <v>486</v>
      </c>
      <c r="B616" s="246" t="s">
        <v>495</v>
      </c>
      <c r="C616" s="246" t="s">
        <v>41</v>
      </c>
      <c r="D616" s="246" t="s">
        <v>182</v>
      </c>
      <c r="E616" s="312" t="s">
        <v>99</v>
      </c>
      <c r="F616" s="312" t="s">
        <v>100</v>
      </c>
      <c r="G616" s="312" t="s">
        <v>100</v>
      </c>
      <c r="H616" s="312" t="s">
        <v>100</v>
      </c>
      <c r="I616" s="312" t="s">
        <v>100</v>
      </c>
      <c r="J616" s="312" t="s">
        <v>100</v>
      </c>
      <c r="K616" s="312" t="s">
        <v>100</v>
      </c>
      <c r="L616" s="312" t="s">
        <v>100</v>
      </c>
      <c r="M616" s="312" t="s">
        <v>99</v>
      </c>
      <c r="N616" s="312" t="s">
        <v>100</v>
      </c>
      <c r="O616" s="312" t="s">
        <v>99</v>
      </c>
      <c r="P616" s="312" t="s">
        <v>99</v>
      </c>
      <c r="Q616" s="312" t="s">
        <v>99</v>
      </c>
      <c r="R616" s="312" t="s">
        <v>99</v>
      </c>
      <c r="S616" s="312" t="s">
        <v>100</v>
      </c>
      <c r="T616" s="312" t="s">
        <v>100</v>
      </c>
      <c r="U616" s="313" t="s">
        <v>100</v>
      </c>
    </row>
    <row r="617" spans="1:21" x14ac:dyDescent="0.25">
      <c r="A617" s="239" t="s">
        <v>486</v>
      </c>
      <c r="B617" s="240" t="s">
        <v>496</v>
      </c>
      <c r="C617" s="240" t="s">
        <v>48</v>
      </c>
      <c r="D617" s="240" t="s">
        <v>182</v>
      </c>
      <c r="E617" s="310" t="s">
        <v>100</v>
      </c>
      <c r="F617" s="310" t="s">
        <v>100</v>
      </c>
      <c r="G617" s="310" t="s">
        <v>100</v>
      </c>
      <c r="H617" s="310" t="s">
        <v>100</v>
      </c>
      <c r="I617" s="310" t="s">
        <v>100</v>
      </c>
      <c r="J617" s="310" t="s">
        <v>100</v>
      </c>
      <c r="K617" s="310" t="s">
        <v>100</v>
      </c>
      <c r="L617" s="310" t="s">
        <v>100</v>
      </c>
      <c r="M617" s="310" t="s">
        <v>100</v>
      </c>
      <c r="N617" s="310" t="s">
        <v>100</v>
      </c>
      <c r="O617" s="310" t="s">
        <v>99</v>
      </c>
      <c r="P617" s="310" t="s">
        <v>99</v>
      </c>
      <c r="Q617" s="310" t="s">
        <v>100</v>
      </c>
      <c r="R617" s="310" t="s">
        <v>100</v>
      </c>
      <c r="S617" s="310" t="s">
        <v>100</v>
      </c>
      <c r="T617" s="310" t="s">
        <v>100</v>
      </c>
      <c r="U617" s="311" t="s">
        <v>100</v>
      </c>
    </row>
    <row r="618" spans="1:21" x14ac:dyDescent="0.25">
      <c r="A618" s="245" t="s">
        <v>486</v>
      </c>
      <c r="B618" s="246" t="s">
        <v>497</v>
      </c>
      <c r="C618" s="246" t="s">
        <v>41</v>
      </c>
      <c r="D618" s="246" t="s">
        <v>182</v>
      </c>
      <c r="E618" s="312" t="s">
        <v>99</v>
      </c>
      <c r="F618" s="312" t="s">
        <v>99</v>
      </c>
      <c r="G618" s="312" t="s">
        <v>99</v>
      </c>
      <c r="H618" s="312" t="s">
        <v>99</v>
      </c>
      <c r="I618" s="312" t="s">
        <v>99</v>
      </c>
      <c r="J618" s="312" t="s">
        <v>99</v>
      </c>
      <c r="K618" s="312" t="s">
        <v>99</v>
      </c>
      <c r="L618" s="312" t="s">
        <v>100</v>
      </c>
      <c r="M618" s="312" t="s">
        <v>100</v>
      </c>
      <c r="N618" s="312" t="s">
        <v>100</v>
      </c>
      <c r="O618" s="312" t="s">
        <v>99</v>
      </c>
      <c r="P618" s="312" t="s">
        <v>99</v>
      </c>
      <c r="Q618" s="312" t="s">
        <v>99</v>
      </c>
      <c r="R618" s="312" t="s">
        <v>99</v>
      </c>
      <c r="S618" s="312" t="s">
        <v>99</v>
      </c>
      <c r="T618" s="312" t="s">
        <v>99</v>
      </c>
      <c r="U618" s="313" t="s">
        <v>100</v>
      </c>
    </row>
    <row r="619" spans="1:21" x14ac:dyDescent="0.25">
      <c r="A619" s="239" t="s">
        <v>486</v>
      </c>
      <c r="B619" s="240" t="s">
        <v>498</v>
      </c>
      <c r="C619" s="240" t="s">
        <v>41</v>
      </c>
      <c r="D619" s="240" t="s">
        <v>182</v>
      </c>
      <c r="E619" s="310" t="s">
        <v>99</v>
      </c>
      <c r="F619" s="310" t="s">
        <v>99</v>
      </c>
      <c r="G619" s="310" t="s">
        <v>100</v>
      </c>
      <c r="H619" s="310" t="s">
        <v>99</v>
      </c>
      <c r="I619" s="310" t="s">
        <v>99</v>
      </c>
      <c r="J619" s="310" t="s">
        <v>100</v>
      </c>
      <c r="K619" s="310" t="s">
        <v>99</v>
      </c>
      <c r="L619" s="310" t="s">
        <v>100</v>
      </c>
      <c r="M619" s="310" t="s">
        <v>100</v>
      </c>
      <c r="N619" s="310" t="s">
        <v>100</v>
      </c>
      <c r="O619" s="310" t="s">
        <v>99</v>
      </c>
      <c r="P619" s="310" t="s">
        <v>99</v>
      </c>
      <c r="Q619" s="310" t="s">
        <v>99</v>
      </c>
      <c r="R619" s="310" t="s">
        <v>99</v>
      </c>
      <c r="S619" s="310" t="s">
        <v>99</v>
      </c>
      <c r="T619" s="310" t="s">
        <v>99</v>
      </c>
      <c r="U619" s="311" t="s">
        <v>100</v>
      </c>
    </row>
    <row r="620" spans="1:21" x14ac:dyDescent="0.25">
      <c r="A620" s="245" t="s">
        <v>486</v>
      </c>
      <c r="B620" s="246" t="s">
        <v>499</v>
      </c>
      <c r="C620" s="246" t="s">
        <v>41</v>
      </c>
      <c r="D620" s="246" t="s">
        <v>182</v>
      </c>
      <c r="E620" s="312" t="s">
        <v>99</v>
      </c>
      <c r="F620" s="312" t="s">
        <v>100</v>
      </c>
      <c r="G620" s="312" t="s">
        <v>100</v>
      </c>
      <c r="H620" s="312" t="s">
        <v>100</v>
      </c>
      <c r="I620" s="312" t="s">
        <v>100</v>
      </c>
      <c r="J620" s="312" t="s">
        <v>100</v>
      </c>
      <c r="K620" s="312" t="s">
        <v>100</v>
      </c>
      <c r="L620" s="312" t="s">
        <v>100</v>
      </c>
      <c r="M620" s="312" t="s">
        <v>100</v>
      </c>
      <c r="N620" s="312" t="s">
        <v>100</v>
      </c>
      <c r="O620" s="312" t="s">
        <v>100</v>
      </c>
      <c r="P620" s="312" t="s">
        <v>100</v>
      </c>
      <c r="Q620" s="312" t="s">
        <v>100</v>
      </c>
      <c r="R620" s="312" t="s">
        <v>100</v>
      </c>
      <c r="S620" s="312" t="s">
        <v>100</v>
      </c>
      <c r="T620" s="312" t="s">
        <v>100</v>
      </c>
      <c r="U620" s="313" t="s">
        <v>100</v>
      </c>
    </row>
    <row r="621" spans="1:21" x14ac:dyDescent="0.25">
      <c r="A621" s="239" t="s">
        <v>486</v>
      </c>
      <c r="B621" s="240" t="s">
        <v>500</v>
      </c>
      <c r="C621" s="240" t="s">
        <v>49</v>
      </c>
      <c r="D621" s="240" t="s">
        <v>182</v>
      </c>
      <c r="E621" s="310" t="s">
        <v>99</v>
      </c>
      <c r="F621" s="310" t="s">
        <v>99</v>
      </c>
      <c r="G621" s="310" t="s">
        <v>100</v>
      </c>
      <c r="H621" s="310" t="s">
        <v>100</v>
      </c>
      <c r="I621" s="310" t="s">
        <v>100</v>
      </c>
      <c r="J621" s="310" t="s">
        <v>100</v>
      </c>
      <c r="K621" s="310" t="s">
        <v>99</v>
      </c>
      <c r="L621" s="310" t="s">
        <v>100</v>
      </c>
      <c r="M621" s="310" t="s">
        <v>99</v>
      </c>
      <c r="N621" s="310" t="s">
        <v>100</v>
      </c>
      <c r="O621" s="310" t="s">
        <v>99</v>
      </c>
      <c r="P621" s="310" t="s">
        <v>99</v>
      </c>
      <c r="Q621" s="310" t="s">
        <v>99</v>
      </c>
      <c r="R621" s="310" t="s">
        <v>99</v>
      </c>
      <c r="S621" s="310" t="s">
        <v>100</v>
      </c>
      <c r="T621" s="310" t="s">
        <v>99</v>
      </c>
      <c r="U621" s="311" t="s">
        <v>100</v>
      </c>
    </row>
    <row r="622" spans="1:21" x14ac:dyDescent="0.25">
      <c r="A622" s="245" t="s">
        <v>486</v>
      </c>
      <c r="B622" s="246" t="s">
        <v>501</v>
      </c>
      <c r="C622" s="246" t="s">
        <v>49</v>
      </c>
      <c r="D622" s="246" t="s">
        <v>182</v>
      </c>
      <c r="E622" s="312" t="s">
        <v>99</v>
      </c>
      <c r="F622" s="312" t="s">
        <v>99</v>
      </c>
      <c r="G622" s="312" t="s">
        <v>100</v>
      </c>
      <c r="H622" s="312" t="s">
        <v>100</v>
      </c>
      <c r="I622" s="312" t="s">
        <v>100</v>
      </c>
      <c r="J622" s="312" t="s">
        <v>99</v>
      </c>
      <c r="K622" s="312" t="s">
        <v>99</v>
      </c>
      <c r="L622" s="312" t="s">
        <v>100</v>
      </c>
      <c r="M622" s="312" t="s">
        <v>100</v>
      </c>
      <c r="N622" s="312" t="s">
        <v>100</v>
      </c>
      <c r="O622" s="312" t="s">
        <v>99</v>
      </c>
      <c r="P622" s="312" t="s">
        <v>99</v>
      </c>
      <c r="Q622" s="312" t="s">
        <v>99</v>
      </c>
      <c r="R622" s="312" t="s">
        <v>99</v>
      </c>
      <c r="S622" s="312" t="s">
        <v>99</v>
      </c>
      <c r="T622" s="312" t="s">
        <v>100</v>
      </c>
      <c r="U622" s="313" t="s">
        <v>100</v>
      </c>
    </row>
    <row r="623" spans="1:21" x14ac:dyDescent="0.25">
      <c r="A623" s="239" t="s">
        <v>486</v>
      </c>
      <c r="B623" s="240" t="s">
        <v>502</v>
      </c>
      <c r="C623" s="240" t="s">
        <v>47</v>
      </c>
      <c r="D623" s="240" t="s">
        <v>182</v>
      </c>
      <c r="E623" s="310" t="s">
        <v>99</v>
      </c>
      <c r="F623" s="310" t="s">
        <v>99</v>
      </c>
      <c r="G623" s="310" t="s">
        <v>99</v>
      </c>
      <c r="H623" s="310" t="s">
        <v>99</v>
      </c>
      <c r="I623" s="310" t="s">
        <v>100</v>
      </c>
      <c r="J623" s="310" t="s">
        <v>100</v>
      </c>
      <c r="K623" s="310" t="s">
        <v>99</v>
      </c>
      <c r="L623" s="310" t="s">
        <v>99</v>
      </c>
      <c r="M623" s="310" t="s">
        <v>99</v>
      </c>
      <c r="N623" s="310" t="s">
        <v>99</v>
      </c>
      <c r="O623" s="310" t="s">
        <v>99</v>
      </c>
      <c r="P623" s="310" t="s">
        <v>99</v>
      </c>
      <c r="Q623" s="310" t="s">
        <v>99</v>
      </c>
      <c r="R623" s="310" t="s">
        <v>99</v>
      </c>
      <c r="S623" s="310" t="s">
        <v>99</v>
      </c>
      <c r="T623" s="310" t="s">
        <v>99</v>
      </c>
      <c r="U623" s="311" t="s">
        <v>100</v>
      </c>
    </row>
    <row r="624" spans="1:21" x14ac:dyDescent="0.25">
      <c r="A624" s="245" t="s">
        <v>486</v>
      </c>
      <c r="B624" s="246" t="s">
        <v>503</v>
      </c>
      <c r="C624" s="246" t="s">
        <v>25</v>
      </c>
      <c r="D624" s="246" t="s">
        <v>180</v>
      </c>
      <c r="E624" s="312" t="s">
        <v>100</v>
      </c>
      <c r="F624" s="312" t="s">
        <v>100</v>
      </c>
      <c r="G624" s="312" t="s">
        <v>100</v>
      </c>
      <c r="H624" s="312" t="s">
        <v>100</v>
      </c>
      <c r="I624" s="312" t="s">
        <v>100</v>
      </c>
      <c r="J624" s="312" t="s">
        <v>100</v>
      </c>
      <c r="K624" s="312" t="s">
        <v>100</v>
      </c>
      <c r="L624" s="312" t="s">
        <v>100</v>
      </c>
      <c r="M624" s="312" t="s">
        <v>100</v>
      </c>
      <c r="N624" s="312" t="s">
        <v>100</v>
      </c>
      <c r="O624" s="312" t="s">
        <v>99</v>
      </c>
      <c r="P624" s="312" t="s">
        <v>99</v>
      </c>
      <c r="Q624" s="312" t="s">
        <v>99</v>
      </c>
      <c r="R624" s="312" t="s">
        <v>100</v>
      </c>
      <c r="S624" s="312" t="s">
        <v>100</v>
      </c>
      <c r="T624" s="312" t="s">
        <v>99</v>
      </c>
      <c r="U624" s="313" t="s">
        <v>100</v>
      </c>
    </row>
    <row r="625" spans="1:21" x14ac:dyDescent="0.25">
      <c r="A625" s="239" t="s">
        <v>486</v>
      </c>
      <c r="B625" s="240" t="s">
        <v>503</v>
      </c>
      <c r="C625" s="240" t="s">
        <v>39</v>
      </c>
      <c r="D625" s="240" t="s">
        <v>180</v>
      </c>
      <c r="E625" s="310" t="s">
        <v>100</v>
      </c>
      <c r="F625" s="310" t="s">
        <v>100</v>
      </c>
      <c r="G625" s="310" t="s">
        <v>100</v>
      </c>
      <c r="H625" s="310" t="s">
        <v>100</v>
      </c>
      <c r="I625" s="310" t="s">
        <v>100</v>
      </c>
      <c r="J625" s="310" t="s">
        <v>100</v>
      </c>
      <c r="K625" s="310" t="s">
        <v>100</v>
      </c>
      <c r="L625" s="310" t="s">
        <v>99</v>
      </c>
      <c r="M625" s="310" t="s">
        <v>100</v>
      </c>
      <c r="N625" s="310" t="s">
        <v>100</v>
      </c>
      <c r="O625" s="310" t="s">
        <v>99</v>
      </c>
      <c r="P625" s="310" t="s">
        <v>99</v>
      </c>
      <c r="Q625" s="310" t="s">
        <v>100</v>
      </c>
      <c r="R625" s="310" t="s">
        <v>100</v>
      </c>
      <c r="S625" s="310" t="s">
        <v>100</v>
      </c>
      <c r="T625" s="310" t="s">
        <v>100</v>
      </c>
      <c r="U625" s="311" t="s">
        <v>100</v>
      </c>
    </row>
    <row r="626" spans="1:21" x14ac:dyDescent="0.25">
      <c r="A626" s="245" t="s">
        <v>486</v>
      </c>
      <c r="B626" s="246" t="s">
        <v>503</v>
      </c>
      <c r="C626" s="246" t="s">
        <v>40</v>
      </c>
      <c r="D626" s="246" t="s">
        <v>180</v>
      </c>
      <c r="E626" s="312" t="s">
        <v>100</v>
      </c>
      <c r="F626" s="312" t="s">
        <v>100</v>
      </c>
      <c r="G626" s="312" t="s">
        <v>100</v>
      </c>
      <c r="H626" s="312" t="s">
        <v>100</v>
      </c>
      <c r="I626" s="312" t="s">
        <v>100</v>
      </c>
      <c r="J626" s="312" t="s">
        <v>100</v>
      </c>
      <c r="K626" s="312" t="s">
        <v>100</v>
      </c>
      <c r="L626" s="312" t="s">
        <v>100</v>
      </c>
      <c r="M626" s="312" t="s">
        <v>100</v>
      </c>
      <c r="N626" s="312" t="s">
        <v>100</v>
      </c>
      <c r="O626" s="312" t="s">
        <v>99</v>
      </c>
      <c r="P626" s="312" t="s">
        <v>99</v>
      </c>
      <c r="Q626" s="312" t="s">
        <v>99</v>
      </c>
      <c r="R626" s="312" t="s">
        <v>100</v>
      </c>
      <c r="S626" s="312" t="s">
        <v>99</v>
      </c>
      <c r="T626" s="312" t="s">
        <v>100</v>
      </c>
      <c r="U626" s="313" t="s">
        <v>100</v>
      </c>
    </row>
    <row r="627" spans="1:21" x14ac:dyDescent="0.25">
      <c r="A627" s="239" t="s">
        <v>486</v>
      </c>
      <c r="B627" s="240" t="s">
        <v>503</v>
      </c>
      <c r="C627" s="240" t="s">
        <v>48</v>
      </c>
      <c r="D627" s="240" t="s">
        <v>180</v>
      </c>
      <c r="E627" s="310" t="s">
        <v>100</v>
      </c>
      <c r="F627" s="310" t="s">
        <v>100</v>
      </c>
      <c r="G627" s="310" t="s">
        <v>100</v>
      </c>
      <c r="H627" s="310" t="s">
        <v>100</v>
      </c>
      <c r="I627" s="310" t="s">
        <v>100</v>
      </c>
      <c r="J627" s="310" t="s">
        <v>100</v>
      </c>
      <c r="K627" s="310" t="s">
        <v>99</v>
      </c>
      <c r="L627" s="310" t="s">
        <v>99</v>
      </c>
      <c r="M627" s="310" t="s">
        <v>99</v>
      </c>
      <c r="N627" s="310" t="s">
        <v>100</v>
      </c>
      <c r="O627" s="310" t="s">
        <v>99</v>
      </c>
      <c r="P627" s="310" t="s">
        <v>99</v>
      </c>
      <c r="Q627" s="310" t="s">
        <v>100</v>
      </c>
      <c r="R627" s="310" t="s">
        <v>99</v>
      </c>
      <c r="S627" s="310" t="s">
        <v>99</v>
      </c>
      <c r="T627" s="310" t="s">
        <v>100</v>
      </c>
      <c r="U627" s="311" t="s">
        <v>100</v>
      </c>
    </row>
    <row r="628" spans="1:21" x14ac:dyDescent="0.25">
      <c r="A628" s="245" t="s">
        <v>486</v>
      </c>
      <c r="B628" s="246" t="s">
        <v>503</v>
      </c>
      <c r="C628" s="246" t="s">
        <v>50</v>
      </c>
      <c r="D628" s="246" t="s">
        <v>180</v>
      </c>
      <c r="E628" s="312" t="s">
        <v>100</v>
      </c>
      <c r="F628" s="312" t="s">
        <v>100</v>
      </c>
      <c r="G628" s="312" t="s">
        <v>100</v>
      </c>
      <c r="H628" s="312" t="s">
        <v>100</v>
      </c>
      <c r="I628" s="312" t="s">
        <v>100</v>
      </c>
      <c r="J628" s="312" t="s">
        <v>100</v>
      </c>
      <c r="K628" s="312" t="s">
        <v>100</v>
      </c>
      <c r="L628" s="312" t="s">
        <v>100</v>
      </c>
      <c r="M628" s="312" t="s">
        <v>100</v>
      </c>
      <c r="N628" s="312" t="s">
        <v>100</v>
      </c>
      <c r="O628" s="312" t="s">
        <v>99</v>
      </c>
      <c r="P628" s="312" t="s">
        <v>99</v>
      </c>
      <c r="Q628" s="312" t="s">
        <v>100</v>
      </c>
      <c r="R628" s="312" t="s">
        <v>100</v>
      </c>
      <c r="S628" s="312" t="s">
        <v>100</v>
      </c>
      <c r="T628" s="312" t="s">
        <v>100</v>
      </c>
      <c r="U628" s="313" t="s">
        <v>100</v>
      </c>
    </row>
    <row r="629" spans="1:21" x14ac:dyDescent="0.25">
      <c r="A629" s="239" t="s">
        <v>486</v>
      </c>
      <c r="B629" s="240" t="s">
        <v>504</v>
      </c>
      <c r="C629" s="240" t="s">
        <v>47</v>
      </c>
      <c r="D629" s="240" t="s">
        <v>182</v>
      </c>
      <c r="E629" s="310" t="s">
        <v>100</v>
      </c>
      <c r="F629" s="310" t="s">
        <v>99</v>
      </c>
      <c r="G629" s="310" t="s">
        <v>100</v>
      </c>
      <c r="H629" s="310" t="s">
        <v>99</v>
      </c>
      <c r="I629" s="310" t="s">
        <v>99</v>
      </c>
      <c r="J629" s="310" t="s">
        <v>99</v>
      </c>
      <c r="K629" s="310" t="s">
        <v>100</v>
      </c>
      <c r="L629" s="310" t="s">
        <v>99</v>
      </c>
      <c r="M629" s="310" t="s">
        <v>99</v>
      </c>
      <c r="N629" s="310" t="s">
        <v>99</v>
      </c>
      <c r="O629" s="310" t="s">
        <v>99</v>
      </c>
      <c r="P629" s="310" t="s">
        <v>99</v>
      </c>
      <c r="Q629" s="310" t="s">
        <v>99</v>
      </c>
      <c r="R629" s="310" t="s">
        <v>99</v>
      </c>
      <c r="S629" s="310" t="s">
        <v>99</v>
      </c>
      <c r="T629" s="310" t="s">
        <v>100</v>
      </c>
      <c r="U629" s="311" t="s">
        <v>100</v>
      </c>
    </row>
    <row r="630" spans="1:21" x14ac:dyDescent="0.25">
      <c r="A630" s="245" t="s">
        <v>486</v>
      </c>
      <c r="B630" s="246" t="s">
        <v>505</v>
      </c>
      <c r="C630" s="246" t="s">
        <v>847</v>
      </c>
      <c r="D630" s="246" t="s">
        <v>180</v>
      </c>
      <c r="E630" s="312" t="s">
        <v>100</v>
      </c>
      <c r="F630" s="312" t="s">
        <v>99</v>
      </c>
      <c r="G630" s="312" t="s">
        <v>100</v>
      </c>
      <c r="H630" s="312" t="s">
        <v>100</v>
      </c>
      <c r="I630" s="312" t="s">
        <v>100</v>
      </c>
      <c r="J630" s="312" t="s">
        <v>100</v>
      </c>
      <c r="K630" s="312" t="s">
        <v>99</v>
      </c>
      <c r="L630" s="312" t="s">
        <v>100</v>
      </c>
      <c r="M630" s="312" t="s">
        <v>100</v>
      </c>
      <c r="N630" s="312" t="s">
        <v>100</v>
      </c>
      <c r="O630" s="312" t="s">
        <v>100</v>
      </c>
      <c r="P630" s="312" t="s">
        <v>99</v>
      </c>
      <c r="Q630" s="312" t="s">
        <v>100</v>
      </c>
      <c r="R630" s="312" t="s">
        <v>100</v>
      </c>
      <c r="S630" s="312" t="s">
        <v>100</v>
      </c>
      <c r="T630" s="312" t="s">
        <v>100</v>
      </c>
      <c r="U630" s="313" t="s">
        <v>100</v>
      </c>
    </row>
    <row r="631" spans="1:21" x14ac:dyDescent="0.25">
      <c r="A631" s="239" t="s">
        <v>486</v>
      </c>
      <c r="B631" s="240" t="s">
        <v>505</v>
      </c>
      <c r="C631" s="240" t="s">
        <v>40</v>
      </c>
      <c r="D631" s="240" t="s">
        <v>180</v>
      </c>
      <c r="E631" s="310" t="s">
        <v>100</v>
      </c>
      <c r="F631" s="310" t="s">
        <v>100</v>
      </c>
      <c r="G631" s="310" t="s">
        <v>100</v>
      </c>
      <c r="H631" s="310" t="s">
        <v>100</v>
      </c>
      <c r="I631" s="310" t="s">
        <v>100</v>
      </c>
      <c r="J631" s="310" t="s">
        <v>100</v>
      </c>
      <c r="K631" s="310" t="s">
        <v>99</v>
      </c>
      <c r="L631" s="310" t="s">
        <v>100</v>
      </c>
      <c r="M631" s="310" t="s">
        <v>100</v>
      </c>
      <c r="N631" s="310" t="s">
        <v>100</v>
      </c>
      <c r="O631" s="310" t="s">
        <v>99</v>
      </c>
      <c r="P631" s="310" t="s">
        <v>99</v>
      </c>
      <c r="Q631" s="310" t="s">
        <v>100</v>
      </c>
      <c r="R631" s="310" t="s">
        <v>100</v>
      </c>
      <c r="S631" s="310" t="s">
        <v>100</v>
      </c>
      <c r="T631" s="310" t="s">
        <v>100</v>
      </c>
      <c r="U631" s="311" t="s">
        <v>100</v>
      </c>
    </row>
    <row r="632" spans="1:21" x14ac:dyDescent="0.25">
      <c r="A632" s="245" t="s">
        <v>486</v>
      </c>
      <c r="B632" s="246" t="s">
        <v>505</v>
      </c>
      <c r="C632" s="246" t="s">
        <v>47</v>
      </c>
      <c r="D632" s="246" t="s">
        <v>180</v>
      </c>
      <c r="E632" s="312" t="s">
        <v>100</v>
      </c>
      <c r="F632" s="312" t="s">
        <v>100</v>
      </c>
      <c r="G632" s="312" t="s">
        <v>100</v>
      </c>
      <c r="H632" s="312" t="s">
        <v>100</v>
      </c>
      <c r="I632" s="312" t="s">
        <v>99</v>
      </c>
      <c r="J632" s="312" t="s">
        <v>99</v>
      </c>
      <c r="K632" s="312" t="s">
        <v>99</v>
      </c>
      <c r="L632" s="312" t="s">
        <v>99</v>
      </c>
      <c r="M632" s="312" t="s">
        <v>99</v>
      </c>
      <c r="N632" s="312" t="s">
        <v>100</v>
      </c>
      <c r="O632" s="312" t="s">
        <v>99</v>
      </c>
      <c r="P632" s="312" t="s">
        <v>99</v>
      </c>
      <c r="Q632" s="312" t="s">
        <v>99</v>
      </c>
      <c r="R632" s="312" t="s">
        <v>99</v>
      </c>
      <c r="S632" s="312" t="s">
        <v>99</v>
      </c>
      <c r="T632" s="312" t="s">
        <v>99</v>
      </c>
      <c r="U632" s="313" t="s">
        <v>100</v>
      </c>
    </row>
    <row r="633" spans="1:21" x14ac:dyDescent="0.25">
      <c r="A633" s="239" t="s">
        <v>486</v>
      </c>
      <c r="B633" s="240" t="s">
        <v>505</v>
      </c>
      <c r="C633" s="240" t="s">
        <v>48</v>
      </c>
      <c r="D633" s="240" t="s">
        <v>180</v>
      </c>
      <c r="E633" s="310" t="s">
        <v>99</v>
      </c>
      <c r="F633" s="310" t="s">
        <v>100</v>
      </c>
      <c r="G633" s="310" t="s">
        <v>100</v>
      </c>
      <c r="H633" s="310" t="s">
        <v>100</v>
      </c>
      <c r="I633" s="310" t="s">
        <v>100</v>
      </c>
      <c r="J633" s="310" t="s">
        <v>100</v>
      </c>
      <c r="K633" s="310" t="s">
        <v>100</v>
      </c>
      <c r="L633" s="310" t="s">
        <v>100</v>
      </c>
      <c r="M633" s="310" t="s">
        <v>100</v>
      </c>
      <c r="N633" s="310" t="s">
        <v>100</v>
      </c>
      <c r="O633" s="310" t="s">
        <v>99</v>
      </c>
      <c r="P633" s="310" t="s">
        <v>99</v>
      </c>
      <c r="Q633" s="310" t="s">
        <v>100</v>
      </c>
      <c r="R633" s="310" t="s">
        <v>100</v>
      </c>
      <c r="S633" s="310" t="s">
        <v>100</v>
      </c>
      <c r="T633" s="310" t="s">
        <v>99</v>
      </c>
      <c r="U633" s="311" t="s">
        <v>99</v>
      </c>
    </row>
    <row r="634" spans="1:21" x14ac:dyDescent="0.25">
      <c r="A634" s="245" t="s">
        <v>486</v>
      </c>
      <c r="B634" s="246" t="s">
        <v>505</v>
      </c>
      <c r="C634" s="246" t="s">
        <v>506</v>
      </c>
      <c r="D634" s="246" t="s">
        <v>180</v>
      </c>
      <c r="E634" s="312" t="s">
        <v>100</v>
      </c>
      <c r="F634" s="312" t="s">
        <v>100</v>
      </c>
      <c r="G634" s="312" t="s">
        <v>100</v>
      </c>
      <c r="H634" s="312" t="s">
        <v>100</v>
      </c>
      <c r="I634" s="312" t="s">
        <v>100</v>
      </c>
      <c r="J634" s="312" t="s">
        <v>100</v>
      </c>
      <c r="K634" s="312" t="s">
        <v>99</v>
      </c>
      <c r="L634" s="312" t="s">
        <v>100</v>
      </c>
      <c r="M634" s="312" t="s">
        <v>100</v>
      </c>
      <c r="N634" s="312" t="s">
        <v>100</v>
      </c>
      <c r="O634" s="312" t="s">
        <v>99</v>
      </c>
      <c r="P634" s="312" t="s">
        <v>99</v>
      </c>
      <c r="Q634" s="312" t="s">
        <v>100</v>
      </c>
      <c r="R634" s="312" t="s">
        <v>100</v>
      </c>
      <c r="S634" s="312" t="s">
        <v>100</v>
      </c>
      <c r="T634" s="312" t="s">
        <v>99</v>
      </c>
      <c r="U634" s="313" t="s">
        <v>100</v>
      </c>
    </row>
    <row r="635" spans="1:21" x14ac:dyDescent="0.25">
      <c r="A635" s="239" t="s">
        <v>486</v>
      </c>
      <c r="B635" s="240" t="s">
        <v>505</v>
      </c>
      <c r="C635" s="240" t="s">
        <v>49</v>
      </c>
      <c r="D635" s="240" t="s">
        <v>180</v>
      </c>
      <c r="E635" s="310" t="s">
        <v>100</v>
      </c>
      <c r="F635" s="310" t="s">
        <v>100</v>
      </c>
      <c r="G635" s="310" t="s">
        <v>100</v>
      </c>
      <c r="H635" s="310" t="s">
        <v>100</v>
      </c>
      <c r="I635" s="310" t="s">
        <v>100</v>
      </c>
      <c r="J635" s="310" t="s">
        <v>100</v>
      </c>
      <c r="K635" s="310" t="s">
        <v>99</v>
      </c>
      <c r="L635" s="310" t="s">
        <v>100</v>
      </c>
      <c r="M635" s="310" t="s">
        <v>100</v>
      </c>
      <c r="N635" s="310" t="s">
        <v>100</v>
      </c>
      <c r="O635" s="310" t="s">
        <v>99</v>
      </c>
      <c r="P635" s="310" t="s">
        <v>99</v>
      </c>
      <c r="Q635" s="310" t="s">
        <v>100</v>
      </c>
      <c r="R635" s="310" t="s">
        <v>100</v>
      </c>
      <c r="S635" s="310" t="s">
        <v>100</v>
      </c>
      <c r="T635" s="310" t="s">
        <v>100</v>
      </c>
      <c r="U635" s="311" t="s">
        <v>100</v>
      </c>
    </row>
    <row r="636" spans="1:21" x14ac:dyDescent="0.25">
      <c r="A636" s="245" t="s">
        <v>486</v>
      </c>
      <c r="B636" s="246" t="s">
        <v>505</v>
      </c>
      <c r="C636" s="246" t="s">
        <v>50</v>
      </c>
      <c r="D636" s="246" t="s">
        <v>180</v>
      </c>
      <c r="E636" s="312" t="s">
        <v>100</v>
      </c>
      <c r="F636" s="312" t="s">
        <v>100</v>
      </c>
      <c r="G636" s="312" t="s">
        <v>100</v>
      </c>
      <c r="H636" s="312" t="s">
        <v>100</v>
      </c>
      <c r="I636" s="312" t="s">
        <v>100</v>
      </c>
      <c r="J636" s="312" t="s">
        <v>100</v>
      </c>
      <c r="K636" s="312" t="s">
        <v>100</v>
      </c>
      <c r="L636" s="312" t="s">
        <v>100</v>
      </c>
      <c r="M636" s="312" t="s">
        <v>100</v>
      </c>
      <c r="N636" s="312" t="s">
        <v>100</v>
      </c>
      <c r="O636" s="312" t="s">
        <v>99</v>
      </c>
      <c r="P636" s="312" t="s">
        <v>99</v>
      </c>
      <c r="Q636" s="312" t="s">
        <v>100</v>
      </c>
      <c r="R636" s="312" t="s">
        <v>100</v>
      </c>
      <c r="S636" s="312" t="s">
        <v>99</v>
      </c>
      <c r="T636" s="312" t="s">
        <v>100</v>
      </c>
      <c r="U636" s="313" t="s">
        <v>100</v>
      </c>
    </row>
    <row r="637" spans="1:21" x14ac:dyDescent="0.25">
      <c r="A637" s="239" t="s">
        <v>486</v>
      </c>
      <c r="B637" s="240" t="s">
        <v>505</v>
      </c>
      <c r="C637" s="240" t="s">
        <v>51</v>
      </c>
      <c r="D637" s="240" t="s">
        <v>180</v>
      </c>
      <c r="E637" s="310" t="s">
        <v>100</v>
      </c>
      <c r="F637" s="310" t="s">
        <v>100</v>
      </c>
      <c r="G637" s="310" t="s">
        <v>100</v>
      </c>
      <c r="H637" s="310" t="s">
        <v>100</v>
      </c>
      <c r="I637" s="310" t="s">
        <v>100</v>
      </c>
      <c r="J637" s="310" t="s">
        <v>100</v>
      </c>
      <c r="K637" s="310" t="s">
        <v>99</v>
      </c>
      <c r="L637" s="310" t="s">
        <v>99</v>
      </c>
      <c r="M637" s="310" t="s">
        <v>99</v>
      </c>
      <c r="N637" s="310" t="s">
        <v>100</v>
      </c>
      <c r="O637" s="310" t="s">
        <v>99</v>
      </c>
      <c r="P637" s="310" t="s">
        <v>99</v>
      </c>
      <c r="Q637" s="310" t="s">
        <v>100</v>
      </c>
      <c r="R637" s="310" t="s">
        <v>100</v>
      </c>
      <c r="S637" s="310" t="s">
        <v>100</v>
      </c>
      <c r="T637" s="310" t="s">
        <v>100</v>
      </c>
      <c r="U637" s="311" t="s">
        <v>100</v>
      </c>
    </row>
    <row r="638" spans="1:21" x14ac:dyDescent="0.25">
      <c r="A638" s="245" t="s">
        <v>486</v>
      </c>
      <c r="B638" s="246" t="s">
        <v>507</v>
      </c>
      <c r="C638" s="246" t="s">
        <v>581</v>
      </c>
      <c r="D638" s="246" t="s">
        <v>182</v>
      </c>
      <c r="E638" s="312" t="s">
        <v>100</v>
      </c>
      <c r="F638" s="312" t="s">
        <v>100</v>
      </c>
      <c r="G638" s="312" t="s">
        <v>100</v>
      </c>
      <c r="H638" s="312" t="s">
        <v>100</v>
      </c>
      <c r="I638" s="312" t="s">
        <v>100</v>
      </c>
      <c r="J638" s="312" t="s">
        <v>100</v>
      </c>
      <c r="K638" s="312" t="s">
        <v>100</v>
      </c>
      <c r="L638" s="312" t="s">
        <v>100</v>
      </c>
      <c r="M638" s="312" t="s">
        <v>99</v>
      </c>
      <c r="N638" s="312" t="s">
        <v>100</v>
      </c>
      <c r="O638" s="312" t="s">
        <v>99</v>
      </c>
      <c r="P638" s="312" t="s">
        <v>99</v>
      </c>
      <c r="Q638" s="312" t="s">
        <v>100</v>
      </c>
      <c r="R638" s="312" t="s">
        <v>99</v>
      </c>
      <c r="S638" s="312" t="s">
        <v>100</v>
      </c>
      <c r="T638" s="312" t="s">
        <v>100</v>
      </c>
      <c r="U638" s="313" t="s">
        <v>100</v>
      </c>
    </row>
    <row r="639" spans="1:21" x14ac:dyDescent="0.25">
      <c r="A639" s="239" t="s">
        <v>486</v>
      </c>
      <c r="B639" s="240" t="s">
        <v>507</v>
      </c>
      <c r="C639" s="240" t="s">
        <v>41</v>
      </c>
      <c r="D639" s="240" t="s">
        <v>182</v>
      </c>
      <c r="E639" s="310" t="s">
        <v>100</v>
      </c>
      <c r="F639" s="310" t="s">
        <v>99</v>
      </c>
      <c r="G639" s="310" t="s">
        <v>100</v>
      </c>
      <c r="H639" s="310" t="s">
        <v>100</v>
      </c>
      <c r="I639" s="310" t="s">
        <v>100</v>
      </c>
      <c r="J639" s="310" t="s">
        <v>100</v>
      </c>
      <c r="K639" s="310" t="s">
        <v>99</v>
      </c>
      <c r="L639" s="310" t="s">
        <v>100</v>
      </c>
      <c r="M639" s="310" t="s">
        <v>100</v>
      </c>
      <c r="N639" s="310" t="s">
        <v>100</v>
      </c>
      <c r="O639" s="310" t="s">
        <v>99</v>
      </c>
      <c r="P639" s="310" t="s">
        <v>99</v>
      </c>
      <c r="Q639" s="310" t="s">
        <v>99</v>
      </c>
      <c r="R639" s="310" t="s">
        <v>99</v>
      </c>
      <c r="S639" s="310" t="s">
        <v>100</v>
      </c>
      <c r="T639" s="310" t="s">
        <v>100</v>
      </c>
      <c r="U639" s="311" t="s">
        <v>100</v>
      </c>
    </row>
    <row r="640" spans="1:21" x14ac:dyDescent="0.25">
      <c r="A640" s="245" t="s">
        <v>486</v>
      </c>
      <c r="B640" s="246" t="s">
        <v>507</v>
      </c>
      <c r="C640" s="246" t="s">
        <v>45</v>
      </c>
      <c r="D640" s="246" t="s">
        <v>182</v>
      </c>
      <c r="E640" s="312" t="s">
        <v>100</v>
      </c>
      <c r="F640" s="312" t="s">
        <v>100</v>
      </c>
      <c r="G640" s="312" t="s">
        <v>100</v>
      </c>
      <c r="H640" s="312" t="s">
        <v>100</v>
      </c>
      <c r="I640" s="312" t="s">
        <v>100</v>
      </c>
      <c r="J640" s="312" t="s">
        <v>100</v>
      </c>
      <c r="K640" s="312" t="s">
        <v>100</v>
      </c>
      <c r="L640" s="312" t="s">
        <v>100</v>
      </c>
      <c r="M640" s="312" t="s">
        <v>100</v>
      </c>
      <c r="N640" s="312" t="s">
        <v>100</v>
      </c>
      <c r="O640" s="312" t="s">
        <v>100</v>
      </c>
      <c r="P640" s="312" t="s">
        <v>99</v>
      </c>
      <c r="Q640" s="312" t="s">
        <v>100</v>
      </c>
      <c r="R640" s="312" t="s">
        <v>100</v>
      </c>
      <c r="S640" s="312" t="s">
        <v>100</v>
      </c>
      <c r="T640" s="312" t="s">
        <v>100</v>
      </c>
      <c r="U640" s="313" t="s">
        <v>100</v>
      </c>
    </row>
    <row r="641" spans="1:21" x14ac:dyDescent="0.25">
      <c r="A641" s="239" t="s">
        <v>486</v>
      </c>
      <c r="B641" s="240" t="s">
        <v>508</v>
      </c>
      <c r="C641" s="240" t="s">
        <v>25</v>
      </c>
      <c r="D641" s="240" t="s">
        <v>180</v>
      </c>
      <c r="E641" s="310" t="s">
        <v>100</v>
      </c>
      <c r="F641" s="310" t="s">
        <v>100</v>
      </c>
      <c r="G641" s="310" t="s">
        <v>100</v>
      </c>
      <c r="H641" s="310" t="s">
        <v>100</v>
      </c>
      <c r="I641" s="310" t="s">
        <v>100</v>
      </c>
      <c r="J641" s="310" t="s">
        <v>100</v>
      </c>
      <c r="K641" s="310" t="s">
        <v>100</v>
      </c>
      <c r="L641" s="310" t="s">
        <v>100</v>
      </c>
      <c r="M641" s="310" t="s">
        <v>100</v>
      </c>
      <c r="N641" s="310" t="s">
        <v>100</v>
      </c>
      <c r="O641" s="310" t="s">
        <v>99</v>
      </c>
      <c r="P641" s="310" t="s">
        <v>99</v>
      </c>
      <c r="Q641" s="310" t="s">
        <v>100</v>
      </c>
      <c r="R641" s="310" t="s">
        <v>100</v>
      </c>
      <c r="S641" s="310" t="s">
        <v>100</v>
      </c>
      <c r="T641" s="310" t="s">
        <v>100</v>
      </c>
      <c r="U641" s="311" t="s">
        <v>100</v>
      </c>
    </row>
    <row r="642" spans="1:21" x14ac:dyDescent="0.25">
      <c r="A642" s="245" t="s">
        <v>486</v>
      </c>
      <c r="B642" s="246" t="s">
        <v>508</v>
      </c>
      <c r="C642" s="246" t="s">
        <v>40</v>
      </c>
      <c r="D642" s="246" t="s">
        <v>180</v>
      </c>
      <c r="E642" s="312" t="s">
        <v>100</v>
      </c>
      <c r="F642" s="312" t="s">
        <v>100</v>
      </c>
      <c r="G642" s="312" t="s">
        <v>100</v>
      </c>
      <c r="H642" s="312" t="s">
        <v>100</v>
      </c>
      <c r="I642" s="312" t="s">
        <v>99</v>
      </c>
      <c r="J642" s="312" t="s">
        <v>99</v>
      </c>
      <c r="K642" s="312" t="s">
        <v>99</v>
      </c>
      <c r="L642" s="312" t="s">
        <v>100</v>
      </c>
      <c r="M642" s="312" t="s">
        <v>100</v>
      </c>
      <c r="N642" s="312" t="s">
        <v>100</v>
      </c>
      <c r="O642" s="312" t="s">
        <v>99</v>
      </c>
      <c r="P642" s="312" t="s">
        <v>99</v>
      </c>
      <c r="Q642" s="312" t="s">
        <v>99</v>
      </c>
      <c r="R642" s="312" t="s">
        <v>100</v>
      </c>
      <c r="S642" s="312" t="s">
        <v>100</v>
      </c>
      <c r="T642" s="312" t="s">
        <v>100</v>
      </c>
      <c r="U642" s="313" t="s">
        <v>100</v>
      </c>
    </row>
    <row r="643" spans="1:21" x14ac:dyDescent="0.25">
      <c r="A643" s="239" t="s">
        <v>486</v>
      </c>
      <c r="B643" s="240" t="s">
        <v>508</v>
      </c>
      <c r="C643" s="240" t="s">
        <v>47</v>
      </c>
      <c r="D643" s="240" t="s">
        <v>180</v>
      </c>
      <c r="E643" s="310" t="s">
        <v>100</v>
      </c>
      <c r="F643" s="310" t="s">
        <v>100</v>
      </c>
      <c r="G643" s="310" t="s">
        <v>99</v>
      </c>
      <c r="H643" s="310" t="s">
        <v>99</v>
      </c>
      <c r="I643" s="310" t="s">
        <v>100</v>
      </c>
      <c r="J643" s="310" t="s">
        <v>99</v>
      </c>
      <c r="K643" s="310" t="s">
        <v>99</v>
      </c>
      <c r="L643" s="310" t="s">
        <v>99</v>
      </c>
      <c r="M643" s="310" t="s">
        <v>99</v>
      </c>
      <c r="N643" s="310" t="s">
        <v>99</v>
      </c>
      <c r="O643" s="310" t="s">
        <v>99</v>
      </c>
      <c r="P643" s="310" t="s">
        <v>99</v>
      </c>
      <c r="Q643" s="310" t="s">
        <v>99</v>
      </c>
      <c r="R643" s="310" t="s">
        <v>100</v>
      </c>
      <c r="S643" s="310" t="s">
        <v>99</v>
      </c>
      <c r="T643" s="310" t="s">
        <v>99</v>
      </c>
      <c r="U643" s="311" t="s">
        <v>100</v>
      </c>
    </row>
    <row r="644" spans="1:21" x14ac:dyDescent="0.25">
      <c r="A644" s="245" t="s">
        <v>486</v>
      </c>
      <c r="B644" s="246" t="s">
        <v>508</v>
      </c>
      <c r="C644" s="246" t="s">
        <v>310</v>
      </c>
      <c r="D644" s="246" t="s">
        <v>180</v>
      </c>
      <c r="E644" s="312" t="s">
        <v>100</v>
      </c>
      <c r="F644" s="312" t="s">
        <v>100</v>
      </c>
      <c r="G644" s="312" t="s">
        <v>100</v>
      </c>
      <c r="H644" s="312" t="s">
        <v>99</v>
      </c>
      <c r="I644" s="312" t="s">
        <v>99</v>
      </c>
      <c r="J644" s="312" t="s">
        <v>99</v>
      </c>
      <c r="K644" s="312" t="s">
        <v>99</v>
      </c>
      <c r="L644" s="312" t="s">
        <v>99</v>
      </c>
      <c r="M644" s="312" t="s">
        <v>99</v>
      </c>
      <c r="N644" s="312" t="s">
        <v>99</v>
      </c>
      <c r="O644" s="312" t="s">
        <v>99</v>
      </c>
      <c r="P644" s="312" t="s">
        <v>99</v>
      </c>
      <c r="Q644" s="312" t="s">
        <v>99</v>
      </c>
      <c r="R644" s="312" t="s">
        <v>99</v>
      </c>
      <c r="S644" s="312" t="s">
        <v>100</v>
      </c>
      <c r="T644" s="312" t="s">
        <v>100</v>
      </c>
      <c r="U644" s="313" t="s">
        <v>100</v>
      </c>
    </row>
    <row r="645" spans="1:21" x14ac:dyDescent="0.25">
      <c r="A645" s="239" t="s">
        <v>486</v>
      </c>
      <c r="B645" s="240" t="s">
        <v>508</v>
      </c>
      <c r="C645" s="240" t="s">
        <v>48</v>
      </c>
      <c r="D645" s="240" t="s">
        <v>180</v>
      </c>
      <c r="E645" s="310" t="s">
        <v>100</v>
      </c>
      <c r="F645" s="310" t="s">
        <v>100</v>
      </c>
      <c r="G645" s="310" t="s">
        <v>100</v>
      </c>
      <c r="H645" s="310" t="s">
        <v>100</v>
      </c>
      <c r="I645" s="310" t="s">
        <v>100</v>
      </c>
      <c r="J645" s="310" t="s">
        <v>100</v>
      </c>
      <c r="K645" s="310" t="s">
        <v>100</v>
      </c>
      <c r="L645" s="310" t="s">
        <v>100</v>
      </c>
      <c r="M645" s="310" t="s">
        <v>100</v>
      </c>
      <c r="N645" s="310" t="s">
        <v>100</v>
      </c>
      <c r="O645" s="310" t="s">
        <v>100</v>
      </c>
      <c r="P645" s="310" t="s">
        <v>100</v>
      </c>
      <c r="Q645" s="310" t="s">
        <v>100</v>
      </c>
      <c r="R645" s="310" t="s">
        <v>100</v>
      </c>
      <c r="S645" s="310" t="s">
        <v>100</v>
      </c>
      <c r="T645" s="310" t="s">
        <v>100</v>
      </c>
      <c r="U645" s="311" t="s">
        <v>100</v>
      </c>
    </row>
    <row r="646" spans="1:21" x14ac:dyDescent="0.25">
      <c r="A646" s="245" t="s">
        <v>486</v>
      </c>
      <c r="B646" s="246" t="s">
        <v>508</v>
      </c>
      <c r="C646" s="246" t="s">
        <v>49</v>
      </c>
      <c r="D646" s="246" t="s">
        <v>180</v>
      </c>
      <c r="E646" s="312" t="s">
        <v>100</v>
      </c>
      <c r="F646" s="312" t="s">
        <v>99</v>
      </c>
      <c r="G646" s="312" t="s">
        <v>100</v>
      </c>
      <c r="H646" s="312" t="s">
        <v>100</v>
      </c>
      <c r="I646" s="312" t="s">
        <v>99</v>
      </c>
      <c r="J646" s="312" t="s">
        <v>100</v>
      </c>
      <c r="K646" s="312" t="s">
        <v>99</v>
      </c>
      <c r="L646" s="312" t="s">
        <v>100</v>
      </c>
      <c r="M646" s="312" t="s">
        <v>100</v>
      </c>
      <c r="N646" s="312" t="s">
        <v>100</v>
      </c>
      <c r="O646" s="312" t="s">
        <v>99</v>
      </c>
      <c r="P646" s="312" t="s">
        <v>99</v>
      </c>
      <c r="Q646" s="312" t="s">
        <v>99</v>
      </c>
      <c r="R646" s="312" t="s">
        <v>99</v>
      </c>
      <c r="S646" s="312" t="s">
        <v>100</v>
      </c>
      <c r="T646" s="312" t="s">
        <v>100</v>
      </c>
      <c r="U646" s="313" t="s">
        <v>100</v>
      </c>
    </row>
    <row r="647" spans="1:21" x14ac:dyDescent="0.25">
      <c r="A647" s="239" t="s">
        <v>486</v>
      </c>
      <c r="B647" s="240" t="s">
        <v>508</v>
      </c>
      <c r="C647" s="240" t="s">
        <v>50</v>
      </c>
      <c r="D647" s="240" t="s">
        <v>180</v>
      </c>
      <c r="E647" s="310" t="s">
        <v>100</v>
      </c>
      <c r="F647" s="310" t="s">
        <v>100</v>
      </c>
      <c r="G647" s="310" t="s">
        <v>100</v>
      </c>
      <c r="H647" s="310" t="s">
        <v>100</v>
      </c>
      <c r="I647" s="310" t="s">
        <v>100</v>
      </c>
      <c r="J647" s="310" t="s">
        <v>100</v>
      </c>
      <c r="K647" s="310" t="s">
        <v>100</v>
      </c>
      <c r="L647" s="310" t="s">
        <v>100</v>
      </c>
      <c r="M647" s="310" t="s">
        <v>100</v>
      </c>
      <c r="N647" s="310" t="s">
        <v>100</v>
      </c>
      <c r="O647" s="310" t="s">
        <v>100</v>
      </c>
      <c r="P647" s="310" t="s">
        <v>99</v>
      </c>
      <c r="Q647" s="310" t="s">
        <v>100</v>
      </c>
      <c r="R647" s="310" t="s">
        <v>100</v>
      </c>
      <c r="S647" s="310" t="s">
        <v>100</v>
      </c>
      <c r="T647" s="310" t="s">
        <v>100</v>
      </c>
      <c r="U647" s="311" t="s">
        <v>100</v>
      </c>
    </row>
    <row r="648" spans="1:21" x14ac:dyDescent="0.25">
      <c r="A648" s="245" t="s">
        <v>486</v>
      </c>
      <c r="B648" s="246" t="s">
        <v>508</v>
      </c>
      <c r="C648" s="246" t="s">
        <v>51</v>
      </c>
      <c r="D648" s="246" t="s">
        <v>180</v>
      </c>
      <c r="E648" s="312" t="s">
        <v>100</v>
      </c>
      <c r="F648" s="312" t="s">
        <v>100</v>
      </c>
      <c r="G648" s="312" t="s">
        <v>100</v>
      </c>
      <c r="H648" s="312" t="s">
        <v>100</v>
      </c>
      <c r="I648" s="312" t="s">
        <v>100</v>
      </c>
      <c r="J648" s="312" t="s">
        <v>100</v>
      </c>
      <c r="K648" s="312" t="s">
        <v>100</v>
      </c>
      <c r="L648" s="312" t="s">
        <v>100</v>
      </c>
      <c r="M648" s="312" t="s">
        <v>100</v>
      </c>
      <c r="N648" s="312" t="s">
        <v>100</v>
      </c>
      <c r="O648" s="312" t="s">
        <v>99</v>
      </c>
      <c r="P648" s="312" t="s">
        <v>99</v>
      </c>
      <c r="Q648" s="312" t="s">
        <v>100</v>
      </c>
      <c r="R648" s="312" t="s">
        <v>100</v>
      </c>
      <c r="S648" s="312" t="s">
        <v>99</v>
      </c>
      <c r="T648" s="312" t="s">
        <v>99</v>
      </c>
      <c r="U648" s="313" t="s">
        <v>100</v>
      </c>
    </row>
    <row r="649" spans="1:21" x14ac:dyDescent="0.25">
      <c r="A649" s="239" t="s">
        <v>486</v>
      </c>
      <c r="B649" s="240" t="s">
        <v>509</v>
      </c>
      <c r="C649" s="240" t="s">
        <v>41</v>
      </c>
      <c r="D649" s="240" t="s">
        <v>182</v>
      </c>
      <c r="E649" s="310" t="s">
        <v>100</v>
      </c>
      <c r="F649" s="310" t="s">
        <v>100</v>
      </c>
      <c r="G649" s="310" t="s">
        <v>100</v>
      </c>
      <c r="H649" s="310" t="s">
        <v>100</v>
      </c>
      <c r="I649" s="310" t="s">
        <v>100</v>
      </c>
      <c r="J649" s="310" t="s">
        <v>100</v>
      </c>
      <c r="K649" s="310" t="s">
        <v>99</v>
      </c>
      <c r="L649" s="310" t="s">
        <v>100</v>
      </c>
      <c r="M649" s="310" t="s">
        <v>100</v>
      </c>
      <c r="N649" s="310" t="s">
        <v>100</v>
      </c>
      <c r="O649" s="310" t="s">
        <v>99</v>
      </c>
      <c r="P649" s="310" t="s">
        <v>99</v>
      </c>
      <c r="Q649" s="310" t="s">
        <v>99</v>
      </c>
      <c r="R649" s="310" t="s">
        <v>100</v>
      </c>
      <c r="S649" s="310" t="s">
        <v>100</v>
      </c>
      <c r="T649" s="310" t="s">
        <v>100</v>
      </c>
      <c r="U649" s="311" t="s">
        <v>100</v>
      </c>
    </row>
    <row r="650" spans="1:21" x14ac:dyDescent="0.25">
      <c r="A650" s="245" t="s">
        <v>486</v>
      </c>
      <c r="B650" s="246" t="s">
        <v>510</v>
      </c>
      <c r="C650" s="246" t="s">
        <v>41</v>
      </c>
      <c r="D650" s="246" t="s">
        <v>182</v>
      </c>
      <c r="E650" s="312" t="s">
        <v>100</v>
      </c>
      <c r="F650" s="312" t="s">
        <v>100</v>
      </c>
      <c r="G650" s="312" t="s">
        <v>100</v>
      </c>
      <c r="H650" s="312" t="s">
        <v>100</v>
      </c>
      <c r="I650" s="312" t="s">
        <v>100</v>
      </c>
      <c r="J650" s="312" t="s">
        <v>99</v>
      </c>
      <c r="K650" s="312" t="s">
        <v>99</v>
      </c>
      <c r="L650" s="312" t="s">
        <v>100</v>
      </c>
      <c r="M650" s="312" t="s">
        <v>100</v>
      </c>
      <c r="N650" s="312" t="s">
        <v>100</v>
      </c>
      <c r="O650" s="312" t="s">
        <v>99</v>
      </c>
      <c r="P650" s="312" t="s">
        <v>99</v>
      </c>
      <c r="Q650" s="312" t="s">
        <v>99</v>
      </c>
      <c r="R650" s="312" t="s">
        <v>100</v>
      </c>
      <c r="S650" s="312" t="s">
        <v>100</v>
      </c>
      <c r="T650" s="312" t="s">
        <v>100</v>
      </c>
      <c r="U650" s="313" t="s">
        <v>100</v>
      </c>
    </row>
    <row r="651" spans="1:21" x14ac:dyDescent="0.25">
      <c r="A651" s="239" t="s">
        <v>486</v>
      </c>
      <c r="B651" s="240" t="s">
        <v>511</v>
      </c>
      <c r="C651" s="240" t="s">
        <v>41</v>
      </c>
      <c r="D651" s="240" t="s">
        <v>182</v>
      </c>
      <c r="E651" s="310" t="s">
        <v>100</v>
      </c>
      <c r="F651" s="310" t="s">
        <v>100</v>
      </c>
      <c r="G651" s="310" t="s">
        <v>100</v>
      </c>
      <c r="H651" s="310" t="s">
        <v>100</v>
      </c>
      <c r="I651" s="310" t="s">
        <v>100</v>
      </c>
      <c r="J651" s="310" t="s">
        <v>100</v>
      </c>
      <c r="K651" s="310" t="s">
        <v>100</v>
      </c>
      <c r="L651" s="310" t="s">
        <v>100</v>
      </c>
      <c r="M651" s="310" t="s">
        <v>100</v>
      </c>
      <c r="N651" s="310" t="s">
        <v>100</v>
      </c>
      <c r="O651" s="310" t="s">
        <v>100</v>
      </c>
      <c r="P651" s="310" t="s">
        <v>100</v>
      </c>
      <c r="Q651" s="310" t="s">
        <v>100</v>
      </c>
      <c r="R651" s="310" t="s">
        <v>99</v>
      </c>
      <c r="S651" s="310" t="s">
        <v>100</v>
      </c>
      <c r="T651" s="310" t="s">
        <v>99</v>
      </c>
      <c r="U651" s="311" t="s">
        <v>100</v>
      </c>
    </row>
    <row r="652" spans="1:21" x14ac:dyDescent="0.25">
      <c r="A652" s="245" t="s">
        <v>486</v>
      </c>
      <c r="B652" s="246" t="s">
        <v>512</v>
      </c>
      <c r="C652" s="246" t="s">
        <v>41</v>
      </c>
      <c r="D652" s="246" t="s">
        <v>182</v>
      </c>
      <c r="E652" s="312" t="s">
        <v>100</v>
      </c>
      <c r="F652" s="312" t="s">
        <v>100</v>
      </c>
      <c r="G652" s="312" t="s">
        <v>100</v>
      </c>
      <c r="H652" s="312" t="s">
        <v>100</v>
      </c>
      <c r="I652" s="312" t="s">
        <v>100</v>
      </c>
      <c r="J652" s="312" t="s">
        <v>99</v>
      </c>
      <c r="K652" s="312" t="s">
        <v>99</v>
      </c>
      <c r="L652" s="312" t="s">
        <v>100</v>
      </c>
      <c r="M652" s="312" t="s">
        <v>100</v>
      </c>
      <c r="N652" s="312" t="s">
        <v>99</v>
      </c>
      <c r="O652" s="312" t="s">
        <v>99</v>
      </c>
      <c r="P652" s="312" t="s">
        <v>99</v>
      </c>
      <c r="Q652" s="312" t="s">
        <v>100</v>
      </c>
      <c r="R652" s="312" t="s">
        <v>100</v>
      </c>
      <c r="S652" s="312" t="s">
        <v>100</v>
      </c>
      <c r="T652" s="312" t="s">
        <v>100</v>
      </c>
      <c r="U652" s="313" t="s">
        <v>100</v>
      </c>
    </row>
    <row r="653" spans="1:21" x14ac:dyDescent="0.25">
      <c r="A653" s="239" t="s">
        <v>513</v>
      </c>
      <c r="B653" s="240" t="s">
        <v>514</v>
      </c>
      <c r="C653" s="240" t="s">
        <v>41</v>
      </c>
      <c r="D653" s="240" t="s">
        <v>180</v>
      </c>
      <c r="E653" s="310" t="s">
        <v>100</v>
      </c>
      <c r="F653" s="310" t="s">
        <v>99</v>
      </c>
      <c r="G653" s="310" t="s">
        <v>100</v>
      </c>
      <c r="H653" s="310" t="s">
        <v>100</v>
      </c>
      <c r="I653" s="310" t="s">
        <v>100</v>
      </c>
      <c r="J653" s="310" t="s">
        <v>100</v>
      </c>
      <c r="K653" s="310" t="s">
        <v>99</v>
      </c>
      <c r="L653" s="310" t="s">
        <v>100</v>
      </c>
      <c r="M653" s="310" t="s">
        <v>100</v>
      </c>
      <c r="N653" s="310" t="s">
        <v>100</v>
      </c>
      <c r="O653" s="310" t="s">
        <v>99</v>
      </c>
      <c r="P653" s="310" t="s">
        <v>99</v>
      </c>
      <c r="Q653" s="310" t="s">
        <v>100</v>
      </c>
      <c r="R653" s="310" t="s">
        <v>99</v>
      </c>
      <c r="S653" s="310" t="s">
        <v>99</v>
      </c>
      <c r="T653" s="310" t="s">
        <v>99</v>
      </c>
      <c r="U653" s="311" t="s">
        <v>100</v>
      </c>
    </row>
    <row r="654" spans="1:21" x14ac:dyDescent="0.25">
      <c r="A654" s="245" t="s">
        <v>513</v>
      </c>
      <c r="B654" s="246" t="s">
        <v>514</v>
      </c>
      <c r="C654" s="246" t="s">
        <v>47</v>
      </c>
      <c r="D654" s="246" t="s">
        <v>180</v>
      </c>
      <c r="E654" s="312" t="s">
        <v>100</v>
      </c>
      <c r="F654" s="312" t="s">
        <v>100</v>
      </c>
      <c r="G654" s="312" t="s">
        <v>100</v>
      </c>
      <c r="H654" s="312" t="s">
        <v>100</v>
      </c>
      <c r="I654" s="312" t="s">
        <v>99</v>
      </c>
      <c r="J654" s="312" t="s">
        <v>100</v>
      </c>
      <c r="K654" s="312" t="s">
        <v>100</v>
      </c>
      <c r="L654" s="312" t="s">
        <v>99</v>
      </c>
      <c r="M654" s="312" t="s">
        <v>100</v>
      </c>
      <c r="N654" s="312" t="s">
        <v>100</v>
      </c>
      <c r="O654" s="312" t="s">
        <v>99</v>
      </c>
      <c r="P654" s="312" t="s">
        <v>99</v>
      </c>
      <c r="Q654" s="312" t="s">
        <v>99</v>
      </c>
      <c r="R654" s="312" t="s">
        <v>99</v>
      </c>
      <c r="S654" s="312" t="s">
        <v>99</v>
      </c>
      <c r="T654" s="312" t="s">
        <v>99</v>
      </c>
      <c r="U654" s="313" t="s">
        <v>100</v>
      </c>
    </row>
    <row r="655" spans="1:21" x14ac:dyDescent="0.25">
      <c r="A655" s="239" t="s">
        <v>513</v>
      </c>
      <c r="B655" s="240" t="s">
        <v>514</v>
      </c>
      <c r="C655" s="240" t="s">
        <v>48</v>
      </c>
      <c r="D655" s="240" t="s">
        <v>180</v>
      </c>
      <c r="E655" s="310" t="s">
        <v>100</v>
      </c>
      <c r="F655" s="310" t="s">
        <v>100</v>
      </c>
      <c r="G655" s="310" t="s">
        <v>100</v>
      </c>
      <c r="H655" s="310" t="s">
        <v>100</v>
      </c>
      <c r="I655" s="310" t="s">
        <v>100</v>
      </c>
      <c r="J655" s="310" t="s">
        <v>100</v>
      </c>
      <c r="K655" s="310" t="s">
        <v>99</v>
      </c>
      <c r="L655" s="310" t="s">
        <v>99</v>
      </c>
      <c r="M655" s="310" t="s">
        <v>100</v>
      </c>
      <c r="N655" s="310" t="s">
        <v>100</v>
      </c>
      <c r="O655" s="310" t="s">
        <v>99</v>
      </c>
      <c r="P655" s="310" t="s">
        <v>99</v>
      </c>
      <c r="Q655" s="310" t="s">
        <v>99</v>
      </c>
      <c r="R655" s="310" t="s">
        <v>99</v>
      </c>
      <c r="S655" s="310" t="s">
        <v>99</v>
      </c>
      <c r="T655" s="310" t="s">
        <v>100</v>
      </c>
      <c r="U655" s="311" t="s">
        <v>100</v>
      </c>
    </row>
    <row r="656" spans="1:21" x14ac:dyDescent="0.25">
      <c r="A656" s="245" t="s">
        <v>513</v>
      </c>
      <c r="B656" s="246" t="s">
        <v>514</v>
      </c>
      <c r="C656" s="246" t="s">
        <v>49</v>
      </c>
      <c r="D656" s="246" t="s">
        <v>180</v>
      </c>
      <c r="E656" s="312" t="s">
        <v>100</v>
      </c>
      <c r="F656" s="312" t="s">
        <v>99</v>
      </c>
      <c r="G656" s="312" t="s">
        <v>100</v>
      </c>
      <c r="H656" s="312" t="s">
        <v>100</v>
      </c>
      <c r="I656" s="312" t="s">
        <v>99</v>
      </c>
      <c r="J656" s="312" t="s">
        <v>100</v>
      </c>
      <c r="K656" s="312" t="s">
        <v>100</v>
      </c>
      <c r="L656" s="312" t="s">
        <v>99</v>
      </c>
      <c r="M656" s="312" t="s">
        <v>100</v>
      </c>
      <c r="N656" s="312" t="s">
        <v>100</v>
      </c>
      <c r="O656" s="312" t="s">
        <v>99</v>
      </c>
      <c r="P656" s="312" t="s">
        <v>99</v>
      </c>
      <c r="Q656" s="312" t="s">
        <v>99</v>
      </c>
      <c r="R656" s="312" t="s">
        <v>99</v>
      </c>
      <c r="S656" s="312" t="s">
        <v>99</v>
      </c>
      <c r="T656" s="312" t="s">
        <v>99</v>
      </c>
      <c r="U656" s="313" t="s">
        <v>100</v>
      </c>
    </row>
    <row r="657" spans="1:21" x14ac:dyDescent="0.25">
      <c r="A657" s="239" t="s">
        <v>513</v>
      </c>
      <c r="B657" s="240" t="s">
        <v>514</v>
      </c>
      <c r="C657" s="240" t="s">
        <v>51</v>
      </c>
      <c r="D657" s="240" t="s">
        <v>180</v>
      </c>
      <c r="E657" s="310" t="s">
        <v>100</v>
      </c>
      <c r="F657" s="310" t="s">
        <v>100</v>
      </c>
      <c r="G657" s="310" t="s">
        <v>100</v>
      </c>
      <c r="H657" s="310" t="s">
        <v>100</v>
      </c>
      <c r="I657" s="310" t="s">
        <v>100</v>
      </c>
      <c r="J657" s="310" t="s">
        <v>100</v>
      </c>
      <c r="K657" s="310" t="s">
        <v>100</v>
      </c>
      <c r="L657" s="310" t="s">
        <v>100</v>
      </c>
      <c r="M657" s="310" t="s">
        <v>100</v>
      </c>
      <c r="N657" s="310" t="s">
        <v>100</v>
      </c>
      <c r="O657" s="310" t="s">
        <v>99</v>
      </c>
      <c r="P657" s="310" t="s">
        <v>99</v>
      </c>
      <c r="Q657" s="310" t="s">
        <v>99</v>
      </c>
      <c r="R657" s="310" t="s">
        <v>100</v>
      </c>
      <c r="S657" s="310" t="s">
        <v>100</v>
      </c>
      <c r="T657" s="310" t="s">
        <v>100</v>
      </c>
      <c r="U657" s="311" t="s">
        <v>100</v>
      </c>
    </row>
    <row r="658" spans="1:21" x14ac:dyDescent="0.25">
      <c r="A658" s="245" t="s">
        <v>513</v>
      </c>
      <c r="B658" s="246" t="s">
        <v>515</v>
      </c>
      <c r="C658" s="246" t="s">
        <v>41</v>
      </c>
      <c r="D658" s="246" t="s">
        <v>182</v>
      </c>
      <c r="E658" s="312" t="s">
        <v>99</v>
      </c>
      <c r="F658" s="312" t="s">
        <v>100</v>
      </c>
      <c r="G658" s="312" t="s">
        <v>100</v>
      </c>
      <c r="H658" s="312" t="s">
        <v>99</v>
      </c>
      <c r="I658" s="312" t="s">
        <v>100</v>
      </c>
      <c r="J658" s="312" t="s">
        <v>100</v>
      </c>
      <c r="K658" s="312" t="s">
        <v>99</v>
      </c>
      <c r="L658" s="312" t="s">
        <v>99</v>
      </c>
      <c r="M658" s="312" t="s">
        <v>99</v>
      </c>
      <c r="N658" s="312" t="s">
        <v>100</v>
      </c>
      <c r="O658" s="312" t="s">
        <v>99</v>
      </c>
      <c r="P658" s="312" t="s">
        <v>99</v>
      </c>
      <c r="Q658" s="312" t="s">
        <v>99</v>
      </c>
      <c r="R658" s="312" t="s">
        <v>99</v>
      </c>
      <c r="S658" s="312" t="s">
        <v>99</v>
      </c>
      <c r="T658" s="312" t="s">
        <v>99</v>
      </c>
      <c r="U658" s="313" t="s">
        <v>100</v>
      </c>
    </row>
    <row r="659" spans="1:21" x14ac:dyDescent="0.25">
      <c r="A659" s="239" t="s">
        <v>516</v>
      </c>
      <c r="B659" s="240" t="s">
        <v>517</v>
      </c>
      <c r="C659" s="240" t="s">
        <v>41</v>
      </c>
      <c r="D659" s="240" t="s">
        <v>182</v>
      </c>
      <c r="E659" s="310" t="s">
        <v>100</v>
      </c>
      <c r="F659" s="310" t="s">
        <v>99</v>
      </c>
      <c r="G659" s="310" t="s">
        <v>100</v>
      </c>
      <c r="H659" s="310" t="s">
        <v>100</v>
      </c>
      <c r="I659" s="310" t="s">
        <v>100</v>
      </c>
      <c r="J659" s="310" t="s">
        <v>100</v>
      </c>
      <c r="K659" s="310" t="s">
        <v>100</v>
      </c>
      <c r="L659" s="310" t="s">
        <v>100</v>
      </c>
      <c r="M659" s="310" t="s">
        <v>100</v>
      </c>
      <c r="N659" s="310" t="s">
        <v>100</v>
      </c>
      <c r="O659" s="310" t="s">
        <v>100</v>
      </c>
      <c r="P659" s="310" t="s">
        <v>99</v>
      </c>
      <c r="Q659" s="310" t="s">
        <v>100</v>
      </c>
      <c r="R659" s="310" t="s">
        <v>99</v>
      </c>
      <c r="S659" s="310" t="s">
        <v>100</v>
      </c>
      <c r="T659" s="310" t="s">
        <v>100</v>
      </c>
      <c r="U659" s="311" t="s">
        <v>100</v>
      </c>
    </row>
    <row r="660" spans="1:21" x14ac:dyDescent="0.25">
      <c r="A660" s="245" t="s">
        <v>516</v>
      </c>
      <c r="B660" s="246" t="s">
        <v>518</v>
      </c>
      <c r="C660" s="246" t="s">
        <v>25</v>
      </c>
      <c r="D660" s="246" t="s">
        <v>182</v>
      </c>
      <c r="E660" s="312" t="s">
        <v>100</v>
      </c>
      <c r="F660" s="312" t="s">
        <v>100</v>
      </c>
      <c r="G660" s="312" t="s">
        <v>100</v>
      </c>
      <c r="H660" s="312" t="s">
        <v>99</v>
      </c>
      <c r="I660" s="312" t="s">
        <v>100</v>
      </c>
      <c r="J660" s="312" t="s">
        <v>100</v>
      </c>
      <c r="K660" s="312" t="s">
        <v>99</v>
      </c>
      <c r="L660" s="312" t="s">
        <v>99</v>
      </c>
      <c r="M660" s="312" t="s">
        <v>100</v>
      </c>
      <c r="N660" s="312" t="s">
        <v>100</v>
      </c>
      <c r="O660" s="312" t="s">
        <v>99</v>
      </c>
      <c r="P660" s="312" t="s">
        <v>99</v>
      </c>
      <c r="Q660" s="312" t="s">
        <v>99</v>
      </c>
      <c r="R660" s="312" t="s">
        <v>99</v>
      </c>
      <c r="S660" s="312" t="s">
        <v>100</v>
      </c>
      <c r="T660" s="312" t="s">
        <v>100</v>
      </c>
      <c r="U660" s="313" t="s">
        <v>100</v>
      </c>
    </row>
    <row r="661" spans="1:21" x14ac:dyDescent="0.25">
      <c r="A661" s="239" t="s">
        <v>519</v>
      </c>
      <c r="B661" s="240" t="s">
        <v>520</v>
      </c>
      <c r="C661" s="240" t="s">
        <v>25</v>
      </c>
      <c r="D661" s="240" t="s">
        <v>180</v>
      </c>
      <c r="E661" s="310" t="s">
        <v>100</v>
      </c>
      <c r="F661" s="310" t="s">
        <v>99</v>
      </c>
      <c r="G661" s="310" t="s">
        <v>100</v>
      </c>
      <c r="H661" s="310" t="s">
        <v>100</v>
      </c>
      <c r="I661" s="310" t="s">
        <v>100</v>
      </c>
      <c r="J661" s="310" t="s">
        <v>100</v>
      </c>
      <c r="K661" s="310" t="s">
        <v>100</v>
      </c>
      <c r="L661" s="310" t="s">
        <v>100</v>
      </c>
      <c r="M661" s="310" t="s">
        <v>100</v>
      </c>
      <c r="N661" s="310" t="s">
        <v>100</v>
      </c>
      <c r="O661" s="310" t="s">
        <v>99</v>
      </c>
      <c r="P661" s="310" t="s">
        <v>99</v>
      </c>
      <c r="Q661" s="310" t="s">
        <v>100</v>
      </c>
      <c r="R661" s="310" t="s">
        <v>100</v>
      </c>
      <c r="S661" s="310" t="s">
        <v>100</v>
      </c>
      <c r="T661" s="310" t="s">
        <v>100</v>
      </c>
      <c r="U661" s="311" t="s">
        <v>100</v>
      </c>
    </row>
    <row r="662" spans="1:21" x14ac:dyDescent="0.25">
      <c r="A662" s="245" t="s">
        <v>519</v>
      </c>
      <c r="B662" s="246" t="s">
        <v>520</v>
      </c>
      <c r="C662" s="246" t="s">
        <v>40</v>
      </c>
      <c r="D662" s="246" t="s">
        <v>180</v>
      </c>
      <c r="E662" s="312" t="s">
        <v>100</v>
      </c>
      <c r="F662" s="312" t="s">
        <v>100</v>
      </c>
      <c r="G662" s="312" t="s">
        <v>100</v>
      </c>
      <c r="H662" s="312" t="s">
        <v>100</v>
      </c>
      <c r="I662" s="312" t="s">
        <v>100</v>
      </c>
      <c r="J662" s="312" t="s">
        <v>100</v>
      </c>
      <c r="K662" s="312" t="s">
        <v>100</v>
      </c>
      <c r="L662" s="312" t="s">
        <v>100</v>
      </c>
      <c r="M662" s="312" t="s">
        <v>100</v>
      </c>
      <c r="N662" s="312" t="s">
        <v>100</v>
      </c>
      <c r="O662" s="312" t="s">
        <v>99</v>
      </c>
      <c r="P662" s="312" t="s">
        <v>99</v>
      </c>
      <c r="Q662" s="312" t="s">
        <v>100</v>
      </c>
      <c r="R662" s="312" t="s">
        <v>99</v>
      </c>
      <c r="S662" s="312" t="s">
        <v>99</v>
      </c>
      <c r="T662" s="312" t="s">
        <v>100</v>
      </c>
      <c r="U662" s="313" t="s">
        <v>100</v>
      </c>
    </row>
    <row r="663" spans="1:21" x14ac:dyDescent="0.25">
      <c r="A663" s="239" t="s">
        <v>519</v>
      </c>
      <c r="B663" s="240" t="s">
        <v>520</v>
      </c>
      <c r="C663" s="240" t="s">
        <v>47</v>
      </c>
      <c r="D663" s="240" t="s">
        <v>180</v>
      </c>
      <c r="E663" s="310" t="s">
        <v>100</v>
      </c>
      <c r="F663" s="310" t="s">
        <v>99</v>
      </c>
      <c r="G663" s="310" t="s">
        <v>100</v>
      </c>
      <c r="H663" s="310" t="s">
        <v>99</v>
      </c>
      <c r="I663" s="310" t="s">
        <v>99</v>
      </c>
      <c r="J663" s="310" t="s">
        <v>99</v>
      </c>
      <c r="K663" s="310" t="s">
        <v>99</v>
      </c>
      <c r="L663" s="310" t="s">
        <v>99</v>
      </c>
      <c r="M663" s="310" t="s">
        <v>99</v>
      </c>
      <c r="N663" s="310" t="s">
        <v>100</v>
      </c>
      <c r="O663" s="310" t="s">
        <v>99</v>
      </c>
      <c r="P663" s="310" t="s">
        <v>99</v>
      </c>
      <c r="Q663" s="310" t="s">
        <v>99</v>
      </c>
      <c r="R663" s="310" t="s">
        <v>99</v>
      </c>
      <c r="S663" s="310" t="s">
        <v>99</v>
      </c>
      <c r="T663" s="310" t="s">
        <v>100</v>
      </c>
      <c r="U663" s="311" t="s">
        <v>100</v>
      </c>
    </row>
    <row r="664" spans="1:21" x14ac:dyDescent="0.25">
      <c r="A664" s="245" t="s">
        <v>519</v>
      </c>
      <c r="B664" s="246" t="s">
        <v>520</v>
      </c>
      <c r="C664" s="246" t="s">
        <v>48</v>
      </c>
      <c r="D664" s="246" t="s">
        <v>180</v>
      </c>
      <c r="E664" s="312" t="s">
        <v>100</v>
      </c>
      <c r="F664" s="312" t="s">
        <v>100</v>
      </c>
      <c r="G664" s="312" t="s">
        <v>100</v>
      </c>
      <c r="H664" s="312" t="s">
        <v>100</v>
      </c>
      <c r="I664" s="312" t="s">
        <v>100</v>
      </c>
      <c r="J664" s="312" t="s">
        <v>100</v>
      </c>
      <c r="K664" s="312" t="s">
        <v>100</v>
      </c>
      <c r="L664" s="312" t="s">
        <v>100</v>
      </c>
      <c r="M664" s="312" t="s">
        <v>100</v>
      </c>
      <c r="N664" s="312" t="s">
        <v>100</v>
      </c>
      <c r="O664" s="312" t="s">
        <v>99</v>
      </c>
      <c r="P664" s="312" t="s">
        <v>99</v>
      </c>
      <c r="Q664" s="312" t="s">
        <v>100</v>
      </c>
      <c r="R664" s="312" t="s">
        <v>99</v>
      </c>
      <c r="S664" s="312" t="s">
        <v>99</v>
      </c>
      <c r="T664" s="312" t="s">
        <v>100</v>
      </c>
      <c r="U664" s="313" t="s">
        <v>100</v>
      </c>
    </row>
    <row r="665" spans="1:21" x14ac:dyDescent="0.25">
      <c r="A665" s="239" t="s">
        <v>519</v>
      </c>
      <c r="B665" s="240" t="s">
        <v>520</v>
      </c>
      <c r="C665" s="240" t="s">
        <v>49</v>
      </c>
      <c r="D665" s="240" t="s">
        <v>180</v>
      </c>
      <c r="E665" s="310" t="s">
        <v>100</v>
      </c>
      <c r="F665" s="310" t="s">
        <v>100</v>
      </c>
      <c r="G665" s="310" t="s">
        <v>100</v>
      </c>
      <c r="H665" s="310" t="s">
        <v>100</v>
      </c>
      <c r="I665" s="310" t="s">
        <v>100</v>
      </c>
      <c r="J665" s="310" t="s">
        <v>100</v>
      </c>
      <c r="K665" s="310" t="s">
        <v>100</v>
      </c>
      <c r="L665" s="310" t="s">
        <v>100</v>
      </c>
      <c r="M665" s="310" t="s">
        <v>100</v>
      </c>
      <c r="N665" s="310" t="s">
        <v>100</v>
      </c>
      <c r="O665" s="310" t="s">
        <v>99</v>
      </c>
      <c r="P665" s="310" t="s">
        <v>99</v>
      </c>
      <c r="Q665" s="310" t="s">
        <v>99</v>
      </c>
      <c r="R665" s="310" t="s">
        <v>99</v>
      </c>
      <c r="S665" s="310" t="s">
        <v>99</v>
      </c>
      <c r="T665" s="310" t="s">
        <v>100</v>
      </c>
      <c r="U665" s="311" t="s">
        <v>100</v>
      </c>
    </row>
    <row r="666" spans="1:21" x14ac:dyDescent="0.25">
      <c r="A666" s="245" t="s">
        <v>519</v>
      </c>
      <c r="B666" s="246" t="s">
        <v>520</v>
      </c>
      <c r="C666" s="246" t="s">
        <v>50</v>
      </c>
      <c r="D666" s="246" t="s">
        <v>180</v>
      </c>
      <c r="E666" s="312" t="s">
        <v>100</v>
      </c>
      <c r="F666" s="312" t="s">
        <v>100</v>
      </c>
      <c r="G666" s="312" t="s">
        <v>100</v>
      </c>
      <c r="H666" s="312" t="s">
        <v>100</v>
      </c>
      <c r="I666" s="312" t="s">
        <v>100</v>
      </c>
      <c r="J666" s="312" t="s">
        <v>100</v>
      </c>
      <c r="K666" s="312" t="s">
        <v>100</v>
      </c>
      <c r="L666" s="312" t="s">
        <v>100</v>
      </c>
      <c r="M666" s="312" t="s">
        <v>100</v>
      </c>
      <c r="N666" s="312" t="s">
        <v>100</v>
      </c>
      <c r="O666" s="312" t="s">
        <v>99</v>
      </c>
      <c r="P666" s="312" t="s">
        <v>99</v>
      </c>
      <c r="Q666" s="312" t="s">
        <v>99</v>
      </c>
      <c r="R666" s="312" t="s">
        <v>100</v>
      </c>
      <c r="S666" s="312" t="s">
        <v>100</v>
      </c>
      <c r="T666" s="312" t="s">
        <v>100</v>
      </c>
      <c r="U666" s="313" t="s">
        <v>100</v>
      </c>
    </row>
    <row r="667" spans="1:21" x14ac:dyDescent="0.25">
      <c r="A667" s="239" t="s">
        <v>519</v>
      </c>
      <c r="B667" s="240" t="s">
        <v>521</v>
      </c>
      <c r="C667" s="240" t="s">
        <v>41</v>
      </c>
      <c r="D667" s="240" t="s">
        <v>182</v>
      </c>
      <c r="E667" s="310" t="s">
        <v>99</v>
      </c>
      <c r="F667" s="310" t="s">
        <v>99</v>
      </c>
      <c r="G667" s="310" t="s">
        <v>100</v>
      </c>
      <c r="H667" s="310" t="s">
        <v>100</v>
      </c>
      <c r="I667" s="310" t="s">
        <v>100</v>
      </c>
      <c r="J667" s="310" t="s">
        <v>100</v>
      </c>
      <c r="K667" s="310" t="s">
        <v>100</v>
      </c>
      <c r="L667" s="310" t="s">
        <v>100</v>
      </c>
      <c r="M667" s="310" t="s">
        <v>100</v>
      </c>
      <c r="N667" s="310" t="s">
        <v>100</v>
      </c>
      <c r="O667" s="310" t="s">
        <v>99</v>
      </c>
      <c r="P667" s="310" t="s">
        <v>99</v>
      </c>
      <c r="Q667" s="310" t="s">
        <v>99</v>
      </c>
      <c r="R667" s="310" t="s">
        <v>99</v>
      </c>
      <c r="S667" s="310" t="s">
        <v>99</v>
      </c>
      <c r="T667" s="310" t="s">
        <v>100</v>
      </c>
      <c r="U667" s="311" t="s">
        <v>100</v>
      </c>
    </row>
    <row r="668" spans="1:21" x14ac:dyDescent="0.25">
      <c r="A668" s="245" t="s">
        <v>519</v>
      </c>
      <c r="B668" s="246" t="s">
        <v>522</v>
      </c>
      <c r="C668" s="246" t="s">
        <v>25</v>
      </c>
      <c r="D668" s="246" t="s">
        <v>182</v>
      </c>
      <c r="E668" s="312" t="s">
        <v>100</v>
      </c>
      <c r="F668" s="312" t="s">
        <v>100</v>
      </c>
      <c r="G668" s="312" t="s">
        <v>100</v>
      </c>
      <c r="H668" s="312" t="s">
        <v>100</v>
      </c>
      <c r="I668" s="312" t="s">
        <v>100</v>
      </c>
      <c r="J668" s="312" t="s">
        <v>100</v>
      </c>
      <c r="K668" s="312" t="s">
        <v>100</v>
      </c>
      <c r="L668" s="312" t="s">
        <v>100</v>
      </c>
      <c r="M668" s="312" t="s">
        <v>100</v>
      </c>
      <c r="N668" s="312" t="s">
        <v>100</v>
      </c>
      <c r="O668" s="312" t="s">
        <v>99</v>
      </c>
      <c r="P668" s="312" t="s">
        <v>99</v>
      </c>
      <c r="Q668" s="312" t="s">
        <v>99</v>
      </c>
      <c r="R668" s="312" t="s">
        <v>100</v>
      </c>
      <c r="S668" s="312" t="s">
        <v>100</v>
      </c>
      <c r="T668" s="312" t="s">
        <v>100</v>
      </c>
      <c r="U668" s="313" t="s">
        <v>100</v>
      </c>
    </row>
    <row r="669" spans="1:21" x14ac:dyDescent="0.25">
      <c r="A669" s="239" t="s">
        <v>523</v>
      </c>
      <c r="B669" s="240" t="s">
        <v>524</v>
      </c>
      <c r="C669" s="240" t="s">
        <v>41</v>
      </c>
      <c r="D669" s="240" t="s">
        <v>180</v>
      </c>
      <c r="E669" s="310" t="s">
        <v>100</v>
      </c>
      <c r="F669" s="310" t="s">
        <v>99</v>
      </c>
      <c r="G669" s="310" t="s">
        <v>100</v>
      </c>
      <c r="H669" s="310" t="s">
        <v>100</v>
      </c>
      <c r="I669" s="310" t="s">
        <v>100</v>
      </c>
      <c r="J669" s="310" t="s">
        <v>100</v>
      </c>
      <c r="K669" s="310" t="s">
        <v>99</v>
      </c>
      <c r="L669" s="310" t="s">
        <v>100</v>
      </c>
      <c r="M669" s="310" t="s">
        <v>100</v>
      </c>
      <c r="N669" s="310" t="s">
        <v>100</v>
      </c>
      <c r="O669" s="310" t="s">
        <v>99</v>
      </c>
      <c r="P669" s="310" t="s">
        <v>99</v>
      </c>
      <c r="Q669" s="310" t="s">
        <v>99</v>
      </c>
      <c r="R669" s="310" t="s">
        <v>99</v>
      </c>
      <c r="S669" s="310" t="s">
        <v>99</v>
      </c>
      <c r="T669" s="310" t="s">
        <v>99</v>
      </c>
      <c r="U669" s="311" t="s">
        <v>100</v>
      </c>
    </row>
    <row r="670" spans="1:21" x14ac:dyDescent="0.25">
      <c r="A670" s="245" t="s">
        <v>523</v>
      </c>
      <c r="B670" s="246" t="s">
        <v>524</v>
      </c>
      <c r="C670" s="246" t="s">
        <v>47</v>
      </c>
      <c r="D670" s="246" t="s">
        <v>180</v>
      </c>
      <c r="E670" s="312" t="s">
        <v>99</v>
      </c>
      <c r="F670" s="312" t="s">
        <v>99</v>
      </c>
      <c r="G670" s="312" t="s">
        <v>99</v>
      </c>
      <c r="H670" s="312" t="s">
        <v>99</v>
      </c>
      <c r="I670" s="312" t="s">
        <v>99</v>
      </c>
      <c r="J670" s="312" t="s">
        <v>99</v>
      </c>
      <c r="K670" s="312" t="s">
        <v>100</v>
      </c>
      <c r="L670" s="312" t="s">
        <v>99</v>
      </c>
      <c r="M670" s="312" t="s">
        <v>99</v>
      </c>
      <c r="N670" s="312" t="s">
        <v>100</v>
      </c>
      <c r="O670" s="312" t="s">
        <v>99</v>
      </c>
      <c r="P670" s="312" t="s">
        <v>99</v>
      </c>
      <c r="Q670" s="312" t="s">
        <v>100</v>
      </c>
      <c r="R670" s="312" t="s">
        <v>99</v>
      </c>
      <c r="S670" s="312" t="s">
        <v>99</v>
      </c>
      <c r="T670" s="312" t="s">
        <v>99</v>
      </c>
      <c r="U670" s="313" t="s">
        <v>100</v>
      </c>
    </row>
    <row r="671" spans="1:21" x14ac:dyDescent="0.25">
      <c r="A671" s="239" t="s">
        <v>523</v>
      </c>
      <c r="B671" s="240" t="s">
        <v>525</v>
      </c>
      <c r="C671" s="240" t="s">
        <v>25</v>
      </c>
      <c r="D671" s="240" t="s">
        <v>180</v>
      </c>
      <c r="E671" s="310" t="s">
        <v>100</v>
      </c>
      <c r="F671" s="310" t="s">
        <v>100</v>
      </c>
      <c r="G671" s="310" t="s">
        <v>100</v>
      </c>
      <c r="H671" s="310" t="s">
        <v>100</v>
      </c>
      <c r="I671" s="310" t="s">
        <v>100</v>
      </c>
      <c r="J671" s="310" t="s">
        <v>100</v>
      </c>
      <c r="K671" s="310" t="s">
        <v>100</v>
      </c>
      <c r="L671" s="310" t="s">
        <v>100</v>
      </c>
      <c r="M671" s="310" t="s">
        <v>100</v>
      </c>
      <c r="N671" s="310" t="s">
        <v>100</v>
      </c>
      <c r="O671" s="310" t="s">
        <v>99</v>
      </c>
      <c r="P671" s="310" t="s">
        <v>99</v>
      </c>
      <c r="Q671" s="310" t="s">
        <v>100</v>
      </c>
      <c r="R671" s="310" t="s">
        <v>100</v>
      </c>
      <c r="S671" s="310" t="s">
        <v>100</v>
      </c>
      <c r="T671" s="310" t="s">
        <v>100</v>
      </c>
      <c r="U671" s="311" t="s">
        <v>100</v>
      </c>
    </row>
    <row r="672" spans="1:21" x14ac:dyDescent="0.25">
      <c r="A672" s="245" t="s">
        <v>523</v>
      </c>
      <c r="B672" s="246" t="s">
        <v>525</v>
      </c>
      <c r="C672" s="246" t="s">
        <v>40</v>
      </c>
      <c r="D672" s="246" t="s">
        <v>180</v>
      </c>
      <c r="E672" s="312" t="s">
        <v>100</v>
      </c>
      <c r="F672" s="312" t="s">
        <v>100</v>
      </c>
      <c r="G672" s="312" t="s">
        <v>100</v>
      </c>
      <c r="H672" s="312" t="s">
        <v>100</v>
      </c>
      <c r="I672" s="312" t="s">
        <v>100</v>
      </c>
      <c r="J672" s="312" t="s">
        <v>99</v>
      </c>
      <c r="K672" s="312" t="s">
        <v>99</v>
      </c>
      <c r="L672" s="312" t="s">
        <v>100</v>
      </c>
      <c r="M672" s="312" t="s">
        <v>100</v>
      </c>
      <c r="N672" s="312" t="s">
        <v>100</v>
      </c>
      <c r="O672" s="312" t="s">
        <v>99</v>
      </c>
      <c r="P672" s="312" t="s">
        <v>99</v>
      </c>
      <c r="Q672" s="312" t="s">
        <v>100</v>
      </c>
      <c r="R672" s="312" t="s">
        <v>100</v>
      </c>
      <c r="S672" s="312" t="s">
        <v>100</v>
      </c>
      <c r="T672" s="312" t="s">
        <v>100</v>
      </c>
      <c r="U672" s="313" t="s">
        <v>100</v>
      </c>
    </row>
    <row r="673" spans="1:21" x14ac:dyDescent="0.25">
      <c r="A673" s="239" t="s">
        <v>523</v>
      </c>
      <c r="B673" s="240" t="s">
        <v>525</v>
      </c>
      <c r="C673" s="240" t="s">
        <v>47</v>
      </c>
      <c r="D673" s="240" t="s">
        <v>180</v>
      </c>
      <c r="E673" s="310" t="s">
        <v>100</v>
      </c>
      <c r="F673" s="310" t="s">
        <v>100</v>
      </c>
      <c r="G673" s="310" t="s">
        <v>100</v>
      </c>
      <c r="H673" s="310" t="s">
        <v>100</v>
      </c>
      <c r="I673" s="310" t="s">
        <v>100</v>
      </c>
      <c r="J673" s="310" t="s">
        <v>99</v>
      </c>
      <c r="K673" s="310" t="s">
        <v>99</v>
      </c>
      <c r="L673" s="310" t="s">
        <v>99</v>
      </c>
      <c r="M673" s="310" t="s">
        <v>99</v>
      </c>
      <c r="N673" s="310" t="s">
        <v>100</v>
      </c>
      <c r="O673" s="310" t="s">
        <v>99</v>
      </c>
      <c r="P673" s="310" t="s">
        <v>99</v>
      </c>
      <c r="Q673" s="310" t="s">
        <v>99</v>
      </c>
      <c r="R673" s="310" t="s">
        <v>99</v>
      </c>
      <c r="S673" s="310" t="s">
        <v>99</v>
      </c>
      <c r="T673" s="310" t="s">
        <v>99</v>
      </c>
      <c r="U673" s="311" t="s">
        <v>100</v>
      </c>
    </row>
    <row r="674" spans="1:21" x14ac:dyDescent="0.25">
      <c r="A674" s="245" t="s">
        <v>523</v>
      </c>
      <c r="B674" s="246" t="s">
        <v>525</v>
      </c>
      <c r="C674" s="246" t="s">
        <v>48</v>
      </c>
      <c r="D674" s="246" t="s">
        <v>180</v>
      </c>
      <c r="E674" s="312" t="s">
        <v>100</v>
      </c>
      <c r="F674" s="312" t="s">
        <v>100</v>
      </c>
      <c r="G674" s="312" t="s">
        <v>100</v>
      </c>
      <c r="H674" s="312" t="s">
        <v>100</v>
      </c>
      <c r="I674" s="312" t="s">
        <v>99</v>
      </c>
      <c r="J674" s="312" t="s">
        <v>99</v>
      </c>
      <c r="K674" s="312" t="s">
        <v>100</v>
      </c>
      <c r="L674" s="312" t="s">
        <v>100</v>
      </c>
      <c r="M674" s="312" t="s">
        <v>100</v>
      </c>
      <c r="N674" s="312" t="s">
        <v>100</v>
      </c>
      <c r="O674" s="312" t="s">
        <v>99</v>
      </c>
      <c r="P674" s="312" t="s">
        <v>99</v>
      </c>
      <c r="Q674" s="312" t="s">
        <v>99</v>
      </c>
      <c r="R674" s="312" t="s">
        <v>100</v>
      </c>
      <c r="S674" s="312" t="s">
        <v>100</v>
      </c>
      <c r="T674" s="312" t="s">
        <v>100</v>
      </c>
      <c r="U674" s="313" t="s">
        <v>100</v>
      </c>
    </row>
    <row r="675" spans="1:21" x14ac:dyDescent="0.25">
      <c r="A675" s="239" t="s">
        <v>523</v>
      </c>
      <c r="B675" s="240" t="s">
        <v>525</v>
      </c>
      <c r="C675" s="240" t="s">
        <v>49</v>
      </c>
      <c r="D675" s="240" t="s">
        <v>180</v>
      </c>
      <c r="E675" s="310" t="s">
        <v>100</v>
      </c>
      <c r="F675" s="310" t="s">
        <v>100</v>
      </c>
      <c r="G675" s="310" t="s">
        <v>100</v>
      </c>
      <c r="H675" s="310" t="s">
        <v>100</v>
      </c>
      <c r="I675" s="310" t="s">
        <v>99</v>
      </c>
      <c r="J675" s="310" t="s">
        <v>99</v>
      </c>
      <c r="K675" s="310" t="s">
        <v>100</v>
      </c>
      <c r="L675" s="310" t="s">
        <v>100</v>
      </c>
      <c r="M675" s="310" t="s">
        <v>100</v>
      </c>
      <c r="N675" s="310" t="s">
        <v>100</v>
      </c>
      <c r="O675" s="310" t="s">
        <v>99</v>
      </c>
      <c r="P675" s="310" t="s">
        <v>99</v>
      </c>
      <c r="Q675" s="310" t="s">
        <v>99</v>
      </c>
      <c r="R675" s="310" t="s">
        <v>99</v>
      </c>
      <c r="S675" s="310" t="s">
        <v>99</v>
      </c>
      <c r="T675" s="310" t="s">
        <v>100</v>
      </c>
      <c r="U675" s="311" t="s">
        <v>100</v>
      </c>
    </row>
    <row r="676" spans="1:21" x14ac:dyDescent="0.25">
      <c r="A676" s="245" t="s">
        <v>523</v>
      </c>
      <c r="B676" s="246" t="s">
        <v>525</v>
      </c>
      <c r="C676" s="246" t="s">
        <v>50</v>
      </c>
      <c r="D676" s="246" t="s">
        <v>180</v>
      </c>
      <c r="E676" s="312" t="s">
        <v>100</v>
      </c>
      <c r="F676" s="312" t="s">
        <v>100</v>
      </c>
      <c r="G676" s="312" t="s">
        <v>100</v>
      </c>
      <c r="H676" s="312" t="s">
        <v>100</v>
      </c>
      <c r="I676" s="312" t="s">
        <v>100</v>
      </c>
      <c r="J676" s="312" t="s">
        <v>100</v>
      </c>
      <c r="K676" s="312" t="s">
        <v>100</v>
      </c>
      <c r="L676" s="312" t="s">
        <v>100</v>
      </c>
      <c r="M676" s="312" t="s">
        <v>100</v>
      </c>
      <c r="N676" s="312" t="s">
        <v>100</v>
      </c>
      <c r="O676" s="312" t="s">
        <v>100</v>
      </c>
      <c r="P676" s="312" t="s">
        <v>99</v>
      </c>
      <c r="Q676" s="312" t="s">
        <v>99</v>
      </c>
      <c r="R676" s="312" t="s">
        <v>100</v>
      </c>
      <c r="S676" s="312" t="s">
        <v>99</v>
      </c>
      <c r="T676" s="312" t="s">
        <v>100</v>
      </c>
      <c r="U676" s="313" t="s">
        <v>100</v>
      </c>
    </row>
    <row r="677" spans="1:21" x14ac:dyDescent="0.25">
      <c r="A677" s="239" t="s">
        <v>523</v>
      </c>
      <c r="B677" s="240" t="s">
        <v>525</v>
      </c>
      <c r="C677" s="240" t="s">
        <v>51</v>
      </c>
      <c r="D677" s="240" t="s">
        <v>180</v>
      </c>
      <c r="E677" s="310" t="s">
        <v>100</v>
      </c>
      <c r="F677" s="310" t="s">
        <v>100</v>
      </c>
      <c r="G677" s="310" t="s">
        <v>100</v>
      </c>
      <c r="H677" s="310" t="s">
        <v>100</v>
      </c>
      <c r="I677" s="310" t="s">
        <v>99</v>
      </c>
      <c r="J677" s="310" t="s">
        <v>99</v>
      </c>
      <c r="K677" s="310" t="s">
        <v>99</v>
      </c>
      <c r="L677" s="310" t="s">
        <v>100</v>
      </c>
      <c r="M677" s="310" t="s">
        <v>100</v>
      </c>
      <c r="N677" s="310" t="s">
        <v>100</v>
      </c>
      <c r="O677" s="310" t="s">
        <v>99</v>
      </c>
      <c r="P677" s="310" t="s">
        <v>99</v>
      </c>
      <c r="Q677" s="310" t="s">
        <v>100</v>
      </c>
      <c r="R677" s="310" t="s">
        <v>100</v>
      </c>
      <c r="S677" s="310" t="s">
        <v>100</v>
      </c>
      <c r="T677" s="310" t="s">
        <v>99</v>
      </c>
      <c r="U677" s="311" t="s">
        <v>100</v>
      </c>
    </row>
    <row r="678" spans="1:21" x14ac:dyDescent="0.25">
      <c r="A678" s="245" t="s">
        <v>523</v>
      </c>
      <c r="B678" s="246" t="s">
        <v>526</v>
      </c>
      <c r="C678" s="246" t="s">
        <v>41</v>
      </c>
      <c r="D678" s="246" t="s">
        <v>182</v>
      </c>
      <c r="E678" s="312" t="s">
        <v>100</v>
      </c>
      <c r="F678" s="312" t="s">
        <v>99</v>
      </c>
      <c r="G678" s="312" t="s">
        <v>100</v>
      </c>
      <c r="H678" s="312" t="s">
        <v>100</v>
      </c>
      <c r="I678" s="312" t="s">
        <v>100</v>
      </c>
      <c r="J678" s="312" t="s">
        <v>100</v>
      </c>
      <c r="K678" s="312" t="s">
        <v>100</v>
      </c>
      <c r="L678" s="312" t="s">
        <v>100</v>
      </c>
      <c r="M678" s="312" t="s">
        <v>100</v>
      </c>
      <c r="N678" s="312" t="s">
        <v>100</v>
      </c>
      <c r="O678" s="312" t="s">
        <v>99</v>
      </c>
      <c r="P678" s="312" t="s">
        <v>99</v>
      </c>
      <c r="Q678" s="312" t="s">
        <v>100</v>
      </c>
      <c r="R678" s="312" t="s">
        <v>99</v>
      </c>
      <c r="S678" s="312" t="s">
        <v>100</v>
      </c>
      <c r="T678" s="312" t="s">
        <v>100</v>
      </c>
      <c r="U678" s="313" t="s">
        <v>99</v>
      </c>
    </row>
    <row r="679" spans="1:21" x14ac:dyDescent="0.25">
      <c r="A679" s="239" t="s">
        <v>523</v>
      </c>
      <c r="B679" s="240" t="s">
        <v>526</v>
      </c>
      <c r="C679" s="240" t="s">
        <v>47</v>
      </c>
      <c r="D679" s="240" t="s">
        <v>182</v>
      </c>
      <c r="E679" s="310" t="s">
        <v>100</v>
      </c>
      <c r="F679" s="310" t="s">
        <v>99</v>
      </c>
      <c r="G679" s="310" t="s">
        <v>100</v>
      </c>
      <c r="H679" s="310" t="s">
        <v>99</v>
      </c>
      <c r="I679" s="310" t="s">
        <v>99</v>
      </c>
      <c r="J679" s="310" t="s">
        <v>99</v>
      </c>
      <c r="K679" s="310" t="s">
        <v>99</v>
      </c>
      <c r="L679" s="310" t="s">
        <v>99</v>
      </c>
      <c r="M679" s="310" t="s">
        <v>99</v>
      </c>
      <c r="N679" s="310" t="s">
        <v>99</v>
      </c>
      <c r="O679" s="310" t="s">
        <v>99</v>
      </c>
      <c r="P679" s="310" t="s">
        <v>99</v>
      </c>
      <c r="Q679" s="310" t="s">
        <v>99</v>
      </c>
      <c r="R679" s="310" t="s">
        <v>99</v>
      </c>
      <c r="S679" s="310" t="s">
        <v>99</v>
      </c>
      <c r="T679" s="310" t="s">
        <v>99</v>
      </c>
      <c r="U679" s="311" t="s">
        <v>100</v>
      </c>
    </row>
    <row r="680" spans="1:21" x14ac:dyDescent="0.25">
      <c r="A680" s="245" t="s">
        <v>523</v>
      </c>
      <c r="B680" s="246" t="s">
        <v>526</v>
      </c>
      <c r="C680" s="246" t="s">
        <v>254</v>
      </c>
      <c r="D680" s="246" t="s">
        <v>182</v>
      </c>
      <c r="E680" s="312" t="s">
        <v>100</v>
      </c>
      <c r="F680" s="312" t="s">
        <v>100</v>
      </c>
      <c r="G680" s="312" t="s">
        <v>99</v>
      </c>
      <c r="H680" s="312" t="s">
        <v>99</v>
      </c>
      <c r="I680" s="312" t="s">
        <v>99</v>
      </c>
      <c r="J680" s="312" t="s">
        <v>99</v>
      </c>
      <c r="K680" s="312" t="s">
        <v>99</v>
      </c>
      <c r="L680" s="312" t="s">
        <v>99</v>
      </c>
      <c r="M680" s="312" t="s">
        <v>99</v>
      </c>
      <c r="N680" s="312" t="s">
        <v>99</v>
      </c>
      <c r="O680" s="312" t="s">
        <v>99</v>
      </c>
      <c r="P680" s="312" t="s">
        <v>99</v>
      </c>
      <c r="Q680" s="312" t="s">
        <v>99</v>
      </c>
      <c r="R680" s="312" t="s">
        <v>99</v>
      </c>
      <c r="S680" s="312" t="s">
        <v>99</v>
      </c>
      <c r="T680" s="312" t="s">
        <v>99</v>
      </c>
      <c r="U680" s="313" t="s">
        <v>100</v>
      </c>
    </row>
    <row r="681" spans="1:21" x14ac:dyDescent="0.25">
      <c r="A681" s="239" t="s">
        <v>523</v>
      </c>
      <c r="B681" s="240" t="s">
        <v>527</v>
      </c>
      <c r="C681" s="240" t="s">
        <v>47</v>
      </c>
      <c r="D681" s="240" t="s">
        <v>182</v>
      </c>
      <c r="E681" s="310" t="s">
        <v>100</v>
      </c>
      <c r="F681" s="310" t="s">
        <v>99</v>
      </c>
      <c r="G681" s="310" t="s">
        <v>100</v>
      </c>
      <c r="H681" s="310" t="s">
        <v>100</v>
      </c>
      <c r="I681" s="310" t="s">
        <v>100</v>
      </c>
      <c r="J681" s="310" t="s">
        <v>100</v>
      </c>
      <c r="K681" s="310" t="s">
        <v>99</v>
      </c>
      <c r="L681" s="310" t="s">
        <v>99</v>
      </c>
      <c r="M681" s="310" t="s">
        <v>99</v>
      </c>
      <c r="N681" s="310" t="s">
        <v>100</v>
      </c>
      <c r="O681" s="310" t="s">
        <v>99</v>
      </c>
      <c r="P681" s="310" t="s">
        <v>99</v>
      </c>
      <c r="Q681" s="310" t="s">
        <v>99</v>
      </c>
      <c r="R681" s="310" t="s">
        <v>99</v>
      </c>
      <c r="S681" s="310" t="s">
        <v>99</v>
      </c>
      <c r="T681" s="310" t="s">
        <v>100</v>
      </c>
      <c r="U681" s="311" t="s">
        <v>100</v>
      </c>
    </row>
    <row r="682" spans="1:21" x14ac:dyDescent="0.25">
      <c r="A682" s="245" t="s">
        <v>528</v>
      </c>
      <c r="B682" s="246" t="s">
        <v>529</v>
      </c>
      <c r="C682" s="246" t="s">
        <v>41</v>
      </c>
      <c r="D682" s="246" t="s">
        <v>182</v>
      </c>
      <c r="E682" s="312" t="s">
        <v>99</v>
      </c>
      <c r="F682" s="312" t="s">
        <v>99</v>
      </c>
      <c r="G682" s="312" t="s">
        <v>100</v>
      </c>
      <c r="H682" s="312" t="s">
        <v>100</v>
      </c>
      <c r="I682" s="312" t="s">
        <v>100</v>
      </c>
      <c r="J682" s="312" t="s">
        <v>100</v>
      </c>
      <c r="K682" s="312" t="s">
        <v>99</v>
      </c>
      <c r="L682" s="312" t="s">
        <v>100</v>
      </c>
      <c r="M682" s="312" t="s">
        <v>100</v>
      </c>
      <c r="N682" s="312" t="s">
        <v>100</v>
      </c>
      <c r="O682" s="312" t="s">
        <v>99</v>
      </c>
      <c r="P682" s="312" t="s">
        <v>99</v>
      </c>
      <c r="Q682" s="312" t="s">
        <v>100</v>
      </c>
      <c r="R682" s="312" t="s">
        <v>100</v>
      </c>
      <c r="S682" s="312" t="s">
        <v>100</v>
      </c>
      <c r="T682" s="312" t="s">
        <v>100</v>
      </c>
      <c r="U682" s="313" t="s">
        <v>100</v>
      </c>
    </row>
    <row r="683" spans="1:21" x14ac:dyDescent="0.25">
      <c r="A683" s="239" t="s">
        <v>528</v>
      </c>
      <c r="B683" s="240" t="s">
        <v>529</v>
      </c>
      <c r="C683" s="240" t="s">
        <v>51</v>
      </c>
      <c r="D683" s="240" t="s">
        <v>182</v>
      </c>
      <c r="E683" s="310" t="s">
        <v>99</v>
      </c>
      <c r="F683" s="310" t="s">
        <v>100</v>
      </c>
      <c r="G683" s="310" t="s">
        <v>100</v>
      </c>
      <c r="H683" s="310" t="s">
        <v>100</v>
      </c>
      <c r="I683" s="310" t="s">
        <v>99</v>
      </c>
      <c r="J683" s="310" t="s">
        <v>99</v>
      </c>
      <c r="K683" s="310" t="s">
        <v>99</v>
      </c>
      <c r="L683" s="310" t="s">
        <v>100</v>
      </c>
      <c r="M683" s="310" t="s">
        <v>100</v>
      </c>
      <c r="N683" s="310" t="s">
        <v>100</v>
      </c>
      <c r="O683" s="310" t="s">
        <v>100</v>
      </c>
      <c r="P683" s="310" t="s">
        <v>99</v>
      </c>
      <c r="Q683" s="310" t="s">
        <v>99</v>
      </c>
      <c r="R683" s="310" t="s">
        <v>99</v>
      </c>
      <c r="S683" s="310" t="s">
        <v>99</v>
      </c>
      <c r="T683" s="310" t="s">
        <v>100</v>
      </c>
      <c r="U683" s="311" t="s">
        <v>100</v>
      </c>
    </row>
    <row r="684" spans="1:21" x14ac:dyDescent="0.25">
      <c r="A684" s="245" t="s">
        <v>528</v>
      </c>
      <c r="B684" s="246" t="s">
        <v>530</v>
      </c>
      <c r="C684" s="246" t="s">
        <v>47</v>
      </c>
      <c r="D684" s="246" t="s">
        <v>182</v>
      </c>
      <c r="E684" s="312" t="s">
        <v>100</v>
      </c>
      <c r="F684" s="312" t="s">
        <v>100</v>
      </c>
      <c r="G684" s="312" t="s">
        <v>100</v>
      </c>
      <c r="H684" s="312" t="s">
        <v>100</v>
      </c>
      <c r="I684" s="312" t="s">
        <v>100</v>
      </c>
      <c r="J684" s="312" t="s">
        <v>100</v>
      </c>
      <c r="K684" s="312" t="s">
        <v>100</v>
      </c>
      <c r="L684" s="312" t="s">
        <v>100</v>
      </c>
      <c r="M684" s="312" t="s">
        <v>100</v>
      </c>
      <c r="N684" s="312" t="s">
        <v>100</v>
      </c>
      <c r="O684" s="312" t="s">
        <v>100</v>
      </c>
      <c r="P684" s="312" t="s">
        <v>100</v>
      </c>
      <c r="Q684" s="312" t="s">
        <v>100</v>
      </c>
      <c r="R684" s="312" t="s">
        <v>100</v>
      </c>
      <c r="S684" s="312" t="s">
        <v>100</v>
      </c>
      <c r="T684" s="312" t="s">
        <v>100</v>
      </c>
      <c r="U684" s="313" t="s">
        <v>100</v>
      </c>
    </row>
    <row r="685" spans="1:21" x14ac:dyDescent="0.25">
      <c r="A685" s="239" t="s">
        <v>528</v>
      </c>
      <c r="B685" s="240" t="s">
        <v>531</v>
      </c>
      <c r="C685" s="240" t="s">
        <v>47</v>
      </c>
      <c r="D685" s="240" t="s">
        <v>182</v>
      </c>
      <c r="E685" s="310" t="s">
        <v>100</v>
      </c>
      <c r="F685" s="310" t="s">
        <v>99</v>
      </c>
      <c r="G685" s="310" t="s">
        <v>100</v>
      </c>
      <c r="H685" s="310" t="s">
        <v>100</v>
      </c>
      <c r="I685" s="310" t="s">
        <v>100</v>
      </c>
      <c r="J685" s="310" t="s">
        <v>100</v>
      </c>
      <c r="K685" s="310" t="s">
        <v>100</v>
      </c>
      <c r="L685" s="310" t="s">
        <v>99</v>
      </c>
      <c r="M685" s="310" t="s">
        <v>99</v>
      </c>
      <c r="N685" s="310" t="s">
        <v>100</v>
      </c>
      <c r="O685" s="310" t="s">
        <v>99</v>
      </c>
      <c r="P685" s="310" t="s">
        <v>99</v>
      </c>
      <c r="Q685" s="310" t="s">
        <v>100</v>
      </c>
      <c r="R685" s="310" t="s">
        <v>99</v>
      </c>
      <c r="S685" s="310" t="s">
        <v>100</v>
      </c>
      <c r="T685" s="310" t="s">
        <v>100</v>
      </c>
      <c r="U685" s="311" t="s">
        <v>100</v>
      </c>
    </row>
    <row r="686" spans="1:21" x14ac:dyDescent="0.25">
      <c r="A686" s="245" t="s">
        <v>528</v>
      </c>
      <c r="B686" s="246" t="s">
        <v>532</v>
      </c>
      <c r="C686" s="246" t="s">
        <v>25</v>
      </c>
      <c r="D686" s="246" t="s">
        <v>180</v>
      </c>
      <c r="E686" s="312" t="s">
        <v>100</v>
      </c>
      <c r="F686" s="312" t="s">
        <v>100</v>
      </c>
      <c r="G686" s="312" t="s">
        <v>100</v>
      </c>
      <c r="H686" s="312" t="s">
        <v>100</v>
      </c>
      <c r="I686" s="312" t="s">
        <v>100</v>
      </c>
      <c r="J686" s="312" t="s">
        <v>100</v>
      </c>
      <c r="K686" s="312" t="s">
        <v>100</v>
      </c>
      <c r="L686" s="312" t="s">
        <v>100</v>
      </c>
      <c r="M686" s="312" t="s">
        <v>100</v>
      </c>
      <c r="N686" s="312" t="s">
        <v>100</v>
      </c>
      <c r="O686" s="312" t="s">
        <v>99</v>
      </c>
      <c r="P686" s="312" t="s">
        <v>99</v>
      </c>
      <c r="Q686" s="312" t="s">
        <v>99</v>
      </c>
      <c r="R686" s="312" t="s">
        <v>99</v>
      </c>
      <c r="S686" s="312" t="s">
        <v>99</v>
      </c>
      <c r="T686" s="312" t="s">
        <v>99</v>
      </c>
      <c r="U686" s="313" t="s">
        <v>100</v>
      </c>
    </row>
    <row r="687" spans="1:21" x14ac:dyDescent="0.25">
      <c r="A687" s="239" t="s">
        <v>528</v>
      </c>
      <c r="B687" s="240" t="s">
        <v>532</v>
      </c>
      <c r="C687" s="240" t="s">
        <v>39</v>
      </c>
      <c r="D687" s="240" t="s">
        <v>180</v>
      </c>
      <c r="E687" s="310" t="s">
        <v>100</v>
      </c>
      <c r="F687" s="310" t="s">
        <v>100</v>
      </c>
      <c r="G687" s="310" t="s">
        <v>100</v>
      </c>
      <c r="H687" s="310" t="s">
        <v>100</v>
      </c>
      <c r="I687" s="310" t="s">
        <v>99</v>
      </c>
      <c r="J687" s="310" t="s">
        <v>100</v>
      </c>
      <c r="K687" s="310" t="s">
        <v>99</v>
      </c>
      <c r="L687" s="310" t="s">
        <v>99</v>
      </c>
      <c r="M687" s="310" t="s">
        <v>100</v>
      </c>
      <c r="N687" s="310" t="s">
        <v>100</v>
      </c>
      <c r="O687" s="310" t="s">
        <v>99</v>
      </c>
      <c r="P687" s="310" t="s">
        <v>99</v>
      </c>
      <c r="Q687" s="310" t="s">
        <v>99</v>
      </c>
      <c r="R687" s="310" t="s">
        <v>99</v>
      </c>
      <c r="S687" s="310" t="s">
        <v>100</v>
      </c>
      <c r="T687" s="310" t="s">
        <v>100</v>
      </c>
      <c r="U687" s="311" t="s">
        <v>100</v>
      </c>
    </row>
    <row r="688" spans="1:21" x14ac:dyDescent="0.25">
      <c r="A688" s="245" t="s">
        <v>528</v>
      </c>
      <c r="B688" s="246" t="s">
        <v>532</v>
      </c>
      <c r="C688" s="246" t="s">
        <v>40</v>
      </c>
      <c r="D688" s="246" t="s">
        <v>180</v>
      </c>
      <c r="E688" s="312" t="s">
        <v>100</v>
      </c>
      <c r="F688" s="312" t="s">
        <v>99</v>
      </c>
      <c r="G688" s="312" t="s">
        <v>100</v>
      </c>
      <c r="H688" s="312" t="s">
        <v>100</v>
      </c>
      <c r="I688" s="312" t="s">
        <v>100</v>
      </c>
      <c r="J688" s="312" t="s">
        <v>100</v>
      </c>
      <c r="K688" s="312" t="s">
        <v>100</v>
      </c>
      <c r="L688" s="312" t="s">
        <v>100</v>
      </c>
      <c r="M688" s="312" t="s">
        <v>100</v>
      </c>
      <c r="N688" s="312" t="s">
        <v>99</v>
      </c>
      <c r="O688" s="312" t="s">
        <v>99</v>
      </c>
      <c r="P688" s="312" t="s">
        <v>99</v>
      </c>
      <c r="Q688" s="312" t="s">
        <v>100</v>
      </c>
      <c r="R688" s="312" t="s">
        <v>100</v>
      </c>
      <c r="S688" s="312" t="s">
        <v>100</v>
      </c>
      <c r="T688" s="312" t="s">
        <v>100</v>
      </c>
      <c r="U688" s="313" t="s">
        <v>100</v>
      </c>
    </row>
    <row r="689" spans="1:21" x14ac:dyDescent="0.25">
      <c r="A689" s="239" t="s">
        <v>528</v>
      </c>
      <c r="B689" s="240" t="s">
        <v>532</v>
      </c>
      <c r="C689" s="240" t="s">
        <v>45</v>
      </c>
      <c r="D689" s="240" t="s">
        <v>180</v>
      </c>
      <c r="E689" s="310" t="s">
        <v>100</v>
      </c>
      <c r="F689" s="310" t="s">
        <v>100</v>
      </c>
      <c r="G689" s="310" t="s">
        <v>100</v>
      </c>
      <c r="H689" s="310" t="s">
        <v>100</v>
      </c>
      <c r="I689" s="310" t="s">
        <v>100</v>
      </c>
      <c r="J689" s="310" t="s">
        <v>100</v>
      </c>
      <c r="K689" s="310" t="s">
        <v>100</v>
      </c>
      <c r="L689" s="310" t="s">
        <v>100</v>
      </c>
      <c r="M689" s="310" t="s">
        <v>100</v>
      </c>
      <c r="N689" s="310" t="s">
        <v>100</v>
      </c>
      <c r="O689" s="310" t="s">
        <v>99</v>
      </c>
      <c r="P689" s="310" t="s">
        <v>99</v>
      </c>
      <c r="Q689" s="310" t="s">
        <v>99</v>
      </c>
      <c r="R689" s="310" t="s">
        <v>99</v>
      </c>
      <c r="S689" s="310" t="s">
        <v>100</v>
      </c>
      <c r="T689" s="310" t="s">
        <v>100</v>
      </c>
      <c r="U689" s="311" t="s">
        <v>100</v>
      </c>
    </row>
    <row r="690" spans="1:21" x14ac:dyDescent="0.25">
      <c r="A690" s="245" t="s">
        <v>528</v>
      </c>
      <c r="B690" s="246" t="s">
        <v>532</v>
      </c>
      <c r="C690" s="246" t="s">
        <v>46</v>
      </c>
      <c r="D690" s="246" t="s">
        <v>180</v>
      </c>
      <c r="E690" s="312" t="s">
        <v>100</v>
      </c>
      <c r="F690" s="312" t="s">
        <v>100</v>
      </c>
      <c r="G690" s="312" t="s">
        <v>100</v>
      </c>
      <c r="H690" s="312" t="s">
        <v>100</v>
      </c>
      <c r="I690" s="312" t="s">
        <v>100</v>
      </c>
      <c r="J690" s="312" t="s">
        <v>100</v>
      </c>
      <c r="K690" s="312" t="s">
        <v>100</v>
      </c>
      <c r="L690" s="312" t="s">
        <v>100</v>
      </c>
      <c r="M690" s="312" t="s">
        <v>100</v>
      </c>
      <c r="N690" s="312" t="s">
        <v>100</v>
      </c>
      <c r="O690" s="312" t="s">
        <v>99</v>
      </c>
      <c r="P690" s="312" t="s">
        <v>99</v>
      </c>
      <c r="Q690" s="312" t="s">
        <v>100</v>
      </c>
      <c r="R690" s="312" t="s">
        <v>99</v>
      </c>
      <c r="S690" s="312" t="s">
        <v>100</v>
      </c>
      <c r="T690" s="312" t="s">
        <v>100</v>
      </c>
      <c r="U690" s="313" t="s">
        <v>100</v>
      </c>
    </row>
    <row r="691" spans="1:21" x14ac:dyDescent="0.25">
      <c r="A691" s="239" t="s">
        <v>528</v>
      </c>
      <c r="B691" s="240" t="s">
        <v>532</v>
      </c>
      <c r="C691" s="240" t="s">
        <v>47</v>
      </c>
      <c r="D691" s="240" t="s">
        <v>180</v>
      </c>
      <c r="E691" s="310" t="s">
        <v>100</v>
      </c>
      <c r="F691" s="310" t="s">
        <v>100</v>
      </c>
      <c r="G691" s="310" t="s">
        <v>100</v>
      </c>
      <c r="H691" s="310" t="s">
        <v>100</v>
      </c>
      <c r="I691" s="310" t="s">
        <v>100</v>
      </c>
      <c r="J691" s="310" t="s">
        <v>100</v>
      </c>
      <c r="K691" s="310" t="s">
        <v>100</v>
      </c>
      <c r="L691" s="310" t="s">
        <v>100</v>
      </c>
      <c r="M691" s="310" t="s">
        <v>100</v>
      </c>
      <c r="N691" s="310" t="s">
        <v>100</v>
      </c>
      <c r="O691" s="310" t="s">
        <v>100</v>
      </c>
      <c r="P691" s="310" t="s">
        <v>99</v>
      </c>
      <c r="Q691" s="310" t="s">
        <v>100</v>
      </c>
      <c r="R691" s="310" t="s">
        <v>99</v>
      </c>
      <c r="S691" s="310" t="s">
        <v>99</v>
      </c>
      <c r="T691" s="310" t="s">
        <v>100</v>
      </c>
      <c r="U691" s="311" t="s">
        <v>100</v>
      </c>
    </row>
    <row r="692" spans="1:21" x14ac:dyDescent="0.25">
      <c r="A692" s="245" t="s">
        <v>528</v>
      </c>
      <c r="B692" s="246" t="s">
        <v>532</v>
      </c>
      <c r="C692" s="246" t="s">
        <v>48</v>
      </c>
      <c r="D692" s="246" t="s">
        <v>180</v>
      </c>
      <c r="E692" s="312" t="s">
        <v>100</v>
      </c>
      <c r="F692" s="312" t="s">
        <v>100</v>
      </c>
      <c r="G692" s="312" t="s">
        <v>100</v>
      </c>
      <c r="H692" s="312" t="s">
        <v>100</v>
      </c>
      <c r="I692" s="312" t="s">
        <v>100</v>
      </c>
      <c r="J692" s="312" t="s">
        <v>100</v>
      </c>
      <c r="K692" s="312" t="s">
        <v>100</v>
      </c>
      <c r="L692" s="312" t="s">
        <v>99</v>
      </c>
      <c r="M692" s="312" t="s">
        <v>99</v>
      </c>
      <c r="N692" s="312" t="s">
        <v>100</v>
      </c>
      <c r="O692" s="312" t="s">
        <v>99</v>
      </c>
      <c r="P692" s="312" t="s">
        <v>99</v>
      </c>
      <c r="Q692" s="312" t="s">
        <v>99</v>
      </c>
      <c r="R692" s="312" t="s">
        <v>100</v>
      </c>
      <c r="S692" s="312" t="s">
        <v>99</v>
      </c>
      <c r="T692" s="312" t="s">
        <v>100</v>
      </c>
      <c r="U692" s="313" t="s">
        <v>100</v>
      </c>
    </row>
    <row r="693" spans="1:21" x14ac:dyDescent="0.25">
      <c r="A693" s="239" t="s">
        <v>528</v>
      </c>
      <c r="B693" s="240" t="s">
        <v>532</v>
      </c>
      <c r="C693" s="240" t="s">
        <v>49</v>
      </c>
      <c r="D693" s="240" t="s">
        <v>180</v>
      </c>
      <c r="E693" s="310" t="s">
        <v>100</v>
      </c>
      <c r="F693" s="310" t="s">
        <v>99</v>
      </c>
      <c r="G693" s="310" t="s">
        <v>100</v>
      </c>
      <c r="H693" s="310" t="s">
        <v>100</v>
      </c>
      <c r="I693" s="310" t="s">
        <v>100</v>
      </c>
      <c r="J693" s="310" t="s">
        <v>100</v>
      </c>
      <c r="K693" s="310" t="s">
        <v>99</v>
      </c>
      <c r="L693" s="310" t="s">
        <v>100</v>
      </c>
      <c r="M693" s="310" t="s">
        <v>100</v>
      </c>
      <c r="N693" s="310" t="s">
        <v>100</v>
      </c>
      <c r="O693" s="310" t="s">
        <v>100</v>
      </c>
      <c r="P693" s="310" t="s">
        <v>99</v>
      </c>
      <c r="Q693" s="310" t="s">
        <v>100</v>
      </c>
      <c r="R693" s="310" t="s">
        <v>100</v>
      </c>
      <c r="S693" s="310" t="s">
        <v>99</v>
      </c>
      <c r="T693" s="310" t="s">
        <v>100</v>
      </c>
      <c r="U693" s="311" t="s">
        <v>100</v>
      </c>
    </row>
    <row r="694" spans="1:21" x14ac:dyDescent="0.25">
      <c r="A694" s="245" t="s">
        <v>528</v>
      </c>
      <c r="B694" s="246" t="s">
        <v>532</v>
      </c>
      <c r="C694" s="246" t="s">
        <v>50</v>
      </c>
      <c r="D694" s="246" t="s">
        <v>180</v>
      </c>
      <c r="E694" s="312" t="s">
        <v>100</v>
      </c>
      <c r="F694" s="312" t="s">
        <v>100</v>
      </c>
      <c r="G694" s="312" t="s">
        <v>100</v>
      </c>
      <c r="H694" s="312" t="s">
        <v>100</v>
      </c>
      <c r="I694" s="312" t="s">
        <v>100</v>
      </c>
      <c r="J694" s="312" t="s">
        <v>100</v>
      </c>
      <c r="K694" s="312" t="s">
        <v>100</v>
      </c>
      <c r="L694" s="312" t="s">
        <v>100</v>
      </c>
      <c r="M694" s="312" t="s">
        <v>100</v>
      </c>
      <c r="N694" s="312" t="s">
        <v>100</v>
      </c>
      <c r="O694" s="312" t="s">
        <v>99</v>
      </c>
      <c r="P694" s="312" t="s">
        <v>99</v>
      </c>
      <c r="Q694" s="312" t="s">
        <v>100</v>
      </c>
      <c r="R694" s="312" t="s">
        <v>100</v>
      </c>
      <c r="S694" s="312" t="s">
        <v>100</v>
      </c>
      <c r="T694" s="312" t="s">
        <v>100</v>
      </c>
      <c r="U694" s="313" t="s">
        <v>100</v>
      </c>
    </row>
    <row r="695" spans="1:21" x14ac:dyDescent="0.25">
      <c r="A695" s="239" t="s">
        <v>528</v>
      </c>
      <c r="B695" s="240" t="s">
        <v>532</v>
      </c>
      <c r="C695" s="240" t="s">
        <v>51</v>
      </c>
      <c r="D695" s="240" t="s">
        <v>180</v>
      </c>
      <c r="E695" s="310" t="s">
        <v>100</v>
      </c>
      <c r="F695" s="310" t="s">
        <v>99</v>
      </c>
      <c r="G695" s="310" t="s">
        <v>100</v>
      </c>
      <c r="H695" s="310" t="s">
        <v>100</v>
      </c>
      <c r="I695" s="310" t="s">
        <v>100</v>
      </c>
      <c r="J695" s="310" t="s">
        <v>99</v>
      </c>
      <c r="K695" s="310" t="s">
        <v>100</v>
      </c>
      <c r="L695" s="310" t="s">
        <v>99</v>
      </c>
      <c r="M695" s="310" t="s">
        <v>99</v>
      </c>
      <c r="N695" s="310" t="s">
        <v>100</v>
      </c>
      <c r="O695" s="310" t="s">
        <v>99</v>
      </c>
      <c r="P695" s="310" t="s">
        <v>99</v>
      </c>
      <c r="Q695" s="310" t="s">
        <v>100</v>
      </c>
      <c r="R695" s="310" t="s">
        <v>100</v>
      </c>
      <c r="S695" s="310" t="s">
        <v>99</v>
      </c>
      <c r="T695" s="310" t="s">
        <v>100</v>
      </c>
      <c r="U695" s="311" t="s">
        <v>100</v>
      </c>
    </row>
    <row r="696" spans="1:21" x14ac:dyDescent="0.25">
      <c r="A696" s="245" t="s">
        <v>528</v>
      </c>
      <c r="B696" s="246" t="s">
        <v>533</v>
      </c>
      <c r="C696" s="246" t="s">
        <v>42</v>
      </c>
      <c r="D696" s="246" t="s">
        <v>182</v>
      </c>
      <c r="E696" s="312" t="s">
        <v>100</v>
      </c>
      <c r="F696" s="312" t="s">
        <v>99</v>
      </c>
      <c r="G696" s="312" t="s">
        <v>99</v>
      </c>
      <c r="H696" s="312" t="s">
        <v>99</v>
      </c>
      <c r="I696" s="312" t="s">
        <v>99</v>
      </c>
      <c r="J696" s="312" t="s">
        <v>100</v>
      </c>
      <c r="K696" s="312" t="s">
        <v>99</v>
      </c>
      <c r="L696" s="312" t="s">
        <v>99</v>
      </c>
      <c r="M696" s="312" t="s">
        <v>100</v>
      </c>
      <c r="N696" s="312" t="s">
        <v>100</v>
      </c>
      <c r="O696" s="312" t="s">
        <v>99</v>
      </c>
      <c r="P696" s="312" t="s">
        <v>99</v>
      </c>
      <c r="Q696" s="312" t="s">
        <v>99</v>
      </c>
      <c r="R696" s="312" t="s">
        <v>99</v>
      </c>
      <c r="S696" s="312" t="s">
        <v>99</v>
      </c>
      <c r="T696" s="312" t="s">
        <v>99</v>
      </c>
      <c r="U696" s="313" t="s">
        <v>100</v>
      </c>
    </row>
    <row r="697" spans="1:21" x14ac:dyDescent="0.25">
      <c r="A697" s="239" t="s">
        <v>528</v>
      </c>
      <c r="B697" s="240" t="s">
        <v>534</v>
      </c>
      <c r="C697" s="240" t="s">
        <v>47</v>
      </c>
      <c r="D697" s="240" t="s">
        <v>182</v>
      </c>
      <c r="E697" s="310" t="s">
        <v>100</v>
      </c>
      <c r="F697" s="310" t="s">
        <v>100</v>
      </c>
      <c r="G697" s="310" t="s">
        <v>100</v>
      </c>
      <c r="H697" s="310" t="s">
        <v>100</v>
      </c>
      <c r="I697" s="310" t="s">
        <v>99</v>
      </c>
      <c r="J697" s="310" t="s">
        <v>100</v>
      </c>
      <c r="K697" s="310" t="s">
        <v>100</v>
      </c>
      <c r="L697" s="310" t="s">
        <v>100</v>
      </c>
      <c r="M697" s="310" t="s">
        <v>99</v>
      </c>
      <c r="N697" s="310" t="s">
        <v>100</v>
      </c>
      <c r="O697" s="310" t="s">
        <v>99</v>
      </c>
      <c r="P697" s="310" t="s">
        <v>99</v>
      </c>
      <c r="Q697" s="310" t="s">
        <v>99</v>
      </c>
      <c r="R697" s="310" t="s">
        <v>100</v>
      </c>
      <c r="S697" s="310" t="s">
        <v>100</v>
      </c>
      <c r="T697" s="310" t="s">
        <v>100</v>
      </c>
      <c r="U697" s="311" t="s">
        <v>100</v>
      </c>
    </row>
    <row r="698" spans="1:21" x14ac:dyDescent="0.25">
      <c r="A698" s="245" t="s">
        <v>528</v>
      </c>
      <c r="B698" s="246" t="s">
        <v>535</v>
      </c>
      <c r="C698" s="246" t="s">
        <v>257</v>
      </c>
      <c r="D698" s="246" t="s">
        <v>182</v>
      </c>
      <c r="E698" s="312" t="s">
        <v>100</v>
      </c>
      <c r="F698" s="312" t="s">
        <v>100</v>
      </c>
      <c r="G698" s="312" t="s">
        <v>100</v>
      </c>
      <c r="H698" s="312" t="s">
        <v>100</v>
      </c>
      <c r="I698" s="312" t="s">
        <v>99</v>
      </c>
      <c r="J698" s="312" t="s">
        <v>100</v>
      </c>
      <c r="K698" s="312" t="s">
        <v>100</v>
      </c>
      <c r="L698" s="312" t="s">
        <v>100</v>
      </c>
      <c r="M698" s="312" t="s">
        <v>100</v>
      </c>
      <c r="N698" s="312" t="s">
        <v>100</v>
      </c>
      <c r="O698" s="312" t="s">
        <v>99</v>
      </c>
      <c r="P698" s="312" t="s">
        <v>100</v>
      </c>
      <c r="Q698" s="312" t="s">
        <v>100</v>
      </c>
      <c r="R698" s="312" t="s">
        <v>100</v>
      </c>
      <c r="S698" s="312" t="s">
        <v>100</v>
      </c>
      <c r="T698" s="312" t="s">
        <v>100</v>
      </c>
      <c r="U698" s="313" t="s">
        <v>100</v>
      </c>
    </row>
    <row r="699" spans="1:21" x14ac:dyDescent="0.25">
      <c r="A699" s="239" t="s">
        <v>528</v>
      </c>
      <c r="B699" s="240" t="s">
        <v>536</v>
      </c>
      <c r="C699" s="240" t="s">
        <v>25</v>
      </c>
      <c r="D699" s="240" t="s">
        <v>180</v>
      </c>
      <c r="E699" s="310" t="s">
        <v>100</v>
      </c>
      <c r="F699" s="310" t="s">
        <v>99</v>
      </c>
      <c r="G699" s="310" t="s">
        <v>100</v>
      </c>
      <c r="H699" s="310" t="s">
        <v>99</v>
      </c>
      <c r="I699" s="310" t="s">
        <v>99</v>
      </c>
      <c r="J699" s="310" t="s">
        <v>99</v>
      </c>
      <c r="K699" s="310" t="s">
        <v>99</v>
      </c>
      <c r="L699" s="310" t="s">
        <v>99</v>
      </c>
      <c r="M699" s="310" t="s">
        <v>99</v>
      </c>
      <c r="N699" s="310" t="s">
        <v>100</v>
      </c>
      <c r="O699" s="310" t="s">
        <v>99</v>
      </c>
      <c r="P699" s="310" t="s">
        <v>99</v>
      </c>
      <c r="Q699" s="310" t="s">
        <v>100</v>
      </c>
      <c r="R699" s="310" t="s">
        <v>99</v>
      </c>
      <c r="S699" s="310" t="s">
        <v>99</v>
      </c>
      <c r="T699" s="310" t="s">
        <v>99</v>
      </c>
      <c r="U699" s="311" t="s">
        <v>100</v>
      </c>
    </row>
    <row r="700" spans="1:21" x14ac:dyDescent="0.25">
      <c r="A700" s="245" t="s">
        <v>528</v>
      </c>
      <c r="B700" s="246" t="s">
        <v>536</v>
      </c>
      <c r="C700" s="246" t="s">
        <v>40</v>
      </c>
      <c r="D700" s="246" t="s">
        <v>180</v>
      </c>
      <c r="E700" s="312" t="s">
        <v>100</v>
      </c>
      <c r="F700" s="312" t="s">
        <v>100</v>
      </c>
      <c r="G700" s="312" t="s">
        <v>100</v>
      </c>
      <c r="H700" s="312" t="s">
        <v>100</v>
      </c>
      <c r="I700" s="312" t="s">
        <v>100</v>
      </c>
      <c r="J700" s="312" t="s">
        <v>100</v>
      </c>
      <c r="K700" s="312" t="s">
        <v>100</v>
      </c>
      <c r="L700" s="312" t="s">
        <v>100</v>
      </c>
      <c r="M700" s="312" t="s">
        <v>100</v>
      </c>
      <c r="N700" s="312" t="s">
        <v>100</v>
      </c>
      <c r="O700" s="312" t="s">
        <v>99</v>
      </c>
      <c r="P700" s="312" t="s">
        <v>99</v>
      </c>
      <c r="Q700" s="312" t="s">
        <v>100</v>
      </c>
      <c r="R700" s="312" t="s">
        <v>100</v>
      </c>
      <c r="S700" s="312" t="s">
        <v>99</v>
      </c>
      <c r="T700" s="312" t="s">
        <v>99</v>
      </c>
      <c r="U700" s="313" t="s">
        <v>100</v>
      </c>
    </row>
    <row r="701" spans="1:21" x14ac:dyDescent="0.25">
      <c r="A701" s="239" t="s">
        <v>528</v>
      </c>
      <c r="B701" s="240" t="s">
        <v>536</v>
      </c>
      <c r="C701" s="240" t="s">
        <v>41</v>
      </c>
      <c r="D701" s="240" t="s">
        <v>180</v>
      </c>
      <c r="E701" s="310" t="s">
        <v>100</v>
      </c>
      <c r="F701" s="310" t="s">
        <v>99</v>
      </c>
      <c r="G701" s="310" t="s">
        <v>100</v>
      </c>
      <c r="H701" s="310" t="s">
        <v>99</v>
      </c>
      <c r="I701" s="310" t="s">
        <v>99</v>
      </c>
      <c r="J701" s="310" t="s">
        <v>99</v>
      </c>
      <c r="K701" s="310" t="s">
        <v>99</v>
      </c>
      <c r="L701" s="310" t="s">
        <v>99</v>
      </c>
      <c r="M701" s="310" t="s">
        <v>99</v>
      </c>
      <c r="N701" s="310" t="s">
        <v>100</v>
      </c>
      <c r="O701" s="310" t="s">
        <v>99</v>
      </c>
      <c r="P701" s="310" t="s">
        <v>99</v>
      </c>
      <c r="Q701" s="310" t="s">
        <v>100</v>
      </c>
      <c r="R701" s="310" t="s">
        <v>99</v>
      </c>
      <c r="S701" s="310" t="s">
        <v>99</v>
      </c>
      <c r="T701" s="310" t="s">
        <v>99</v>
      </c>
      <c r="U701" s="311" t="s">
        <v>100</v>
      </c>
    </row>
    <row r="702" spans="1:21" x14ac:dyDescent="0.25">
      <c r="A702" s="245" t="s">
        <v>528</v>
      </c>
      <c r="B702" s="246" t="s">
        <v>536</v>
      </c>
      <c r="C702" s="246" t="s">
        <v>47</v>
      </c>
      <c r="D702" s="246" t="s">
        <v>180</v>
      </c>
      <c r="E702" s="312" t="s">
        <v>100</v>
      </c>
      <c r="F702" s="312" t="s">
        <v>100</v>
      </c>
      <c r="G702" s="312" t="s">
        <v>100</v>
      </c>
      <c r="H702" s="312" t="s">
        <v>100</v>
      </c>
      <c r="I702" s="312" t="s">
        <v>99</v>
      </c>
      <c r="J702" s="312" t="s">
        <v>100</v>
      </c>
      <c r="K702" s="312" t="s">
        <v>100</v>
      </c>
      <c r="L702" s="312" t="s">
        <v>100</v>
      </c>
      <c r="M702" s="312" t="s">
        <v>99</v>
      </c>
      <c r="N702" s="312" t="s">
        <v>100</v>
      </c>
      <c r="O702" s="312" t="s">
        <v>99</v>
      </c>
      <c r="P702" s="312" t="s">
        <v>99</v>
      </c>
      <c r="Q702" s="312" t="s">
        <v>99</v>
      </c>
      <c r="R702" s="312" t="s">
        <v>99</v>
      </c>
      <c r="S702" s="312" t="s">
        <v>100</v>
      </c>
      <c r="T702" s="312" t="s">
        <v>100</v>
      </c>
      <c r="U702" s="313" t="s">
        <v>100</v>
      </c>
    </row>
    <row r="703" spans="1:21" x14ac:dyDescent="0.25">
      <c r="A703" s="239" t="s">
        <v>528</v>
      </c>
      <c r="B703" s="240" t="s">
        <v>536</v>
      </c>
      <c r="C703" s="240" t="s">
        <v>48</v>
      </c>
      <c r="D703" s="240" t="s">
        <v>180</v>
      </c>
      <c r="E703" s="310" t="s">
        <v>100</v>
      </c>
      <c r="F703" s="310" t="s">
        <v>100</v>
      </c>
      <c r="G703" s="310" t="s">
        <v>100</v>
      </c>
      <c r="H703" s="310" t="s">
        <v>100</v>
      </c>
      <c r="I703" s="310" t="s">
        <v>100</v>
      </c>
      <c r="J703" s="310" t="s">
        <v>100</v>
      </c>
      <c r="K703" s="310" t="s">
        <v>100</v>
      </c>
      <c r="L703" s="310" t="s">
        <v>100</v>
      </c>
      <c r="M703" s="310" t="s">
        <v>99</v>
      </c>
      <c r="N703" s="310" t="s">
        <v>99</v>
      </c>
      <c r="O703" s="310" t="s">
        <v>99</v>
      </c>
      <c r="P703" s="310" t="s">
        <v>99</v>
      </c>
      <c r="Q703" s="310" t="s">
        <v>99</v>
      </c>
      <c r="R703" s="310" t="s">
        <v>99</v>
      </c>
      <c r="S703" s="310" t="s">
        <v>99</v>
      </c>
      <c r="T703" s="310" t="s">
        <v>99</v>
      </c>
      <c r="U703" s="311" t="s">
        <v>100</v>
      </c>
    </row>
    <row r="704" spans="1:21" x14ac:dyDescent="0.25">
      <c r="A704" s="245" t="s">
        <v>528</v>
      </c>
      <c r="B704" s="246" t="s">
        <v>536</v>
      </c>
      <c r="C704" s="246" t="s">
        <v>49</v>
      </c>
      <c r="D704" s="246" t="s">
        <v>180</v>
      </c>
      <c r="E704" s="312" t="s">
        <v>99</v>
      </c>
      <c r="F704" s="312" t="s">
        <v>99</v>
      </c>
      <c r="G704" s="312" t="s">
        <v>100</v>
      </c>
      <c r="H704" s="312" t="s">
        <v>100</v>
      </c>
      <c r="I704" s="312" t="s">
        <v>100</v>
      </c>
      <c r="J704" s="312" t="s">
        <v>100</v>
      </c>
      <c r="K704" s="312" t="s">
        <v>100</v>
      </c>
      <c r="L704" s="312" t="s">
        <v>100</v>
      </c>
      <c r="M704" s="312" t="s">
        <v>100</v>
      </c>
      <c r="N704" s="312" t="s">
        <v>100</v>
      </c>
      <c r="O704" s="312" t="s">
        <v>100</v>
      </c>
      <c r="P704" s="312" t="s">
        <v>99</v>
      </c>
      <c r="Q704" s="312" t="s">
        <v>99</v>
      </c>
      <c r="R704" s="312" t="s">
        <v>99</v>
      </c>
      <c r="S704" s="312" t="s">
        <v>100</v>
      </c>
      <c r="T704" s="312" t="s">
        <v>99</v>
      </c>
      <c r="U704" s="313" t="s">
        <v>100</v>
      </c>
    </row>
    <row r="705" spans="1:21" x14ac:dyDescent="0.25">
      <c r="A705" s="239" t="s">
        <v>528</v>
      </c>
      <c r="B705" s="240" t="s">
        <v>536</v>
      </c>
      <c r="C705" s="240" t="s">
        <v>50</v>
      </c>
      <c r="D705" s="240" t="s">
        <v>180</v>
      </c>
      <c r="E705" s="310" t="s">
        <v>100</v>
      </c>
      <c r="F705" s="310" t="s">
        <v>99</v>
      </c>
      <c r="G705" s="310" t="s">
        <v>100</v>
      </c>
      <c r="H705" s="310" t="s">
        <v>100</v>
      </c>
      <c r="I705" s="310" t="s">
        <v>100</v>
      </c>
      <c r="J705" s="310" t="s">
        <v>100</v>
      </c>
      <c r="K705" s="310" t="s">
        <v>100</v>
      </c>
      <c r="L705" s="310" t="s">
        <v>100</v>
      </c>
      <c r="M705" s="310" t="s">
        <v>100</v>
      </c>
      <c r="N705" s="310" t="s">
        <v>100</v>
      </c>
      <c r="O705" s="310" t="s">
        <v>99</v>
      </c>
      <c r="P705" s="310" t="s">
        <v>99</v>
      </c>
      <c r="Q705" s="310" t="s">
        <v>100</v>
      </c>
      <c r="R705" s="310" t="s">
        <v>99</v>
      </c>
      <c r="S705" s="310" t="s">
        <v>100</v>
      </c>
      <c r="T705" s="310" t="s">
        <v>100</v>
      </c>
      <c r="U705" s="311" t="s">
        <v>100</v>
      </c>
    </row>
    <row r="706" spans="1:21" x14ac:dyDescent="0.25">
      <c r="A706" s="245" t="s">
        <v>528</v>
      </c>
      <c r="B706" s="246" t="s">
        <v>536</v>
      </c>
      <c r="C706" s="246" t="s">
        <v>51</v>
      </c>
      <c r="D706" s="246" t="s">
        <v>180</v>
      </c>
      <c r="E706" s="312" t="s">
        <v>100</v>
      </c>
      <c r="F706" s="312" t="s">
        <v>100</v>
      </c>
      <c r="G706" s="312" t="s">
        <v>100</v>
      </c>
      <c r="H706" s="312" t="s">
        <v>100</v>
      </c>
      <c r="I706" s="312" t="s">
        <v>100</v>
      </c>
      <c r="J706" s="312" t="s">
        <v>100</v>
      </c>
      <c r="K706" s="312" t="s">
        <v>100</v>
      </c>
      <c r="L706" s="312" t="s">
        <v>99</v>
      </c>
      <c r="M706" s="312" t="s">
        <v>99</v>
      </c>
      <c r="N706" s="312" t="s">
        <v>100</v>
      </c>
      <c r="O706" s="312" t="s">
        <v>99</v>
      </c>
      <c r="P706" s="312" t="s">
        <v>100</v>
      </c>
      <c r="Q706" s="312" t="s">
        <v>100</v>
      </c>
      <c r="R706" s="312" t="s">
        <v>100</v>
      </c>
      <c r="S706" s="312" t="s">
        <v>100</v>
      </c>
      <c r="T706" s="312" t="s">
        <v>100</v>
      </c>
      <c r="U706" s="313" t="s">
        <v>100</v>
      </c>
    </row>
    <row r="707" spans="1:21" x14ac:dyDescent="0.25">
      <c r="A707" s="239" t="s">
        <v>528</v>
      </c>
      <c r="B707" s="240" t="s">
        <v>537</v>
      </c>
      <c r="C707" s="240" t="s">
        <v>25</v>
      </c>
      <c r="D707" s="240" t="s">
        <v>180</v>
      </c>
      <c r="E707" s="310" t="s">
        <v>100</v>
      </c>
      <c r="F707" s="310" t="s">
        <v>100</v>
      </c>
      <c r="G707" s="310" t="s">
        <v>100</v>
      </c>
      <c r="H707" s="310" t="s">
        <v>100</v>
      </c>
      <c r="I707" s="310" t="s">
        <v>100</v>
      </c>
      <c r="J707" s="310" t="s">
        <v>100</v>
      </c>
      <c r="K707" s="310" t="s">
        <v>100</v>
      </c>
      <c r="L707" s="310" t="s">
        <v>100</v>
      </c>
      <c r="M707" s="310" t="s">
        <v>100</v>
      </c>
      <c r="N707" s="310" t="s">
        <v>100</v>
      </c>
      <c r="O707" s="310" t="s">
        <v>100</v>
      </c>
      <c r="P707" s="310" t="s">
        <v>99</v>
      </c>
      <c r="Q707" s="310" t="s">
        <v>100</v>
      </c>
      <c r="R707" s="310" t="s">
        <v>99</v>
      </c>
      <c r="S707" s="310" t="s">
        <v>100</v>
      </c>
      <c r="T707" s="310" t="s">
        <v>100</v>
      </c>
      <c r="U707" s="311" t="s">
        <v>99</v>
      </c>
    </row>
    <row r="708" spans="1:21" x14ac:dyDescent="0.25">
      <c r="A708" s="245" t="s">
        <v>528</v>
      </c>
      <c r="B708" s="246" t="s">
        <v>537</v>
      </c>
      <c r="C708" s="246" t="s">
        <v>39</v>
      </c>
      <c r="D708" s="246" t="s">
        <v>180</v>
      </c>
      <c r="E708" s="312" t="s">
        <v>100</v>
      </c>
      <c r="F708" s="312" t="s">
        <v>99</v>
      </c>
      <c r="G708" s="312" t="s">
        <v>100</v>
      </c>
      <c r="H708" s="312" t="s">
        <v>99</v>
      </c>
      <c r="I708" s="312" t="s">
        <v>99</v>
      </c>
      <c r="J708" s="312" t="s">
        <v>100</v>
      </c>
      <c r="K708" s="312" t="s">
        <v>100</v>
      </c>
      <c r="L708" s="312" t="s">
        <v>100</v>
      </c>
      <c r="M708" s="312" t="s">
        <v>100</v>
      </c>
      <c r="N708" s="312" t="s">
        <v>100</v>
      </c>
      <c r="O708" s="312" t="s">
        <v>99</v>
      </c>
      <c r="P708" s="312" t="s">
        <v>99</v>
      </c>
      <c r="Q708" s="312" t="s">
        <v>99</v>
      </c>
      <c r="R708" s="312" t="s">
        <v>99</v>
      </c>
      <c r="S708" s="312" t="s">
        <v>100</v>
      </c>
      <c r="T708" s="312" t="s">
        <v>100</v>
      </c>
      <c r="U708" s="313" t="s">
        <v>100</v>
      </c>
    </row>
    <row r="709" spans="1:21" x14ac:dyDescent="0.25">
      <c r="A709" s="239" t="s">
        <v>528</v>
      </c>
      <c r="B709" s="240" t="s">
        <v>537</v>
      </c>
      <c r="C709" s="240" t="s">
        <v>40</v>
      </c>
      <c r="D709" s="240" t="s">
        <v>180</v>
      </c>
      <c r="E709" s="310" t="s">
        <v>100</v>
      </c>
      <c r="F709" s="310" t="s">
        <v>100</v>
      </c>
      <c r="G709" s="310" t="s">
        <v>99</v>
      </c>
      <c r="H709" s="310" t="s">
        <v>100</v>
      </c>
      <c r="I709" s="310" t="s">
        <v>100</v>
      </c>
      <c r="J709" s="310" t="s">
        <v>100</v>
      </c>
      <c r="K709" s="310" t="s">
        <v>100</v>
      </c>
      <c r="L709" s="310" t="s">
        <v>100</v>
      </c>
      <c r="M709" s="310" t="s">
        <v>100</v>
      </c>
      <c r="N709" s="310" t="s">
        <v>100</v>
      </c>
      <c r="O709" s="310" t="s">
        <v>99</v>
      </c>
      <c r="P709" s="310" t="s">
        <v>99</v>
      </c>
      <c r="Q709" s="310" t="s">
        <v>99</v>
      </c>
      <c r="R709" s="310" t="s">
        <v>99</v>
      </c>
      <c r="S709" s="310" t="s">
        <v>99</v>
      </c>
      <c r="T709" s="310" t="s">
        <v>100</v>
      </c>
      <c r="U709" s="311" t="s">
        <v>100</v>
      </c>
    </row>
    <row r="710" spans="1:21" x14ac:dyDescent="0.25">
      <c r="A710" s="245" t="s">
        <v>528</v>
      </c>
      <c r="B710" s="246" t="s">
        <v>537</v>
      </c>
      <c r="C710" s="246" t="s">
        <v>46</v>
      </c>
      <c r="D710" s="246" t="s">
        <v>180</v>
      </c>
      <c r="E710" s="312" t="s">
        <v>100</v>
      </c>
      <c r="F710" s="312" t="s">
        <v>99</v>
      </c>
      <c r="G710" s="312" t="s">
        <v>100</v>
      </c>
      <c r="H710" s="312" t="s">
        <v>100</v>
      </c>
      <c r="I710" s="312" t="s">
        <v>100</v>
      </c>
      <c r="J710" s="312" t="s">
        <v>100</v>
      </c>
      <c r="K710" s="312" t="s">
        <v>100</v>
      </c>
      <c r="L710" s="312" t="s">
        <v>100</v>
      </c>
      <c r="M710" s="312" t="s">
        <v>100</v>
      </c>
      <c r="N710" s="312" t="s">
        <v>100</v>
      </c>
      <c r="O710" s="312" t="s">
        <v>99</v>
      </c>
      <c r="P710" s="312" t="s">
        <v>99</v>
      </c>
      <c r="Q710" s="312" t="s">
        <v>100</v>
      </c>
      <c r="R710" s="312" t="s">
        <v>100</v>
      </c>
      <c r="S710" s="312" t="s">
        <v>100</v>
      </c>
      <c r="T710" s="312" t="s">
        <v>100</v>
      </c>
      <c r="U710" s="313" t="s">
        <v>100</v>
      </c>
    </row>
    <row r="711" spans="1:21" x14ac:dyDescent="0.25">
      <c r="A711" s="239" t="s">
        <v>528</v>
      </c>
      <c r="B711" s="240" t="s">
        <v>537</v>
      </c>
      <c r="C711" s="240" t="s">
        <v>47</v>
      </c>
      <c r="D711" s="240" t="s">
        <v>180</v>
      </c>
      <c r="E711" s="310" t="s">
        <v>100</v>
      </c>
      <c r="F711" s="310" t="s">
        <v>99</v>
      </c>
      <c r="G711" s="310" t="s">
        <v>100</v>
      </c>
      <c r="H711" s="310" t="s">
        <v>100</v>
      </c>
      <c r="I711" s="310" t="s">
        <v>100</v>
      </c>
      <c r="J711" s="310" t="s">
        <v>100</v>
      </c>
      <c r="K711" s="310" t="s">
        <v>99</v>
      </c>
      <c r="L711" s="310" t="s">
        <v>100</v>
      </c>
      <c r="M711" s="310" t="s">
        <v>99</v>
      </c>
      <c r="N711" s="310" t="s">
        <v>100</v>
      </c>
      <c r="O711" s="310" t="s">
        <v>99</v>
      </c>
      <c r="P711" s="310" t="s">
        <v>99</v>
      </c>
      <c r="Q711" s="310" t="s">
        <v>100</v>
      </c>
      <c r="R711" s="310" t="s">
        <v>99</v>
      </c>
      <c r="S711" s="310" t="s">
        <v>99</v>
      </c>
      <c r="T711" s="310" t="s">
        <v>100</v>
      </c>
      <c r="U711" s="311" t="s">
        <v>100</v>
      </c>
    </row>
    <row r="712" spans="1:21" x14ac:dyDescent="0.25">
      <c r="A712" s="245" t="s">
        <v>528</v>
      </c>
      <c r="B712" s="246" t="s">
        <v>537</v>
      </c>
      <c r="C712" s="246" t="s">
        <v>48</v>
      </c>
      <c r="D712" s="246" t="s">
        <v>180</v>
      </c>
      <c r="E712" s="312" t="s">
        <v>99</v>
      </c>
      <c r="F712" s="312" t="s">
        <v>99</v>
      </c>
      <c r="G712" s="312" t="s">
        <v>100</v>
      </c>
      <c r="H712" s="312" t="s">
        <v>100</v>
      </c>
      <c r="I712" s="312" t="s">
        <v>100</v>
      </c>
      <c r="J712" s="312" t="s">
        <v>100</v>
      </c>
      <c r="K712" s="312" t="s">
        <v>100</v>
      </c>
      <c r="L712" s="312" t="s">
        <v>100</v>
      </c>
      <c r="M712" s="312" t="s">
        <v>100</v>
      </c>
      <c r="N712" s="312" t="s">
        <v>100</v>
      </c>
      <c r="O712" s="312" t="s">
        <v>99</v>
      </c>
      <c r="P712" s="312" t="s">
        <v>99</v>
      </c>
      <c r="Q712" s="312" t="s">
        <v>99</v>
      </c>
      <c r="R712" s="312" t="s">
        <v>99</v>
      </c>
      <c r="S712" s="312" t="s">
        <v>99</v>
      </c>
      <c r="T712" s="312" t="s">
        <v>100</v>
      </c>
      <c r="U712" s="313" t="s">
        <v>100</v>
      </c>
    </row>
    <row r="713" spans="1:21" x14ac:dyDescent="0.25">
      <c r="A713" s="239" t="s">
        <v>528</v>
      </c>
      <c r="B713" s="240" t="s">
        <v>537</v>
      </c>
      <c r="C713" s="240" t="s">
        <v>49</v>
      </c>
      <c r="D713" s="240" t="s">
        <v>180</v>
      </c>
      <c r="E713" s="310" t="s">
        <v>99</v>
      </c>
      <c r="F713" s="310" t="s">
        <v>99</v>
      </c>
      <c r="G713" s="310" t="s">
        <v>100</v>
      </c>
      <c r="H713" s="310" t="s">
        <v>100</v>
      </c>
      <c r="I713" s="310" t="s">
        <v>99</v>
      </c>
      <c r="J713" s="310" t="s">
        <v>100</v>
      </c>
      <c r="K713" s="310" t="s">
        <v>100</v>
      </c>
      <c r="L713" s="310" t="s">
        <v>100</v>
      </c>
      <c r="M713" s="310" t="s">
        <v>100</v>
      </c>
      <c r="N713" s="310" t="s">
        <v>100</v>
      </c>
      <c r="O713" s="310" t="s">
        <v>99</v>
      </c>
      <c r="P713" s="310" t="s">
        <v>99</v>
      </c>
      <c r="Q713" s="310" t="s">
        <v>99</v>
      </c>
      <c r="R713" s="310" t="s">
        <v>99</v>
      </c>
      <c r="S713" s="310" t="s">
        <v>99</v>
      </c>
      <c r="T713" s="310" t="s">
        <v>100</v>
      </c>
      <c r="U713" s="311" t="s">
        <v>100</v>
      </c>
    </row>
    <row r="714" spans="1:21" x14ac:dyDescent="0.25">
      <c r="A714" s="245" t="s">
        <v>528</v>
      </c>
      <c r="B714" s="246" t="s">
        <v>537</v>
      </c>
      <c r="C714" s="246" t="s">
        <v>50</v>
      </c>
      <c r="D714" s="246" t="s">
        <v>180</v>
      </c>
      <c r="E714" s="312" t="s">
        <v>100</v>
      </c>
      <c r="F714" s="312" t="s">
        <v>99</v>
      </c>
      <c r="G714" s="312" t="s">
        <v>100</v>
      </c>
      <c r="H714" s="312" t="s">
        <v>100</v>
      </c>
      <c r="I714" s="312" t="s">
        <v>100</v>
      </c>
      <c r="J714" s="312" t="s">
        <v>100</v>
      </c>
      <c r="K714" s="312" t="s">
        <v>99</v>
      </c>
      <c r="L714" s="312" t="s">
        <v>100</v>
      </c>
      <c r="M714" s="312" t="s">
        <v>100</v>
      </c>
      <c r="N714" s="312" t="s">
        <v>100</v>
      </c>
      <c r="O714" s="312" t="s">
        <v>99</v>
      </c>
      <c r="P714" s="312" t="s">
        <v>99</v>
      </c>
      <c r="Q714" s="312" t="s">
        <v>100</v>
      </c>
      <c r="R714" s="312" t="s">
        <v>99</v>
      </c>
      <c r="S714" s="312" t="s">
        <v>100</v>
      </c>
      <c r="T714" s="312" t="s">
        <v>100</v>
      </c>
      <c r="U714" s="313" t="s">
        <v>100</v>
      </c>
    </row>
    <row r="715" spans="1:21" x14ac:dyDescent="0.25">
      <c r="A715" s="239" t="s">
        <v>528</v>
      </c>
      <c r="B715" s="240" t="s">
        <v>537</v>
      </c>
      <c r="C715" s="240" t="s">
        <v>51</v>
      </c>
      <c r="D715" s="240" t="s">
        <v>180</v>
      </c>
      <c r="E715" s="310" t="s">
        <v>100</v>
      </c>
      <c r="F715" s="310" t="s">
        <v>99</v>
      </c>
      <c r="G715" s="310" t="s">
        <v>100</v>
      </c>
      <c r="H715" s="310" t="s">
        <v>100</v>
      </c>
      <c r="I715" s="310" t="s">
        <v>99</v>
      </c>
      <c r="J715" s="310" t="s">
        <v>99</v>
      </c>
      <c r="K715" s="310" t="s">
        <v>100</v>
      </c>
      <c r="L715" s="310" t="s">
        <v>99</v>
      </c>
      <c r="M715" s="310" t="s">
        <v>99</v>
      </c>
      <c r="N715" s="310" t="s">
        <v>100</v>
      </c>
      <c r="O715" s="310" t="s">
        <v>99</v>
      </c>
      <c r="P715" s="310" t="s">
        <v>99</v>
      </c>
      <c r="Q715" s="310" t="s">
        <v>100</v>
      </c>
      <c r="R715" s="310" t="s">
        <v>99</v>
      </c>
      <c r="S715" s="310" t="s">
        <v>99</v>
      </c>
      <c r="T715" s="310" t="s">
        <v>100</v>
      </c>
      <c r="U715" s="311" t="s">
        <v>100</v>
      </c>
    </row>
    <row r="716" spans="1:21" x14ac:dyDescent="0.25">
      <c r="A716" s="245" t="s">
        <v>528</v>
      </c>
      <c r="B716" s="246" t="s">
        <v>538</v>
      </c>
      <c r="C716" s="246" t="s">
        <v>41</v>
      </c>
      <c r="D716" s="246" t="s">
        <v>182</v>
      </c>
      <c r="E716" s="312" t="s">
        <v>99</v>
      </c>
      <c r="F716" s="312" t="s">
        <v>100</v>
      </c>
      <c r="G716" s="312" t="s">
        <v>99</v>
      </c>
      <c r="H716" s="312" t="s">
        <v>99</v>
      </c>
      <c r="I716" s="312" t="s">
        <v>99</v>
      </c>
      <c r="J716" s="312" t="s">
        <v>99</v>
      </c>
      <c r="K716" s="312" t="s">
        <v>99</v>
      </c>
      <c r="L716" s="312" t="s">
        <v>100</v>
      </c>
      <c r="M716" s="312" t="s">
        <v>99</v>
      </c>
      <c r="N716" s="312" t="s">
        <v>100</v>
      </c>
      <c r="O716" s="312" t="s">
        <v>99</v>
      </c>
      <c r="P716" s="312" t="s">
        <v>99</v>
      </c>
      <c r="Q716" s="312" t="s">
        <v>100</v>
      </c>
      <c r="R716" s="312" t="s">
        <v>99</v>
      </c>
      <c r="S716" s="312" t="s">
        <v>100</v>
      </c>
      <c r="T716" s="312" t="s">
        <v>100</v>
      </c>
      <c r="U716" s="313" t="s">
        <v>100</v>
      </c>
    </row>
    <row r="717" spans="1:21" x14ac:dyDescent="0.25">
      <c r="A717" s="239" t="s">
        <v>528</v>
      </c>
      <c r="B717" s="240" t="s">
        <v>539</v>
      </c>
      <c r="C717" s="240" t="s">
        <v>25</v>
      </c>
      <c r="D717" s="240" t="s">
        <v>182</v>
      </c>
      <c r="E717" s="310" t="s">
        <v>99</v>
      </c>
      <c r="F717" s="310" t="s">
        <v>100</v>
      </c>
      <c r="G717" s="310" t="s">
        <v>100</v>
      </c>
      <c r="H717" s="310" t="s">
        <v>99</v>
      </c>
      <c r="I717" s="310" t="s">
        <v>99</v>
      </c>
      <c r="J717" s="310" t="s">
        <v>100</v>
      </c>
      <c r="K717" s="310" t="s">
        <v>99</v>
      </c>
      <c r="L717" s="310" t="s">
        <v>100</v>
      </c>
      <c r="M717" s="310" t="s">
        <v>100</v>
      </c>
      <c r="N717" s="310" t="s">
        <v>100</v>
      </c>
      <c r="O717" s="310" t="s">
        <v>99</v>
      </c>
      <c r="P717" s="310" t="s">
        <v>99</v>
      </c>
      <c r="Q717" s="310" t="s">
        <v>100</v>
      </c>
      <c r="R717" s="310" t="s">
        <v>100</v>
      </c>
      <c r="S717" s="310" t="s">
        <v>100</v>
      </c>
      <c r="T717" s="310" t="s">
        <v>100</v>
      </c>
      <c r="U717" s="311" t="s">
        <v>100</v>
      </c>
    </row>
    <row r="718" spans="1:21" x14ac:dyDescent="0.25">
      <c r="A718" s="245" t="s">
        <v>528</v>
      </c>
      <c r="B718" s="246" t="s">
        <v>540</v>
      </c>
      <c r="C718" s="246" t="s">
        <v>25</v>
      </c>
      <c r="D718" s="246" t="s">
        <v>182</v>
      </c>
      <c r="E718" s="312" t="s">
        <v>100</v>
      </c>
      <c r="F718" s="312" t="s">
        <v>100</v>
      </c>
      <c r="G718" s="312" t="s">
        <v>100</v>
      </c>
      <c r="H718" s="312" t="s">
        <v>100</v>
      </c>
      <c r="I718" s="312" t="s">
        <v>99</v>
      </c>
      <c r="J718" s="312" t="s">
        <v>99</v>
      </c>
      <c r="K718" s="312" t="s">
        <v>99</v>
      </c>
      <c r="L718" s="312" t="s">
        <v>99</v>
      </c>
      <c r="M718" s="312" t="s">
        <v>100</v>
      </c>
      <c r="N718" s="312" t="s">
        <v>100</v>
      </c>
      <c r="O718" s="312" t="s">
        <v>99</v>
      </c>
      <c r="P718" s="312" t="s">
        <v>99</v>
      </c>
      <c r="Q718" s="312" t="s">
        <v>99</v>
      </c>
      <c r="R718" s="312" t="s">
        <v>99</v>
      </c>
      <c r="S718" s="312" t="s">
        <v>99</v>
      </c>
      <c r="T718" s="312" t="s">
        <v>100</v>
      </c>
      <c r="U718" s="313" t="s">
        <v>100</v>
      </c>
    </row>
    <row r="719" spans="1:21" x14ac:dyDescent="0.25">
      <c r="A719" s="239" t="s">
        <v>528</v>
      </c>
      <c r="B719" s="240" t="s">
        <v>541</v>
      </c>
      <c r="C719" s="240" t="s">
        <v>47</v>
      </c>
      <c r="D719" s="240" t="s">
        <v>182</v>
      </c>
      <c r="E719" s="310" t="s">
        <v>100</v>
      </c>
      <c r="F719" s="310" t="s">
        <v>100</v>
      </c>
      <c r="G719" s="310" t="s">
        <v>100</v>
      </c>
      <c r="H719" s="310" t="s">
        <v>100</v>
      </c>
      <c r="I719" s="310" t="s">
        <v>100</v>
      </c>
      <c r="J719" s="310" t="s">
        <v>99</v>
      </c>
      <c r="K719" s="310" t="s">
        <v>99</v>
      </c>
      <c r="L719" s="310" t="s">
        <v>99</v>
      </c>
      <c r="M719" s="310" t="s">
        <v>99</v>
      </c>
      <c r="N719" s="310" t="s">
        <v>100</v>
      </c>
      <c r="O719" s="310" t="s">
        <v>99</v>
      </c>
      <c r="P719" s="310" t="s">
        <v>99</v>
      </c>
      <c r="Q719" s="310" t="s">
        <v>99</v>
      </c>
      <c r="R719" s="310" t="s">
        <v>99</v>
      </c>
      <c r="S719" s="310" t="s">
        <v>100</v>
      </c>
      <c r="T719" s="310" t="s">
        <v>100</v>
      </c>
      <c r="U719" s="311" t="s">
        <v>100</v>
      </c>
    </row>
    <row r="720" spans="1:21" x14ac:dyDescent="0.25">
      <c r="A720" s="245" t="s">
        <v>528</v>
      </c>
      <c r="B720" s="246" t="s">
        <v>542</v>
      </c>
      <c r="C720" s="246" t="s">
        <v>257</v>
      </c>
      <c r="D720" s="246" t="s">
        <v>182</v>
      </c>
      <c r="E720" s="312" t="s">
        <v>100</v>
      </c>
      <c r="F720" s="312" t="s">
        <v>99</v>
      </c>
      <c r="G720" s="312" t="s">
        <v>100</v>
      </c>
      <c r="H720" s="312" t="s">
        <v>100</v>
      </c>
      <c r="I720" s="312" t="s">
        <v>100</v>
      </c>
      <c r="J720" s="312" t="s">
        <v>100</v>
      </c>
      <c r="K720" s="312" t="s">
        <v>100</v>
      </c>
      <c r="L720" s="312" t="s">
        <v>100</v>
      </c>
      <c r="M720" s="312" t="s">
        <v>100</v>
      </c>
      <c r="N720" s="312" t="s">
        <v>100</v>
      </c>
      <c r="O720" s="312" t="s">
        <v>99</v>
      </c>
      <c r="P720" s="312" t="s">
        <v>99</v>
      </c>
      <c r="Q720" s="312" t="s">
        <v>100</v>
      </c>
      <c r="R720" s="312" t="s">
        <v>100</v>
      </c>
      <c r="S720" s="312" t="s">
        <v>99</v>
      </c>
      <c r="T720" s="312" t="s">
        <v>100</v>
      </c>
      <c r="U720" s="313" t="s">
        <v>100</v>
      </c>
    </row>
    <row r="721" spans="1:21" x14ac:dyDescent="0.25">
      <c r="A721" s="239" t="s">
        <v>528</v>
      </c>
      <c r="B721" s="240" t="s">
        <v>542</v>
      </c>
      <c r="C721" s="240" t="s">
        <v>40</v>
      </c>
      <c r="D721" s="240" t="s">
        <v>182</v>
      </c>
      <c r="E721" s="310" t="s">
        <v>99</v>
      </c>
      <c r="F721" s="310" t="s">
        <v>100</v>
      </c>
      <c r="G721" s="310" t="s">
        <v>100</v>
      </c>
      <c r="H721" s="310" t="s">
        <v>100</v>
      </c>
      <c r="I721" s="310" t="s">
        <v>100</v>
      </c>
      <c r="J721" s="310" t="s">
        <v>100</v>
      </c>
      <c r="K721" s="310" t="s">
        <v>100</v>
      </c>
      <c r="L721" s="310" t="s">
        <v>99</v>
      </c>
      <c r="M721" s="310" t="s">
        <v>100</v>
      </c>
      <c r="N721" s="310" t="s">
        <v>100</v>
      </c>
      <c r="O721" s="310" t="s">
        <v>99</v>
      </c>
      <c r="P721" s="310" t="s">
        <v>99</v>
      </c>
      <c r="Q721" s="310" t="s">
        <v>99</v>
      </c>
      <c r="R721" s="310" t="s">
        <v>100</v>
      </c>
      <c r="S721" s="310" t="s">
        <v>100</v>
      </c>
      <c r="T721" s="310" t="s">
        <v>100</v>
      </c>
      <c r="U721" s="311" t="s">
        <v>100</v>
      </c>
    </row>
    <row r="722" spans="1:21" x14ac:dyDescent="0.25">
      <c r="A722" s="245" t="s">
        <v>528</v>
      </c>
      <c r="B722" s="246" t="s">
        <v>542</v>
      </c>
      <c r="C722" s="246" t="s">
        <v>42</v>
      </c>
      <c r="D722" s="246" t="s">
        <v>182</v>
      </c>
      <c r="E722" s="312" t="s">
        <v>100</v>
      </c>
      <c r="F722" s="312" t="s">
        <v>99</v>
      </c>
      <c r="G722" s="312" t="s">
        <v>100</v>
      </c>
      <c r="H722" s="312" t="s">
        <v>100</v>
      </c>
      <c r="I722" s="312" t="s">
        <v>100</v>
      </c>
      <c r="J722" s="312" t="s">
        <v>100</v>
      </c>
      <c r="K722" s="312" t="s">
        <v>100</v>
      </c>
      <c r="L722" s="312" t="s">
        <v>100</v>
      </c>
      <c r="M722" s="312" t="s">
        <v>100</v>
      </c>
      <c r="N722" s="312" t="s">
        <v>100</v>
      </c>
      <c r="O722" s="312" t="s">
        <v>100</v>
      </c>
      <c r="P722" s="312" t="s">
        <v>100</v>
      </c>
      <c r="Q722" s="312" t="s">
        <v>100</v>
      </c>
      <c r="R722" s="312" t="s">
        <v>100</v>
      </c>
      <c r="S722" s="312" t="s">
        <v>100</v>
      </c>
      <c r="T722" s="312" t="s">
        <v>100</v>
      </c>
      <c r="U722" s="313" t="s">
        <v>100</v>
      </c>
    </row>
    <row r="723" spans="1:21" x14ac:dyDescent="0.25">
      <c r="A723" s="239" t="s">
        <v>528</v>
      </c>
      <c r="B723" s="240" t="s">
        <v>542</v>
      </c>
      <c r="C723" s="240" t="s">
        <v>48</v>
      </c>
      <c r="D723" s="240" t="s">
        <v>182</v>
      </c>
      <c r="E723" s="310" t="s">
        <v>100</v>
      </c>
      <c r="F723" s="310" t="s">
        <v>100</v>
      </c>
      <c r="G723" s="310" t="s">
        <v>100</v>
      </c>
      <c r="H723" s="310" t="s">
        <v>100</v>
      </c>
      <c r="I723" s="310" t="s">
        <v>100</v>
      </c>
      <c r="J723" s="310" t="s">
        <v>100</v>
      </c>
      <c r="K723" s="310" t="s">
        <v>100</v>
      </c>
      <c r="L723" s="310" t="s">
        <v>100</v>
      </c>
      <c r="M723" s="310" t="s">
        <v>100</v>
      </c>
      <c r="N723" s="310" t="s">
        <v>100</v>
      </c>
      <c r="O723" s="310" t="s">
        <v>99</v>
      </c>
      <c r="P723" s="310" t="s">
        <v>99</v>
      </c>
      <c r="Q723" s="310" t="s">
        <v>100</v>
      </c>
      <c r="R723" s="310" t="s">
        <v>100</v>
      </c>
      <c r="S723" s="310" t="s">
        <v>100</v>
      </c>
      <c r="T723" s="310" t="s">
        <v>100</v>
      </c>
      <c r="U723" s="311" t="s">
        <v>100</v>
      </c>
    </row>
    <row r="724" spans="1:21" x14ac:dyDescent="0.25">
      <c r="A724" s="245" t="s">
        <v>528</v>
      </c>
      <c r="B724" s="246" t="s">
        <v>542</v>
      </c>
      <c r="C724" s="246" t="s">
        <v>50</v>
      </c>
      <c r="D724" s="246" t="s">
        <v>182</v>
      </c>
      <c r="E724" s="312" t="s">
        <v>100</v>
      </c>
      <c r="F724" s="312" t="s">
        <v>100</v>
      </c>
      <c r="G724" s="312" t="s">
        <v>100</v>
      </c>
      <c r="H724" s="312" t="s">
        <v>100</v>
      </c>
      <c r="I724" s="312" t="s">
        <v>100</v>
      </c>
      <c r="J724" s="312" t="s">
        <v>100</v>
      </c>
      <c r="K724" s="312" t="s">
        <v>100</v>
      </c>
      <c r="L724" s="312" t="s">
        <v>100</v>
      </c>
      <c r="M724" s="312" t="s">
        <v>100</v>
      </c>
      <c r="N724" s="312" t="s">
        <v>100</v>
      </c>
      <c r="O724" s="312" t="s">
        <v>100</v>
      </c>
      <c r="P724" s="312" t="s">
        <v>99</v>
      </c>
      <c r="Q724" s="312" t="s">
        <v>100</v>
      </c>
      <c r="R724" s="312" t="s">
        <v>99</v>
      </c>
      <c r="S724" s="312" t="s">
        <v>99</v>
      </c>
      <c r="T724" s="312" t="s">
        <v>100</v>
      </c>
      <c r="U724" s="313" t="s">
        <v>100</v>
      </c>
    </row>
    <row r="725" spans="1:21" x14ac:dyDescent="0.25">
      <c r="A725" s="239" t="s">
        <v>528</v>
      </c>
      <c r="B725" s="240" t="s">
        <v>542</v>
      </c>
      <c r="C725" s="240" t="s">
        <v>51</v>
      </c>
      <c r="D725" s="240" t="s">
        <v>182</v>
      </c>
      <c r="E725" s="310" t="s">
        <v>99</v>
      </c>
      <c r="F725" s="310" t="s">
        <v>100</v>
      </c>
      <c r="G725" s="310" t="s">
        <v>100</v>
      </c>
      <c r="H725" s="310" t="s">
        <v>100</v>
      </c>
      <c r="I725" s="310" t="s">
        <v>100</v>
      </c>
      <c r="J725" s="310" t="s">
        <v>100</v>
      </c>
      <c r="K725" s="310" t="s">
        <v>100</v>
      </c>
      <c r="L725" s="310" t="s">
        <v>100</v>
      </c>
      <c r="M725" s="310" t="s">
        <v>100</v>
      </c>
      <c r="N725" s="310" t="s">
        <v>100</v>
      </c>
      <c r="O725" s="310" t="s">
        <v>100</v>
      </c>
      <c r="P725" s="310" t="s">
        <v>100</v>
      </c>
      <c r="Q725" s="310" t="s">
        <v>100</v>
      </c>
      <c r="R725" s="310" t="s">
        <v>100</v>
      </c>
      <c r="S725" s="310" t="s">
        <v>100</v>
      </c>
      <c r="T725" s="310" t="s">
        <v>100</v>
      </c>
      <c r="U725" s="311" t="s">
        <v>100</v>
      </c>
    </row>
    <row r="726" spans="1:21" x14ac:dyDescent="0.25">
      <c r="A726" s="245" t="s">
        <v>543</v>
      </c>
      <c r="B726" s="246" t="s">
        <v>544</v>
      </c>
      <c r="C726" s="246" t="s">
        <v>49</v>
      </c>
      <c r="D726" s="246" t="s">
        <v>182</v>
      </c>
      <c r="E726" s="312" t="s">
        <v>100</v>
      </c>
      <c r="F726" s="312" t="s">
        <v>99</v>
      </c>
      <c r="G726" s="312" t="s">
        <v>100</v>
      </c>
      <c r="H726" s="312" t="s">
        <v>100</v>
      </c>
      <c r="I726" s="312" t="s">
        <v>100</v>
      </c>
      <c r="J726" s="312" t="s">
        <v>100</v>
      </c>
      <c r="K726" s="312" t="s">
        <v>100</v>
      </c>
      <c r="L726" s="312" t="s">
        <v>100</v>
      </c>
      <c r="M726" s="312" t="s">
        <v>100</v>
      </c>
      <c r="N726" s="312" t="s">
        <v>100</v>
      </c>
      <c r="O726" s="312" t="s">
        <v>99</v>
      </c>
      <c r="P726" s="312" t="s">
        <v>99</v>
      </c>
      <c r="Q726" s="312" t="s">
        <v>100</v>
      </c>
      <c r="R726" s="312" t="s">
        <v>100</v>
      </c>
      <c r="S726" s="312" t="s">
        <v>100</v>
      </c>
      <c r="T726" s="312" t="s">
        <v>100</v>
      </c>
      <c r="U726" s="313" t="s">
        <v>100</v>
      </c>
    </row>
    <row r="727" spans="1:21" x14ac:dyDescent="0.25">
      <c r="A727" s="239" t="s">
        <v>543</v>
      </c>
      <c r="B727" s="240" t="s">
        <v>545</v>
      </c>
      <c r="C727" s="240" t="s">
        <v>41</v>
      </c>
      <c r="D727" s="240" t="s">
        <v>182</v>
      </c>
      <c r="E727" s="310" t="s">
        <v>99</v>
      </c>
      <c r="F727" s="310" t="s">
        <v>99</v>
      </c>
      <c r="G727" s="310" t="s">
        <v>99</v>
      </c>
      <c r="H727" s="310" t="s">
        <v>99</v>
      </c>
      <c r="I727" s="310" t="s">
        <v>99</v>
      </c>
      <c r="J727" s="310" t="s">
        <v>99</v>
      </c>
      <c r="K727" s="310" t="s">
        <v>99</v>
      </c>
      <c r="L727" s="310" t="s">
        <v>99</v>
      </c>
      <c r="M727" s="310" t="s">
        <v>99</v>
      </c>
      <c r="N727" s="310" t="s">
        <v>99</v>
      </c>
      <c r="O727" s="310" t="s">
        <v>99</v>
      </c>
      <c r="P727" s="310" t="s">
        <v>99</v>
      </c>
      <c r="Q727" s="310" t="s">
        <v>99</v>
      </c>
      <c r="R727" s="310" t="s">
        <v>99</v>
      </c>
      <c r="S727" s="310" t="s">
        <v>100</v>
      </c>
      <c r="T727" s="310" t="s">
        <v>100</v>
      </c>
      <c r="U727" s="311" t="s">
        <v>100</v>
      </c>
    </row>
    <row r="728" spans="1:21" x14ac:dyDescent="0.25">
      <c r="A728" s="245" t="s">
        <v>543</v>
      </c>
      <c r="B728" s="246" t="s">
        <v>546</v>
      </c>
      <c r="C728" s="246" t="s">
        <v>41</v>
      </c>
      <c r="D728" s="246" t="s">
        <v>182</v>
      </c>
      <c r="E728" s="312" t="s">
        <v>99</v>
      </c>
      <c r="F728" s="312" t="s">
        <v>100</v>
      </c>
      <c r="G728" s="312" t="s">
        <v>100</v>
      </c>
      <c r="H728" s="312" t="s">
        <v>100</v>
      </c>
      <c r="I728" s="312" t="s">
        <v>99</v>
      </c>
      <c r="J728" s="312" t="s">
        <v>100</v>
      </c>
      <c r="K728" s="312" t="s">
        <v>99</v>
      </c>
      <c r="L728" s="312" t="s">
        <v>100</v>
      </c>
      <c r="M728" s="312" t="s">
        <v>100</v>
      </c>
      <c r="N728" s="312" t="s">
        <v>100</v>
      </c>
      <c r="O728" s="312" t="s">
        <v>100</v>
      </c>
      <c r="P728" s="312" t="s">
        <v>99</v>
      </c>
      <c r="Q728" s="312" t="s">
        <v>100</v>
      </c>
      <c r="R728" s="312" t="s">
        <v>99</v>
      </c>
      <c r="S728" s="312" t="s">
        <v>100</v>
      </c>
      <c r="T728" s="312" t="s">
        <v>100</v>
      </c>
      <c r="U728" s="313" t="s">
        <v>100</v>
      </c>
    </row>
    <row r="729" spans="1:21" x14ac:dyDescent="0.25">
      <c r="A729" s="239" t="s">
        <v>547</v>
      </c>
      <c r="B729" s="240" t="s">
        <v>548</v>
      </c>
      <c r="C729" s="240" t="s">
        <v>41</v>
      </c>
      <c r="D729" s="240" t="s">
        <v>182</v>
      </c>
      <c r="E729" s="310" t="s">
        <v>99</v>
      </c>
      <c r="F729" s="310" t="s">
        <v>99</v>
      </c>
      <c r="G729" s="310" t="s">
        <v>100</v>
      </c>
      <c r="H729" s="310" t="s">
        <v>100</v>
      </c>
      <c r="I729" s="310" t="s">
        <v>100</v>
      </c>
      <c r="J729" s="310" t="s">
        <v>100</v>
      </c>
      <c r="K729" s="310" t="s">
        <v>99</v>
      </c>
      <c r="L729" s="310" t="s">
        <v>100</v>
      </c>
      <c r="M729" s="310" t="s">
        <v>99</v>
      </c>
      <c r="N729" s="310" t="s">
        <v>100</v>
      </c>
      <c r="O729" s="310" t="s">
        <v>99</v>
      </c>
      <c r="P729" s="310" t="s">
        <v>99</v>
      </c>
      <c r="Q729" s="310" t="s">
        <v>100</v>
      </c>
      <c r="R729" s="310" t="s">
        <v>100</v>
      </c>
      <c r="S729" s="310" t="s">
        <v>100</v>
      </c>
      <c r="T729" s="310" t="s">
        <v>99</v>
      </c>
      <c r="U729" s="311" t="s">
        <v>100</v>
      </c>
    </row>
    <row r="730" spans="1:21" x14ac:dyDescent="0.25">
      <c r="A730" s="245" t="s">
        <v>549</v>
      </c>
      <c r="B730" s="246" t="s">
        <v>550</v>
      </c>
      <c r="C730" s="246" t="s">
        <v>25</v>
      </c>
      <c r="D730" s="246" t="s">
        <v>182</v>
      </c>
      <c r="E730" s="312" t="s">
        <v>99</v>
      </c>
      <c r="F730" s="312" t="s">
        <v>100</v>
      </c>
      <c r="G730" s="312" t="s">
        <v>100</v>
      </c>
      <c r="H730" s="312" t="s">
        <v>100</v>
      </c>
      <c r="I730" s="312" t="s">
        <v>100</v>
      </c>
      <c r="J730" s="312" t="s">
        <v>100</v>
      </c>
      <c r="K730" s="312" t="s">
        <v>99</v>
      </c>
      <c r="L730" s="312" t="s">
        <v>100</v>
      </c>
      <c r="M730" s="312" t="s">
        <v>100</v>
      </c>
      <c r="N730" s="312" t="s">
        <v>100</v>
      </c>
      <c r="O730" s="312" t="s">
        <v>99</v>
      </c>
      <c r="P730" s="312" t="s">
        <v>99</v>
      </c>
      <c r="Q730" s="312" t="s">
        <v>99</v>
      </c>
      <c r="R730" s="312" t="s">
        <v>99</v>
      </c>
      <c r="S730" s="312" t="s">
        <v>100</v>
      </c>
      <c r="T730" s="312" t="s">
        <v>100</v>
      </c>
      <c r="U730" s="313" t="s">
        <v>100</v>
      </c>
    </row>
    <row r="731" spans="1:21" x14ac:dyDescent="0.25">
      <c r="A731" s="239" t="s">
        <v>549</v>
      </c>
      <c r="B731" s="240" t="s">
        <v>551</v>
      </c>
      <c r="C731" s="240" t="s">
        <v>49</v>
      </c>
      <c r="D731" s="240" t="s">
        <v>182</v>
      </c>
      <c r="E731" s="310" t="s">
        <v>100</v>
      </c>
      <c r="F731" s="310" t="s">
        <v>100</v>
      </c>
      <c r="G731" s="310" t="s">
        <v>100</v>
      </c>
      <c r="H731" s="310" t="s">
        <v>100</v>
      </c>
      <c r="I731" s="310" t="s">
        <v>100</v>
      </c>
      <c r="J731" s="310" t="s">
        <v>100</v>
      </c>
      <c r="K731" s="310" t="s">
        <v>100</v>
      </c>
      <c r="L731" s="310" t="s">
        <v>100</v>
      </c>
      <c r="M731" s="310" t="s">
        <v>99</v>
      </c>
      <c r="N731" s="310" t="s">
        <v>100</v>
      </c>
      <c r="O731" s="310" t="s">
        <v>99</v>
      </c>
      <c r="P731" s="310" t="s">
        <v>99</v>
      </c>
      <c r="Q731" s="310" t="s">
        <v>99</v>
      </c>
      <c r="R731" s="310" t="s">
        <v>100</v>
      </c>
      <c r="S731" s="310" t="s">
        <v>100</v>
      </c>
      <c r="T731" s="310" t="s">
        <v>100</v>
      </c>
      <c r="U731" s="311" t="s">
        <v>100</v>
      </c>
    </row>
    <row r="732" spans="1:21" x14ac:dyDescent="0.25">
      <c r="A732" s="245" t="s">
        <v>549</v>
      </c>
      <c r="B732" s="246" t="s">
        <v>552</v>
      </c>
      <c r="C732" s="252" t="s">
        <v>41</v>
      </c>
      <c r="D732" s="246" t="s">
        <v>182</v>
      </c>
      <c r="E732" s="312" t="s">
        <v>100</v>
      </c>
      <c r="F732" s="312" t="s">
        <v>100</v>
      </c>
      <c r="G732" s="312" t="s">
        <v>100</v>
      </c>
      <c r="H732" s="312" t="s">
        <v>100</v>
      </c>
      <c r="I732" s="312" t="s">
        <v>100</v>
      </c>
      <c r="J732" s="312" t="s">
        <v>99</v>
      </c>
      <c r="K732" s="312" t="s">
        <v>99</v>
      </c>
      <c r="L732" s="312" t="s">
        <v>100</v>
      </c>
      <c r="M732" s="312" t="s">
        <v>100</v>
      </c>
      <c r="N732" s="312" t="s">
        <v>100</v>
      </c>
      <c r="O732" s="312" t="s">
        <v>99</v>
      </c>
      <c r="P732" s="312" t="s">
        <v>99</v>
      </c>
      <c r="Q732" s="312" t="s">
        <v>99</v>
      </c>
      <c r="R732" s="312" t="s">
        <v>99</v>
      </c>
      <c r="S732" s="312" t="s">
        <v>100</v>
      </c>
      <c r="T732" s="312" t="s">
        <v>100</v>
      </c>
      <c r="U732" s="313" t="s">
        <v>100</v>
      </c>
    </row>
    <row r="733" spans="1:21" x14ac:dyDescent="0.25">
      <c r="A733" s="239" t="s">
        <v>549</v>
      </c>
      <c r="B733" s="240" t="s">
        <v>553</v>
      </c>
      <c r="C733" s="240" t="s">
        <v>25</v>
      </c>
      <c r="D733" s="240" t="s">
        <v>182</v>
      </c>
      <c r="E733" s="310" t="s">
        <v>99</v>
      </c>
      <c r="F733" s="310" t="s">
        <v>100</v>
      </c>
      <c r="G733" s="310" t="s">
        <v>100</v>
      </c>
      <c r="H733" s="310" t="s">
        <v>100</v>
      </c>
      <c r="I733" s="310" t="s">
        <v>100</v>
      </c>
      <c r="J733" s="310" t="s">
        <v>100</v>
      </c>
      <c r="K733" s="310" t="s">
        <v>99</v>
      </c>
      <c r="L733" s="310" t="s">
        <v>100</v>
      </c>
      <c r="M733" s="310" t="s">
        <v>100</v>
      </c>
      <c r="N733" s="310" t="s">
        <v>100</v>
      </c>
      <c r="O733" s="310" t="s">
        <v>99</v>
      </c>
      <c r="P733" s="310" t="s">
        <v>99</v>
      </c>
      <c r="Q733" s="310" t="s">
        <v>100</v>
      </c>
      <c r="R733" s="310" t="s">
        <v>99</v>
      </c>
      <c r="S733" s="310" t="s">
        <v>99</v>
      </c>
      <c r="T733" s="310" t="s">
        <v>100</v>
      </c>
      <c r="U733" s="311" t="s">
        <v>100</v>
      </c>
    </row>
    <row r="734" spans="1:21" x14ac:dyDescent="0.25">
      <c r="A734" s="245" t="s">
        <v>549</v>
      </c>
      <c r="B734" s="246" t="s">
        <v>554</v>
      </c>
      <c r="C734" s="246" t="s">
        <v>41</v>
      </c>
      <c r="D734" s="246" t="s">
        <v>182</v>
      </c>
      <c r="E734" s="312" t="s">
        <v>100</v>
      </c>
      <c r="F734" s="312" t="s">
        <v>100</v>
      </c>
      <c r="G734" s="312" t="s">
        <v>100</v>
      </c>
      <c r="H734" s="312" t="s">
        <v>100</v>
      </c>
      <c r="I734" s="312" t="s">
        <v>100</v>
      </c>
      <c r="J734" s="312" t="s">
        <v>99</v>
      </c>
      <c r="K734" s="312" t="s">
        <v>100</v>
      </c>
      <c r="L734" s="312" t="s">
        <v>99</v>
      </c>
      <c r="M734" s="312" t="s">
        <v>99</v>
      </c>
      <c r="N734" s="312" t="s">
        <v>100</v>
      </c>
      <c r="O734" s="312" t="s">
        <v>99</v>
      </c>
      <c r="P734" s="312" t="s">
        <v>99</v>
      </c>
      <c r="Q734" s="312" t="s">
        <v>100</v>
      </c>
      <c r="R734" s="312" t="s">
        <v>100</v>
      </c>
      <c r="S734" s="312" t="s">
        <v>100</v>
      </c>
      <c r="T734" s="312" t="s">
        <v>99</v>
      </c>
      <c r="U734" s="313" t="s">
        <v>100</v>
      </c>
    </row>
    <row r="735" spans="1:21" x14ac:dyDescent="0.25">
      <c r="A735" s="239" t="s">
        <v>549</v>
      </c>
      <c r="B735" s="240" t="s">
        <v>554</v>
      </c>
      <c r="C735" s="240" t="s">
        <v>47</v>
      </c>
      <c r="D735" s="240" t="s">
        <v>182</v>
      </c>
      <c r="E735" s="310" t="s">
        <v>99</v>
      </c>
      <c r="F735" s="310" t="s">
        <v>99</v>
      </c>
      <c r="G735" s="310" t="s">
        <v>100</v>
      </c>
      <c r="H735" s="310" t="s">
        <v>100</v>
      </c>
      <c r="I735" s="310" t="s">
        <v>100</v>
      </c>
      <c r="J735" s="310" t="s">
        <v>100</v>
      </c>
      <c r="K735" s="310" t="s">
        <v>99</v>
      </c>
      <c r="L735" s="310" t="s">
        <v>100</v>
      </c>
      <c r="M735" s="310" t="s">
        <v>99</v>
      </c>
      <c r="N735" s="310" t="s">
        <v>100</v>
      </c>
      <c r="O735" s="310" t="s">
        <v>99</v>
      </c>
      <c r="P735" s="310" t="s">
        <v>99</v>
      </c>
      <c r="Q735" s="310" t="s">
        <v>99</v>
      </c>
      <c r="R735" s="310" t="s">
        <v>100</v>
      </c>
      <c r="S735" s="310" t="s">
        <v>99</v>
      </c>
      <c r="T735" s="310" t="s">
        <v>99</v>
      </c>
      <c r="U735" s="311" t="s">
        <v>100</v>
      </c>
    </row>
    <row r="736" spans="1:21" x14ac:dyDescent="0.25">
      <c r="A736" s="245" t="s">
        <v>549</v>
      </c>
      <c r="B736" s="246" t="s">
        <v>555</v>
      </c>
      <c r="C736" s="246" t="s">
        <v>41</v>
      </c>
      <c r="D736" s="246" t="s">
        <v>182</v>
      </c>
      <c r="E736" s="312" t="s">
        <v>100</v>
      </c>
      <c r="F736" s="312" t="s">
        <v>100</v>
      </c>
      <c r="G736" s="312" t="s">
        <v>100</v>
      </c>
      <c r="H736" s="312" t="s">
        <v>100</v>
      </c>
      <c r="I736" s="312" t="s">
        <v>100</v>
      </c>
      <c r="J736" s="312" t="s">
        <v>99</v>
      </c>
      <c r="K736" s="312" t="s">
        <v>99</v>
      </c>
      <c r="L736" s="312" t="s">
        <v>100</v>
      </c>
      <c r="M736" s="312" t="s">
        <v>100</v>
      </c>
      <c r="N736" s="312" t="s">
        <v>100</v>
      </c>
      <c r="O736" s="312" t="s">
        <v>99</v>
      </c>
      <c r="P736" s="312" t="s">
        <v>99</v>
      </c>
      <c r="Q736" s="312" t="s">
        <v>99</v>
      </c>
      <c r="R736" s="312" t="s">
        <v>100</v>
      </c>
      <c r="S736" s="312" t="s">
        <v>99</v>
      </c>
      <c r="T736" s="312" t="s">
        <v>100</v>
      </c>
      <c r="U736" s="313" t="s">
        <v>100</v>
      </c>
    </row>
    <row r="737" spans="1:21" x14ac:dyDescent="0.25">
      <c r="A737" s="239" t="s">
        <v>549</v>
      </c>
      <c r="B737" s="240" t="s">
        <v>556</v>
      </c>
      <c r="C737" s="240" t="s">
        <v>41</v>
      </c>
      <c r="D737" s="240" t="s">
        <v>182</v>
      </c>
      <c r="E737" s="310" t="s">
        <v>99</v>
      </c>
      <c r="F737" s="310" t="s">
        <v>99</v>
      </c>
      <c r="G737" s="310" t="s">
        <v>100</v>
      </c>
      <c r="H737" s="310" t="s">
        <v>100</v>
      </c>
      <c r="I737" s="310" t="s">
        <v>100</v>
      </c>
      <c r="J737" s="310" t="s">
        <v>100</v>
      </c>
      <c r="K737" s="310" t="s">
        <v>99</v>
      </c>
      <c r="L737" s="310" t="s">
        <v>100</v>
      </c>
      <c r="M737" s="310" t="s">
        <v>100</v>
      </c>
      <c r="N737" s="310" t="s">
        <v>100</v>
      </c>
      <c r="O737" s="310" t="s">
        <v>99</v>
      </c>
      <c r="P737" s="310" t="s">
        <v>99</v>
      </c>
      <c r="Q737" s="310" t="s">
        <v>99</v>
      </c>
      <c r="R737" s="310" t="s">
        <v>99</v>
      </c>
      <c r="S737" s="310" t="s">
        <v>100</v>
      </c>
      <c r="T737" s="310" t="s">
        <v>100</v>
      </c>
      <c r="U737" s="311" t="s">
        <v>100</v>
      </c>
    </row>
    <row r="738" spans="1:21" x14ac:dyDescent="0.25">
      <c r="A738" s="245" t="s">
        <v>549</v>
      </c>
      <c r="B738" s="246" t="s">
        <v>557</v>
      </c>
      <c r="C738" s="246" t="s">
        <v>185</v>
      </c>
      <c r="D738" s="246" t="s">
        <v>182</v>
      </c>
      <c r="E738" s="312" t="s">
        <v>99</v>
      </c>
      <c r="F738" s="312" t="s">
        <v>99</v>
      </c>
      <c r="G738" s="312" t="s">
        <v>99</v>
      </c>
      <c r="H738" s="312" t="s">
        <v>99</v>
      </c>
      <c r="I738" s="312" t="s">
        <v>100</v>
      </c>
      <c r="J738" s="312" t="s">
        <v>99</v>
      </c>
      <c r="K738" s="312" t="s">
        <v>99</v>
      </c>
      <c r="L738" s="312" t="s">
        <v>100</v>
      </c>
      <c r="M738" s="312" t="s">
        <v>99</v>
      </c>
      <c r="N738" s="312" t="s">
        <v>100</v>
      </c>
      <c r="O738" s="312" t="s">
        <v>99</v>
      </c>
      <c r="P738" s="312" t="s">
        <v>99</v>
      </c>
      <c r="Q738" s="312" t="s">
        <v>99</v>
      </c>
      <c r="R738" s="312" t="s">
        <v>99</v>
      </c>
      <c r="S738" s="312" t="s">
        <v>99</v>
      </c>
      <c r="T738" s="312" t="s">
        <v>100</v>
      </c>
      <c r="U738" s="313" t="s">
        <v>100</v>
      </c>
    </row>
    <row r="739" spans="1:21" x14ac:dyDescent="0.25">
      <c r="A739" s="239" t="s">
        <v>549</v>
      </c>
      <c r="B739" s="240" t="s">
        <v>558</v>
      </c>
      <c r="C739" s="240" t="s">
        <v>25</v>
      </c>
      <c r="D739" s="240" t="s">
        <v>180</v>
      </c>
      <c r="E739" s="310" t="s">
        <v>100</v>
      </c>
      <c r="F739" s="310" t="s">
        <v>99</v>
      </c>
      <c r="G739" s="310" t="s">
        <v>100</v>
      </c>
      <c r="H739" s="310" t="s">
        <v>100</v>
      </c>
      <c r="I739" s="310" t="s">
        <v>100</v>
      </c>
      <c r="J739" s="310" t="s">
        <v>99</v>
      </c>
      <c r="K739" s="310" t="s">
        <v>100</v>
      </c>
      <c r="L739" s="310" t="s">
        <v>100</v>
      </c>
      <c r="M739" s="310" t="s">
        <v>100</v>
      </c>
      <c r="N739" s="310" t="s">
        <v>100</v>
      </c>
      <c r="O739" s="310" t="s">
        <v>99</v>
      </c>
      <c r="P739" s="310" t="s">
        <v>99</v>
      </c>
      <c r="Q739" s="310" t="s">
        <v>100</v>
      </c>
      <c r="R739" s="310" t="s">
        <v>100</v>
      </c>
      <c r="S739" s="310" t="s">
        <v>100</v>
      </c>
      <c r="T739" s="310" t="s">
        <v>100</v>
      </c>
      <c r="U739" s="311" t="s">
        <v>100</v>
      </c>
    </row>
    <row r="740" spans="1:21" x14ac:dyDescent="0.25">
      <c r="A740" s="245" t="s">
        <v>549</v>
      </c>
      <c r="B740" s="246" t="s">
        <v>558</v>
      </c>
      <c r="C740" s="246" t="s">
        <v>40</v>
      </c>
      <c r="D740" s="246" t="s">
        <v>180</v>
      </c>
      <c r="E740" s="312" t="s">
        <v>100</v>
      </c>
      <c r="F740" s="312" t="s">
        <v>100</v>
      </c>
      <c r="G740" s="312" t="s">
        <v>100</v>
      </c>
      <c r="H740" s="312" t="s">
        <v>100</v>
      </c>
      <c r="I740" s="312" t="s">
        <v>100</v>
      </c>
      <c r="J740" s="312" t="s">
        <v>100</v>
      </c>
      <c r="K740" s="312" t="s">
        <v>100</v>
      </c>
      <c r="L740" s="312" t="s">
        <v>100</v>
      </c>
      <c r="M740" s="312" t="s">
        <v>100</v>
      </c>
      <c r="N740" s="312" t="s">
        <v>100</v>
      </c>
      <c r="O740" s="312" t="s">
        <v>99</v>
      </c>
      <c r="P740" s="312" t="s">
        <v>99</v>
      </c>
      <c r="Q740" s="312" t="s">
        <v>99</v>
      </c>
      <c r="R740" s="312" t="s">
        <v>100</v>
      </c>
      <c r="S740" s="312" t="s">
        <v>100</v>
      </c>
      <c r="T740" s="312" t="s">
        <v>99</v>
      </c>
      <c r="U740" s="313" t="s">
        <v>100</v>
      </c>
    </row>
    <row r="741" spans="1:21" x14ac:dyDescent="0.25">
      <c r="A741" s="239" t="s">
        <v>549</v>
      </c>
      <c r="B741" s="240" t="s">
        <v>558</v>
      </c>
      <c r="C741" s="240" t="s">
        <v>47</v>
      </c>
      <c r="D741" s="240" t="s">
        <v>180</v>
      </c>
      <c r="E741" s="310" t="s">
        <v>100</v>
      </c>
      <c r="F741" s="310" t="s">
        <v>99</v>
      </c>
      <c r="G741" s="310" t="s">
        <v>100</v>
      </c>
      <c r="H741" s="310" t="s">
        <v>100</v>
      </c>
      <c r="I741" s="310" t="s">
        <v>100</v>
      </c>
      <c r="J741" s="310" t="s">
        <v>100</v>
      </c>
      <c r="K741" s="310" t="s">
        <v>99</v>
      </c>
      <c r="L741" s="310" t="s">
        <v>99</v>
      </c>
      <c r="M741" s="310" t="s">
        <v>99</v>
      </c>
      <c r="N741" s="310" t="s">
        <v>99</v>
      </c>
      <c r="O741" s="310" t="s">
        <v>99</v>
      </c>
      <c r="P741" s="310" t="s">
        <v>99</v>
      </c>
      <c r="Q741" s="310" t="s">
        <v>100</v>
      </c>
      <c r="R741" s="310" t="s">
        <v>99</v>
      </c>
      <c r="S741" s="310" t="s">
        <v>100</v>
      </c>
      <c r="T741" s="310" t="s">
        <v>99</v>
      </c>
      <c r="U741" s="311" t="s">
        <v>100</v>
      </c>
    </row>
    <row r="742" spans="1:21" x14ac:dyDescent="0.25">
      <c r="A742" s="245" t="s">
        <v>549</v>
      </c>
      <c r="B742" s="246" t="s">
        <v>558</v>
      </c>
      <c r="C742" s="246" t="s">
        <v>48</v>
      </c>
      <c r="D742" s="246" t="s">
        <v>180</v>
      </c>
      <c r="E742" s="312" t="s">
        <v>100</v>
      </c>
      <c r="F742" s="312" t="s">
        <v>100</v>
      </c>
      <c r="G742" s="312" t="s">
        <v>100</v>
      </c>
      <c r="H742" s="312" t="s">
        <v>100</v>
      </c>
      <c r="I742" s="312" t="s">
        <v>100</v>
      </c>
      <c r="J742" s="312" t="s">
        <v>100</v>
      </c>
      <c r="K742" s="312" t="s">
        <v>99</v>
      </c>
      <c r="L742" s="312" t="s">
        <v>100</v>
      </c>
      <c r="M742" s="312" t="s">
        <v>100</v>
      </c>
      <c r="N742" s="312" t="s">
        <v>100</v>
      </c>
      <c r="O742" s="312" t="s">
        <v>99</v>
      </c>
      <c r="P742" s="312" t="s">
        <v>99</v>
      </c>
      <c r="Q742" s="312" t="s">
        <v>100</v>
      </c>
      <c r="R742" s="312" t="s">
        <v>100</v>
      </c>
      <c r="S742" s="312" t="s">
        <v>100</v>
      </c>
      <c r="T742" s="312" t="s">
        <v>100</v>
      </c>
      <c r="U742" s="313" t="s">
        <v>100</v>
      </c>
    </row>
    <row r="743" spans="1:21" x14ac:dyDescent="0.25">
      <c r="A743" s="239" t="s">
        <v>549</v>
      </c>
      <c r="B743" s="240" t="s">
        <v>558</v>
      </c>
      <c r="C743" s="240" t="s">
        <v>49</v>
      </c>
      <c r="D743" s="240" t="s">
        <v>180</v>
      </c>
      <c r="E743" s="310" t="s">
        <v>100</v>
      </c>
      <c r="F743" s="310" t="s">
        <v>100</v>
      </c>
      <c r="G743" s="310" t="s">
        <v>100</v>
      </c>
      <c r="H743" s="310" t="s">
        <v>100</v>
      </c>
      <c r="I743" s="310" t="s">
        <v>100</v>
      </c>
      <c r="J743" s="310" t="s">
        <v>100</v>
      </c>
      <c r="K743" s="310" t="s">
        <v>100</v>
      </c>
      <c r="L743" s="310" t="s">
        <v>100</v>
      </c>
      <c r="M743" s="310" t="s">
        <v>100</v>
      </c>
      <c r="N743" s="310" t="s">
        <v>100</v>
      </c>
      <c r="O743" s="310" t="s">
        <v>100</v>
      </c>
      <c r="P743" s="310" t="s">
        <v>99</v>
      </c>
      <c r="Q743" s="310" t="s">
        <v>99</v>
      </c>
      <c r="R743" s="310" t="s">
        <v>99</v>
      </c>
      <c r="S743" s="310" t="s">
        <v>99</v>
      </c>
      <c r="T743" s="310" t="s">
        <v>100</v>
      </c>
      <c r="U743" s="311" t="s">
        <v>100</v>
      </c>
    </row>
    <row r="744" spans="1:21" x14ac:dyDescent="0.25">
      <c r="A744" s="245" t="s">
        <v>549</v>
      </c>
      <c r="B744" s="246" t="s">
        <v>558</v>
      </c>
      <c r="C744" s="246" t="s">
        <v>50</v>
      </c>
      <c r="D744" s="246" t="s">
        <v>180</v>
      </c>
      <c r="E744" s="312" t="s">
        <v>100</v>
      </c>
      <c r="F744" s="312" t="s">
        <v>100</v>
      </c>
      <c r="G744" s="312" t="s">
        <v>100</v>
      </c>
      <c r="H744" s="312" t="s">
        <v>100</v>
      </c>
      <c r="I744" s="312" t="s">
        <v>100</v>
      </c>
      <c r="J744" s="312" t="s">
        <v>100</v>
      </c>
      <c r="K744" s="312" t="s">
        <v>99</v>
      </c>
      <c r="L744" s="312" t="s">
        <v>100</v>
      </c>
      <c r="M744" s="312" t="s">
        <v>100</v>
      </c>
      <c r="N744" s="312" t="s">
        <v>100</v>
      </c>
      <c r="O744" s="312" t="s">
        <v>99</v>
      </c>
      <c r="P744" s="312" t="s">
        <v>99</v>
      </c>
      <c r="Q744" s="312" t="s">
        <v>99</v>
      </c>
      <c r="R744" s="312" t="s">
        <v>99</v>
      </c>
      <c r="S744" s="312" t="s">
        <v>99</v>
      </c>
      <c r="T744" s="312" t="s">
        <v>100</v>
      </c>
      <c r="U744" s="313" t="s">
        <v>99</v>
      </c>
    </row>
    <row r="745" spans="1:21" x14ac:dyDescent="0.25">
      <c r="A745" s="239" t="s">
        <v>559</v>
      </c>
      <c r="B745" s="240" t="s">
        <v>560</v>
      </c>
      <c r="C745" s="240" t="s">
        <v>41</v>
      </c>
      <c r="D745" s="240" t="s">
        <v>182</v>
      </c>
      <c r="E745" s="310" t="s">
        <v>100</v>
      </c>
      <c r="F745" s="310" t="s">
        <v>99</v>
      </c>
      <c r="G745" s="310" t="s">
        <v>100</v>
      </c>
      <c r="H745" s="310" t="s">
        <v>100</v>
      </c>
      <c r="I745" s="310" t="s">
        <v>100</v>
      </c>
      <c r="J745" s="310" t="s">
        <v>100</v>
      </c>
      <c r="K745" s="310" t="s">
        <v>100</v>
      </c>
      <c r="L745" s="310" t="s">
        <v>100</v>
      </c>
      <c r="M745" s="310" t="s">
        <v>99</v>
      </c>
      <c r="N745" s="310" t="s">
        <v>100</v>
      </c>
      <c r="O745" s="310" t="s">
        <v>99</v>
      </c>
      <c r="P745" s="310" t="s">
        <v>99</v>
      </c>
      <c r="Q745" s="310" t="s">
        <v>99</v>
      </c>
      <c r="R745" s="310" t="s">
        <v>99</v>
      </c>
      <c r="S745" s="310" t="s">
        <v>100</v>
      </c>
      <c r="T745" s="310" t="s">
        <v>100</v>
      </c>
      <c r="U745" s="311" t="s">
        <v>100</v>
      </c>
    </row>
    <row r="746" spans="1:21" x14ac:dyDescent="0.25">
      <c r="A746" s="245" t="s">
        <v>559</v>
      </c>
      <c r="B746" s="246" t="s">
        <v>561</v>
      </c>
      <c r="C746" s="246" t="s">
        <v>847</v>
      </c>
      <c r="D746" s="246" t="s">
        <v>180</v>
      </c>
      <c r="E746" s="312" t="s">
        <v>100</v>
      </c>
      <c r="F746" s="312" t="s">
        <v>99</v>
      </c>
      <c r="G746" s="312" t="s">
        <v>100</v>
      </c>
      <c r="H746" s="312" t="s">
        <v>100</v>
      </c>
      <c r="I746" s="312" t="s">
        <v>100</v>
      </c>
      <c r="J746" s="312" t="s">
        <v>100</v>
      </c>
      <c r="K746" s="312" t="s">
        <v>100</v>
      </c>
      <c r="L746" s="312" t="s">
        <v>100</v>
      </c>
      <c r="M746" s="312" t="s">
        <v>100</v>
      </c>
      <c r="N746" s="312" t="s">
        <v>100</v>
      </c>
      <c r="O746" s="312" t="s">
        <v>99</v>
      </c>
      <c r="P746" s="312" t="s">
        <v>99</v>
      </c>
      <c r="Q746" s="312" t="s">
        <v>100</v>
      </c>
      <c r="R746" s="312" t="s">
        <v>100</v>
      </c>
      <c r="S746" s="312" t="s">
        <v>100</v>
      </c>
      <c r="T746" s="312" t="s">
        <v>100</v>
      </c>
      <c r="U746" s="313" t="s">
        <v>100</v>
      </c>
    </row>
    <row r="747" spans="1:21" x14ac:dyDescent="0.25">
      <c r="A747" s="239" t="s">
        <v>559</v>
      </c>
      <c r="B747" s="240" t="s">
        <v>561</v>
      </c>
      <c r="C747" s="240" t="s">
        <v>40</v>
      </c>
      <c r="D747" s="240" t="s">
        <v>180</v>
      </c>
      <c r="E747" s="310" t="s">
        <v>100</v>
      </c>
      <c r="F747" s="310" t="s">
        <v>100</v>
      </c>
      <c r="G747" s="310" t="s">
        <v>100</v>
      </c>
      <c r="H747" s="310" t="s">
        <v>100</v>
      </c>
      <c r="I747" s="310" t="s">
        <v>100</v>
      </c>
      <c r="J747" s="310" t="s">
        <v>100</v>
      </c>
      <c r="K747" s="310" t="s">
        <v>100</v>
      </c>
      <c r="L747" s="310" t="s">
        <v>100</v>
      </c>
      <c r="M747" s="310" t="s">
        <v>100</v>
      </c>
      <c r="N747" s="310" t="s">
        <v>100</v>
      </c>
      <c r="O747" s="310" t="s">
        <v>99</v>
      </c>
      <c r="P747" s="310" t="s">
        <v>99</v>
      </c>
      <c r="Q747" s="310" t="s">
        <v>100</v>
      </c>
      <c r="R747" s="310" t="s">
        <v>99</v>
      </c>
      <c r="S747" s="310" t="s">
        <v>100</v>
      </c>
      <c r="T747" s="310" t="s">
        <v>100</v>
      </c>
      <c r="U747" s="311" t="s">
        <v>100</v>
      </c>
    </row>
    <row r="748" spans="1:21" x14ac:dyDescent="0.25">
      <c r="A748" s="245" t="s">
        <v>559</v>
      </c>
      <c r="B748" s="246" t="s">
        <v>561</v>
      </c>
      <c r="C748" s="246" t="s">
        <v>41</v>
      </c>
      <c r="D748" s="246" t="s">
        <v>180</v>
      </c>
      <c r="E748" s="312" t="s">
        <v>100</v>
      </c>
      <c r="F748" s="312" t="s">
        <v>99</v>
      </c>
      <c r="G748" s="312" t="s">
        <v>99</v>
      </c>
      <c r="H748" s="312" t="s">
        <v>100</v>
      </c>
      <c r="I748" s="312" t="s">
        <v>100</v>
      </c>
      <c r="J748" s="312" t="s">
        <v>100</v>
      </c>
      <c r="K748" s="312" t="s">
        <v>100</v>
      </c>
      <c r="L748" s="312" t="s">
        <v>100</v>
      </c>
      <c r="M748" s="312" t="s">
        <v>100</v>
      </c>
      <c r="N748" s="312" t="s">
        <v>100</v>
      </c>
      <c r="O748" s="312" t="s">
        <v>99</v>
      </c>
      <c r="P748" s="312" t="s">
        <v>99</v>
      </c>
      <c r="Q748" s="312" t="s">
        <v>99</v>
      </c>
      <c r="R748" s="312" t="s">
        <v>99</v>
      </c>
      <c r="S748" s="312" t="s">
        <v>100</v>
      </c>
      <c r="T748" s="312" t="s">
        <v>100</v>
      </c>
      <c r="U748" s="313" t="s">
        <v>100</v>
      </c>
    </row>
    <row r="749" spans="1:21" x14ac:dyDescent="0.25">
      <c r="A749" s="239" t="s">
        <v>559</v>
      </c>
      <c r="B749" s="240" t="s">
        <v>561</v>
      </c>
      <c r="C749" s="240" t="s">
        <v>46</v>
      </c>
      <c r="D749" s="240" t="s">
        <v>180</v>
      </c>
      <c r="E749" s="310" t="s">
        <v>100</v>
      </c>
      <c r="F749" s="310" t="s">
        <v>100</v>
      </c>
      <c r="G749" s="310" t="s">
        <v>100</v>
      </c>
      <c r="H749" s="310" t="s">
        <v>100</v>
      </c>
      <c r="I749" s="310" t="s">
        <v>100</v>
      </c>
      <c r="J749" s="310" t="s">
        <v>100</v>
      </c>
      <c r="K749" s="310" t="s">
        <v>100</v>
      </c>
      <c r="L749" s="310" t="s">
        <v>100</v>
      </c>
      <c r="M749" s="310" t="s">
        <v>100</v>
      </c>
      <c r="N749" s="310" t="s">
        <v>100</v>
      </c>
      <c r="O749" s="310" t="s">
        <v>99</v>
      </c>
      <c r="P749" s="310" t="s">
        <v>99</v>
      </c>
      <c r="Q749" s="310" t="s">
        <v>100</v>
      </c>
      <c r="R749" s="310" t="s">
        <v>100</v>
      </c>
      <c r="S749" s="310" t="s">
        <v>100</v>
      </c>
      <c r="T749" s="310" t="s">
        <v>100</v>
      </c>
      <c r="U749" s="311" t="s">
        <v>100</v>
      </c>
    </row>
    <row r="750" spans="1:21" x14ac:dyDescent="0.25">
      <c r="A750" s="245" t="s">
        <v>559</v>
      </c>
      <c r="B750" s="246" t="s">
        <v>561</v>
      </c>
      <c r="C750" s="246" t="s">
        <v>47</v>
      </c>
      <c r="D750" s="246" t="s">
        <v>180</v>
      </c>
      <c r="E750" s="312" t="s">
        <v>100</v>
      </c>
      <c r="F750" s="312" t="s">
        <v>99</v>
      </c>
      <c r="G750" s="312" t="s">
        <v>99</v>
      </c>
      <c r="H750" s="312" t="s">
        <v>100</v>
      </c>
      <c r="I750" s="312" t="s">
        <v>100</v>
      </c>
      <c r="J750" s="312" t="s">
        <v>100</v>
      </c>
      <c r="K750" s="312" t="s">
        <v>100</v>
      </c>
      <c r="L750" s="312" t="s">
        <v>100</v>
      </c>
      <c r="M750" s="312" t="s">
        <v>99</v>
      </c>
      <c r="N750" s="312" t="s">
        <v>100</v>
      </c>
      <c r="O750" s="312" t="s">
        <v>99</v>
      </c>
      <c r="P750" s="312" t="s">
        <v>99</v>
      </c>
      <c r="Q750" s="312" t="s">
        <v>99</v>
      </c>
      <c r="R750" s="312" t="s">
        <v>99</v>
      </c>
      <c r="S750" s="312" t="s">
        <v>99</v>
      </c>
      <c r="T750" s="312" t="s">
        <v>99</v>
      </c>
      <c r="U750" s="313" t="s">
        <v>100</v>
      </c>
    </row>
    <row r="751" spans="1:21" x14ac:dyDescent="0.25">
      <c r="A751" s="239" t="s">
        <v>559</v>
      </c>
      <c r="B751" s="240" t="s">
        <v>561</v>
      </c>
      <c r="C751" s="240" t="s">
        <v>48</v>
      </c>
      <c r="D751" s="240" t="s">
        <v>180</v>
      </c>
      <c r="E751" s="310" t="s">
        <v>100</v>
      </c>
      <c r="F751" s="310" t="s">
        <v>100</v>
      </c>
      <c r="G751" s="310" t="s">
        <v>100</v>
      </c>
      <c r="H751" s="310" t="s">
        <v>100</v>
      </c>
      <c r="I751" s="310" t="s">
        <v>100</v>
      </c>
      <c r="J751" s="310" t="s">
        <v>100</v>
      </c>
      <c r="K751" s="310" t="s">
        <v>100</v>
      </c>
      <c r="L751" s="310" t="s">
        <v>100</v>
      </c>
      <c r="M751" s="310" t="s">
        <v>100</v>
      </c>
      <c r="N751" s="310" t="s">
        <v>100</v>
      </c>
      <c r="O751" s="310" t="s">
        <v>99</v>
      </c>
      <c r="P751" s="310" t="s">
        <v>99</v>
      </c>
      <c r="Q751" s="310" t="s">
        <v>100</v>
      </c>
      <c r="R751" s="310" t="s">
        <v>99</v>
      </c>
      <c r="S751" s="310" t="s">
        <v>99</v>
      </c>
      <c r="T751" s="310" t="s">
        <v>100</v>
      </c>
      <c r="U751" s="311" t="s">
        <v>100</v>
      </c>
    </row>
    <row r="752" spans="1:21" x14ac:dyDescent="0.25">
      <c r="A752" s="245" t="s">
        <v>559</v>
      </c>
      <c r="B752" s="246" t="s">
        <v>561</v>
      </c>
      <c r="C752" s="246" t="s">
        <v>49</v>
      </c>
      <c r="D752" s="246" t="s">
        <v>180</v>
      </c>
      <c r="E752" s="312" t="s">
        <v>99</v>
      </c>
      <c r="F752" s="312" t="s">
        <v>99</v>
      </c>
      <c r="G752" s="312" t="s">
        <v>100</v>
      </c>
      <c r="H752" s="312" t="s">
        <v>100</v>
      </c>
      <c r="I752" s="312" t="s">
        <v>100</v>
      </c>
      <c r="J752" s="312" t="s">
        <v>100</v>
      </c>
      <c r="K752" s="312" t="s">
        <v>100</v>
      </c>
      <c r="L752" s="312" t="s">
        <v>99</v>
      </c>
      <c r="M752" s="312" t="s">
        <v>100</v>
      </c>
      <c r="N752" s="312" t="s">
        <v>100</v>
      </c>
      <c r="O752" s="312" t="s">
        <v>100</v>
      </c>
      <c r="P752" s="312" t="s">
        <v>99</v>
      </c>
      <c r="Q752" s="312" t="s">
        <v>99</v>
      </c>
      <c r="R752" s="312" t="s">
        <v>99</v>
      </c>
      <c r="S752" s="312" t="s">
        <v>100</v>
      </c>
      <c r="T752" s="312" t="s">
        <v>100</v>
      </c>
      <c r="U752" s="313" t="s">
        <v>100</v>
      </c>
    </row>
    <row r="753" spans="1:21" x14ac:dyDescent="0.25">
      <c r="A753" s="239" t="s">
        <v>559</v>
      </c>
      <c r="B753" s="240" t="s">
        <v>561</v>
      </c>
      <c r="C753" s="240" t="s">
        <v>50</v>
      </c>
      <c r="D753" s="240" t="s">
        <v>180</v>
      </c>
      <c r="E753" s="310" t="s">
        <v>100</v>
      </c>
      <c r="F753" s="310" t="s">
        <v>100</v>
      </c>
      <c r="G753" s="310" t="s">
        <v>100</v>
      </c>
      <c r="H753" s="310" t="s">
        <v>100</v>
      </c>
      <c r="I753" s="310" t="s">
        <v>100</v>
      </c>
      <c r="J753" s="310" t="s">
        <v>100</v>
      </c>
      <c r="K753" s="310" t="s">
        <v>100</v>
      </c>
      <c r="L753" s="310" t="s">
        <v>100</v>
      </c>
      <c r="M753" s="310" t="s">
        <v>100</v>
      </c>
      <c r="N753" s="310" t="s">
        <v>100</v>
      </c>
      <c r="O753" s="310" t="s">
        <v>99</v>
      </c>
      <c r="P753" s="310" t="s">
        <v>99</v>
      </c>
      <c r="Q753" s="310" t="s">
        <v>100</v>
      </c>
      <c r="R753" s="310" t="s">
        <v>100</v>
      </c>
      <c r="S753" s="310" t="s">
        <v>100</v>
      </c>
      <c r="T753" s="310" t="s">
        <v>100</v>
      </c>
      <c r="U753" s="311" t="s">
        <v>100</v>
      </c>
    </row>
    <row r="754" spans="1:21" x14ac:dyDescent="0.25">
      <c r="A754" s="245" t="s">
        <v>559</v>
      </c>
      <c r="B754" s="246" t="s">
        <v>561</v>
      </c>
      <c r="C754" s="246" t="s">
        <v>51</v>
      </c>
      <c r="D754" s="246" t="s">
        <v>180</v>
      </c>
      <c r="E754" s="312" t="s">
        <v>100</v>
      </c>
      <c r="F754" s="312" t="s">
        <v>100</v>
      </c>
      <c r="G754" s="312" t="s">
        <v>100</v>
      </c>
      <c r="H754" s="312" t="s">
        <v>100</v>
      </c>
      <c r="I754" s="312" t="s">
        <v>100</v>
      </c>
      <c r="J754" s="312" t="s">
        <v>100</v>
      </c>
      <c r="K754" s="312" t="s">
        <v>100</v>
      </c>
      <c r="L754" s="312" t="s">
        <v>100</v>
      </c>
      <c r="M754" s="312" t="s">
        <v>100</v>
      </c>
      <c r="N754" s="312" t="s">
        <v>100</v>
      </c>
      <c r="O754" s="312" t="s">
        <v>99</v>
      </c>
      <c r="P754" s="312" t="s">
        <v>99</v>
      </c>
      <c r="Q754" s="312" t="s">
        <v>100</v>
      </c>
      <c r="R754" s="312" t="s">
        <v>100</v>
      </c>
      <c r="S754" s="312" t="s">
        <v>99</v>
      </c>
      <c r="T754" s="312" t="s">
        <v>100</v>
      </c>
      <c r="U754" s="313" t="s">
        <v>100</v>
      </c>
    </row>
    <row r="755" spans="1:21" x14ac:dyDescent="0.25">
      <c r="A755" s="239" t="s">
        <v>559</v>
      </c>
      <c r="B755" s="240" t="s">
        <v>562</v>
      </c>
      <c r="C755" s="240" t="s">
        <v>25</v>
      </c>
      <c r="D755" s="240" t="s">
        <v>182</v>
      </c>
      <c r="E755" s="310" t="s">
        <v>100</v>
      </c>
      <c r="F755" s="310" t="s">
        <v>100</v>
      </c>
      <c r="G755" s="310" t="s">
        <v>100</v>
      </c>
      <c r="H755" s="310" t="s">
        <v>100</v>
      </c>
      <c r="I755" s="310" t="s">
        <v>100</v>
      </c>
      <c r="J755" s="310" t="s">
        <v>100</v>
      </c>
      <c r="K755" s="310" t="s">
        <v>100</v>
      </c>
      <c r="L755" s="310" t="s">
        <v>100</v>
      </c>
      <c r="M755" s="310" t="s">
        <v>99</v>
      </c>
      <c r="N755" s="310" t="s">
        <v>100</v>
      </c>
      <c r="O755" s="310" t="s">
        <v>99</v>
      </c>
      <c r="P755" s="310" t="s">
        <v>99</v>
      </c>
      <c r="Q755" s="310" t="s">
        <v>99</v>
      </c>
      <c r="R755" s="310" t="s">
        <v>99</v>
      </c>
      <c r="S755" s="310" t="s">
        <v>99</v>
      </c>
      <c r="T755" s="310" t="s">
        <v>99</v>
      </c>
      <c r="U755" s="311" t="s">
        <v>100</v>
      </c>
    </row>
    <row r="756" spans="1:21" x14ac:dyDescent="0.25">
      <c r="A756" s="245" t="s">
        <v>559</v>
      </c>
      <c r="B756" s="246" t="s">
        <v>562</v>
      </c>
      <c r="C756" s="246" t="s">
        <v>47</v>
      </c>
      <c r="D756" s="246" t="s">
        <v>182</v>
      </c>
      <c r="E756" s="312" t="s">
        <v>99</v>
      </c>
      <c r="F756" s="312" t="s">
        <v>99</v>
      </c>
      <c r="G756" s="312" t="s">
        <v>100</v>
      </c>
      <c r="H756" s="312" t="s">
        <v>100</v>
      </c>
      <c r="I756" s="312" t="s">
        <v>100</v>
      </c>
      <c r="J756" s="312" t="s">
        <v>99</v>
      </c>
      <c r="K756" s="312" t="s">
        <v>100</v>
      </c>
      <c r="L756" s="312" t="s">
        <v>100</v>
      </c>
      <c r="M756" s="312" t="s">
        <v>99</v>
      </c>
      <c r="N756" s="312" t="s">
        <v>100</v>
      </c>
      <c r="O756" s="312" t="s">
        <v>99</v>
      </c>
      <c r="P756" s="312" t="s">
        <v>99</v>
      </c>
      <c r="Q756" s="312" t="s">
        <v>99</v>
      </c>
      <c r="R756" s="312" t="s">
        <v>100</v>
      </c>
      <c r="S756" s="312" t="s">
        <v>99</v>
      </c>
      <c r="T756" s="312" t="s">
        <v>99</v>
      </c>
      <c r="U756" s="313" t="s">
        <v>100</v>
      </c>
    </row>
    <row r="757" spans="1:21" x14ac:dyDescent="0.25">
      <c r="A757" s="239" t="s">
        <v>559</v>
      </c>
      <c r="B757" s="240" t="s">
        <v>563</v>
      </c>
      <c r="C757" s="240" t="s">
        <v>41</v>
      </c>
      <c r="D757" s="240" t="s">
        <v>182</v>
      </c>
      <c r="E757" s="310" t="s">
        <v>99</v>
      </c>
      <c r="F757" s="310" t="s">
        <v>100</v>
      </c>
      <c r="G757" s="310" t="s">
        <v>100</v>
      </c>
      <c r="H757" s="310" t="s">
        <v>99</v>
      </c>
      <c r="I757" s="310" t="s">
        <v>99</v>
      </c>
      <c r="J757" s="310" t="s">
        <v>100</v>
      </c>
      <c r="K757" s="310" t="s">
        <v>99</v>
      </c>
      <c r="L757" s="310" t="s">
        <v>100</v>
      </c>
      <c r="M757" s="310" t="s">
        <v>100</v>
      </c>
      <c r="N757" s="310" t="s">
        <v>100</v>
      </c>
      <c r="O757" s="310" t="s">
        <v>99</v>
      </c>
      <c r="P757" s="310" t="s">
        <v>99</v>
      </c>
      <c r="Q757" s="310" t="s">
        <v>99</v>
      </c>
      <c r="R757" s="310" t="s">
        <v>100</v>
      </c>
      <c r="S757" s="310" t="s">
        <v>99</v>
      </c>
      <c r="T757" s="310" t="s">
        <v>100</v>
      </c>
      <c r="U757" s="311" t="s">
        <v>100</v>
      </c>
    </row>
    <row r="758" spans="1:21" x14ac:dyDescent="0.25">
      <c r="A758" s="245" t="s">
        <v>559</v>
      </c>
      <c r="B758" s="246" t="s">
        <v>564</v>
      </c>
      <c r="C758" s="246" t="s">
        <v>25</v>
      </c>
      <c r="D758" s="246" t="s">
        <v>182</v>
      </c>
      <c r="E758" s="312" t="s">
        <v>99</v>
      </c>
      <c r="F758" s="312" t="s">
        <v>99</v>
      </c>
      <c r="G758" s="312" t="s">
        <v>100</v>
      </c>
      <c r="H758" s="312" t="s">
        <v>100</v>
      </c>
      <c r="I758" s="312" t="s">
        <v>99</v>
      </c>
      <c r="J758" s="312" t="s">
        <v>99</v>
      </c>
      <c r="K758" s="312" t="s">
        <v>99</v>
      </c>
      <c r="L758" s="312" t="s">
        <v>100</v>
      </c>
      <c r="M758" s="312" t="s">
        <v>100</v>
      </c>
      <c r="N758" s="312" t="s">
        <v>100</v>
      </c>
      <c r="O758" s="312" t="s">
        <v>99</v>
      </c>
      <c r="P758" s="312" t="s">
        <v>99</v>
      </c>
      <c r="Q758" s="312" t="s">
        <v>100</v>
      </c>
      <c r="R758" s="312" t="s">
        <v>100</v>
      </c>
      <c r="S758" s="312" t="s">
        <v>100</v>
      </c>
      <c r="T758" s="312" t="s">
        <v>100</v>
      </c>
      <c r="U758" s="313" t="s">
        <v>100</v>
      </c>
    </row>
    <row r="759" spans="1:21" x14ac:dyDescent="0.25">
      <c r="A759" s="239" t="s">
        <v>565</v>
      </c>
      <c r="B759" s="240" t="s">
        <v>566</v>
      </c>
      <c r="C759" s="240" t="s">
        <v>41</v>
      </c>
      <c r="D759" s="240" t="s">
        <v>182</v>
      </c>
      <c r="E759" s="310" t="s">
        <v>100</v>
      </c>
      <c r="F759" s="310" t="s">
        <v>100</v>
      </c>
      <c r="G759" s="310" t="s">
        <v>100</v>
      </c>
      <c r="H759" s="310" t="s">
        <v>100</v>
      </c>
      <c r="I759" s="310" t="s">
        <v>100</v>
      </c>
      <c r="J759" s="310" t="s">
        <v>100</v>
      </c>
      <c r="K759" s="310" t="s">
        <v>100</v>
      </c>
      <c r="L759" s="310" t="s">
        <v>100</v>
      </c>
      <c r="M759" s="310" t="s">
        <v>100</v>
      </c>
      <c r="N759" s="310" t="s">
        <v>100</v>
      </c>
      <c r="O759" s="310" t="s">
        <v>99</v>
      </c>
      <c r="P759" s="310" t="s">
        <v>99</v>
      </c>
      <c r="Q759" s="310" t="s">
        <v>99</v>
      </c>
      <c r="R759" s="310" t="s">
        <v>100</v>
      </c>
      <c r="S759" s="310" t="s">
        <v>99</v>
      </c>
      <c r="T759" s="310" t="s">
        <v>100</v>
      </c>
      <c r="U759" s="311" t="s">
        <v>100</v>
      </c>
    </row>
    <row r="760" spans="1:21" x14ac:dyDescent="0.25">
      <c r="A760" s="245" t="s">
        <v>565</v>
      </c>
      <c r="B760" s="246" t="s">
        <v>567</v>
      </c>
      <c r="C760" s="246" t="s">
        <v>25</v>
      </c>
      <c r="D760" s="246" t="s">
        <v>182</v>
      </c>
      <c r="E760" s="312" t="s">
        <v>100</v>
      </c>
      <c r="F760" s="312" t="s">
        <v>99</v>
      </c>
      <c r="G760" s="312" t="s">
        <v>100</v>
      </c>
      <c r="H760" s="312" t="s">
        <v>100</v>
      </c>
      <c r="I760" s="312" t="s">
        <v>99</v>
      </c>
      <c r="J760" s="312" t="s">
        <v>100</v>
      </c>
      <c r="K760" s="312" t="s">
        <v>99</v>
      </c>
      <c r="L760" s="312" t="s">
        <v>100</v>
      </c>
      <c r="M760" s="312" t="s">
        <v>100</v>
      </c>
      <c r="N760" s="312" t="s">
        <v>100</v>
      </c>
      <c r="O760" s="312" t="s">
        <v>100</v>
      </c>
      <c r="P760" s="312" t="s">
        <v>100</v>
      </c>
      <c r="Q760" s="312" t="s">
        <v>100</v>
      </c>
      <c r="R760" s="312" t="s">
        <v>100</v>
      </c>
      <c r="S760" s="312" t="s">
        <v>100</v>
      </c>
      <c r="T760" s="312" t="s">
        <v>100</v>
      </c>
      <c r="U760" s="313" t="s">
        <v>100</v>
      </c>
    </row>
    <row r="761" spans="1:21" x14ac:dyDescent="0.25">
      <c r="A761" s="239" t="s">
        <v>565</v>
      </c>
      <c r="B761" s="240" t="s">
        <v>568</v>
      </c>
      <c r="C761" s="240" t="s">
        <v>40</v>
      </c>
      <c r="D761" s="240" t="s">
        <v>180</v>
      </c>
      <c r="E761" s="310" t="s">
        <v>100</v>
      </c>
      <c r="F761" s="310" t="s">
        <v>100</v>
      </c>
      <c r="G761" s="310" t="s">
        <v>100</v>
      </c>
      <c r="H761" s="310" t="s">
        <v>100</v>
      </c>
      <c r="I761" s="310" t="s">
        <v>100</v>
      </c>
      <c r="J761" s="310" t="s">
        <v>100</v>
      </c>
      <c r="K761" s="310" t="s">
        <v>99</v>
      </c>
      <c r="L761" s="310" t="s">
        <v>100</v>
      </c>
      <c r="M761" s="310" t="s">
        <v>100</v>
      </c>
      <c r="N761" s="310" t="s">
        <v>99</v>
      </c>
      <c r="O761" s="310" t="s">
        <v>99</v>
      </c>
      <c r="P761" s="310" t="s">
        <v>99</v>
      </c>
      <c r="Q761" s="310" t="s">
        <v>100</v>
      </c>
      <c r="R761" s="310" t="s">
        <v>100</v>
      </c>
      <c r="S761" s="310" t="s">
        <v>100</v>
      </c>
      <c r="T761" s="310" t="s">
        <v>100</v>
      </c>
      <c r="U761" s="311" t="s">
        <v>100</v>
      </c>
    </row>
    <row r="762" spans="1:21" x14ac:dyDescent="0.25">
      <c r="A762" s="245" t="s">
        <v>565</v>
      </c>
      <c r="B762" s="246" t="s">
        <v>568</v>
      </c>
      <c r="C762" s="246" t="s">
        <v>41</v>
      </c>
      <c r="D762" s="246" t="s">
        <v>180</v>
      </c>
      <c r="E762" s="312" t="s">
        <v>100</v>
      </c>
      <c r="F762" s="312" t="s">
        <v>100</v>
      </c>
      <c r="G762" s="312" t="s">
        <v>100</v>
      </c>
      <c r="H762" s="312" t="s">
        <v>100</v>
      </c>
      <c r="I762" s="312" t="s">
        <v>100</v>
      </c>
      <c r="J762" s="312" t="s">
        <v>100</v>
      </c>
      <c r="K762" s="312" t="s">
        <v>100</v>
      </c>
      <c r="L762" s="312" t="s">
        <v>100</v>
      </c>
      <c r="M762" s="312" t="s">
        <v>100</v>
      </c>
      <c r="N762" s="312" t="s">
        <v>100</v>
      </c>
      <c r="O762" s="312" t="s">
        <v>99</v>
      </c>
      <c r="P762" s="312" t="s">
        <v>99</v>
      </c>
      <c r="Q762" s="312" t="s">
        <v>99</v>
      </c>
      <c r="R762" s="312" t="s">
        <v>99</v>
      </c>
      <c r="S762" s="312" t="s">
        <v>99</v>
      </c>
      <c r="T762" s="312" t="s">
        <v>100</v>
      </c>
      <c r="U762" s="313" t="s">
        <v>100</v>
      </c>
    </row>
    <row r="763" spans="1:21" x14ac:dyDescent="0.25">
      <c r="A763" s="239" t="s">
        <v>565</v>
      </c>
      <c r="B763" s="240" t="s">
        <v>568</v>
      </c>
      <c r="C763" s="240" t="s">
        <v>47</v>
      </c>
      <c r="D763" s="240" t="s">
        <v>180</v>
      </c>
      <c r="E763" s="310" t="s">
        <v>100</v>
      </c>
      <c r="F763" s="310" t="s">
        <v>100</v>
      </c>
      <c r="G763" s="310" t="s">
        <v>100</v>
      </c>
      <c r="H763" s="310" t="s">
        <v>100</v>
      </c>
      <c r="I763" s="310" t="s">
        <v>100</v>
      </c>
      <c r="J763" s="310" t="s">
        <v>100</v>
      </c>
      <c r="K763" s="310" t="s">
        <v>99</v>
      </c>
      <c r="L763" s="310" t="s">
        <v>100</v>
      </c>
      <c r="M763" s="310" t="s">
        <v>100</v>
      </c>
      <c r="N763" s="310" t="s">
        <v>100</v>
      </c>
      <c r="O763" s="310" t="s">
        <v>99</v>
      </c>
      <c r="P763" s="310" t="s">
        <v>99</v>
      </c>
      <c r="Q763" s="310" t="s">
        <v>100</v>
      </c>
      <c r="R763" s="310" t="s">
        <v>99</v>
      </c>
      <c r="S763" s="310" t="s">
        <v>100</v>
      </c>
      <c r="T763" s="310" t="s">
        <v>100</v>
      </c>
      <c r="U763" s="311" t="s">
        <v>100</v>
      </c>
    </row>
    <row r="764" spans="1:21" x14ac:dyDescent="0.25">
      <c r="A764" s="245" t="s">
        <v>565</v>
      </c>
      <c r="B764" s="246" t="s">
        <v>568</v>
      </c>
      <c r="C764" s="246" t="s">
        <v>48</v>
      </c>
      <c r="D764" s="246" t="s">
        <v>180</v>
      </c>
      <c r="E764" s="312" t="s">
        <v>100</v>
      </c>
      <c r="F764" s="312" t="s">
        <v>100</v>
      </c>
      <c r="G764" s="312" t="s">
        <v>100</v>
      </c>
      <c r="H764" s="312" t="s">
        <v>99</v>
      </c>
      <c r="I764" s="312" t="s">
        <v>100</v>
      </c>
      <c r="J764" s="312" t="s">
        <v>99</v>
      </c>
      <c r="K764" s="312" t="s">
        <v>99</v>
      </c>
      <c r="L764" s="312" t="s">
        <v>100</v>
      </c>
      <c r="M764" s="312" t="s">
        <v>100</v>
      </c>
      <c r="N764" s="312" t="s">
        <v>100</v>
      </c>
      <c r="O764" s="312" t="s">
        <v>99</v>
      </c>
      <c r="P764" s="312" t="s">
        <v>99</v>
      </c>
      <c r="Q764" s="312" t="s">
        <v>99</v>
      </c>
      <c r="R764" s="312" t="s">
        <v>100</v>
      </c>
      <c r="S764" s="312" t="s">
        <v>100</v>
      </c>
      <c r="T764" s="312" t="s">
        <v>100</v>
      </c>
      <c r="U764" s="313" t="s">
        <v>100</v>
      </c>
    </row>
    <row r="765" spans="1:21" x14ac:dyDescent="0.25">
      <c r="A765" s="239" t="s">
        <v>565</v>
      </c>
      <c r="B765" s="240" t="s">
        <v>568</v>
      </c>
      <c r="C765" s="240" t="s">
        <v>50</v>
      </c>
      <c r="D765" s="240" t="s">
        <v>180</v>
      </c>
      <c r="E765" s="310" t="s">
        <v>100</v>
      </c>
      <c r="F765" s="310" t="s">
        <v>100</v>
      </c>
      <c r="G765" s="310" t="s">
        <v>100</v>
      </c>
      <c r="H765" s="310" t="s">
        <v>100</v>
      </c>
      <c r="I765" s="310" t="s">
        <v>100</v>
      </c>
      <c r="J765" s="310" t="s">
        <v>99</v>
      </c>
      <c r="K765" s="310" t="s">
        <v>99</v>
      </c>
      <c r="L765" s="310" t="s">
        <v>100</v>
      </c>
      <c r="M765" s="310" t="s">
        <v>99</v>
      </c>
      <c r="N765" s="310" t="s">
        <v>100</v>
      </c>
      <c r="O765" s="310" t="s">
        <v>99</v>
      </c>
      <c r="P765" s="310" t="s">
        <v>99</v>
      </c>
      <c r="Q765" s="310" t="s">
        <v>99</v>
      </c>
      <c r="R765" s="310" t="s">
        <v>99</v>
      </c>
      <c r="S765" s="310" t="s">
        <v>100</v>
      </c>
      <c r="T765" s="310" t="s">
        <v>100</v>
      </c>
      <c r="U765" s="311" t="s">
        <v>100</v>
      </c>
    </row>
    <row r="766" spans="1:21" x14ac:dyDescent="0.25">
      <c r="A766" s="245" t="s">
        <v>565</v>
      </c>
      <c r="B766" s="246" t="s">
        <v>568</v>
      </c>
      <c r="C766" s="246" t="s">
        <v>51</v>
      </c>
      <c r="D766" s="246" t="s">
        <v>180</v>
      </c>
      <c r="E766" s="312" t="s">
        <v>100</v>
      </c>
      <c r="F766" s="312" t="s">
        <v>100</v>
      </c>
      <c r="G766" s="312" t="s">
        <v>100</v>
      </c>
      <c r="H766" s="312" t="s">
        <v>100</v>
      </c>
      <c r="I766" s="312" t="s">
        <v>99</v>
      </c>
      <c r="J766" s="312" t="s">
        <v>99</v>
      </c>
      <c r="K766" s="312" t="s">
        <v>99</v>
      </c>
      <c r="L766" s="312" t="s">
        <v>100</v>
      </c>
      <c r="M766" s="312" t="s">
        <v>100</v>
      </c>
      <c r="N766" s="312" t="s">
        <v>100</v>
      </c>
      <c r="O766" s="312" t="s">
        <v>99</v>
      </c>
      <c r="P766" s="312" t="s">
        <v>99</v>
      </c>
      <c r="Q766" s="312" t="s">
        <v>99</v>
      </c>
      <c r="R766" s="312" t="s">
        <v>99</v>
      </c>
      <c r="S766" s="312" t="s">
        <v>100</v>
      </c>
      <c r="T766" s="312" t="s">
        <v>100</v>
      </c>
      <c r="U766" s="313" t="s">
        <v>100</v>
      </c>
    </row>
    <row r="767" spans="1:21" x14ac:dyDescent="0.25">
      <c r="A767" s="239" t="s">
        <v>569</v>
      </c>
      <c r="B767" s="240" t="s">
        <v>570</v>
      </c>
      <c r="C767" s="240" t="s">
        <v>49</v>
      </c>
      <c r="D767" s="240" t="s">
        <v>182</v>
      </c>
      <c r="E767" s="310" t="s">
        <v>100</v>
      </c>
      <c r="F767" s="310" t="s">
        <v>99</v>
      </c>
      <c r="G767" s="310" t="s">
        <v>100</v>
      </c>
      <c r="H767" s="310" t="s">
        <v>100</v>
      </c>
      <c r="I767" s="310" t="s">
        <v>100</v>
      </c>
      <c r="J767" s="310" t="s">
        <v>100</v>
      </c>
      <c r="K767" s="310" t="s">
        <v>100</v>
      </c>
      <c r="L767" s="310" t="s">
        <v>100</v>
      </c>
      <c r="M767" s="310" t="s">
        <v>100</v>
      </c>
      <c r="N767" s="310" t="s">
        <v>100</v>
      </c>
      <c r="O767" s="310" t="s">
        <v>99</v>
      </c>
      <c r="P767" s="310" t="s">
        <v>99</v>
      </c>
      <c r="Q767" s="310" t="s">
        <v>99</v>
      </c>
      <c r="R767" s="310" t="s">
        <v>99</v>
      </c>
      <c r="S767" s="310" t="s">
        <v>100</v>
      </c>
      <c r="T767" s="310" t="s">
        <v>100</v>
      </c>
      <c r="U767" s="311" t="s">
        <v>100</v>
      </c>
    </row>
    <row r="768" spans="1:21" x14ac:dyDescent="0.25">
      <c r="A768" s="245" t="s">
        <v>569</v>
      </c>
      <c r="B768" s="246" t="s">
        <v>571</v>
      </c>
      <c r="C768" s="246" t="s">
        <v>47</v>
      </c>
      <c r="D768" s="246" t="s">
        <v>182</v>
      </c>
      <c r="E768" s="312" t="s">
        <v>100</v>
      </c>
      <c r="F768" s="312" t="s">
        <v>100</v>
      </c>
      <c r="G768" s="312" t="s">
        <v>100</v>
      </c>
      <c r="H768" s="312" t="s">
        <v>99</v>
      </c>
      <c r="I768" s="312" t="s">
        <v>100</v>
      </c>
      <c r="J768" s="312" t="s">
        <v>100</v>
      </c>
      <c r="K768" s="312" t="s">
        <v>100</v>
      </c>
      <c r="L768" s="312" t="s">
        <v>100</v>
      </c>
      <c r="M768" s="312" t="s">
        <v>100</v>
      </c>
      <c r="N768" s="312" t="s">
        <v>100</v>
      </c>
      <c r="O768" s="312" t="s">
        <v>99</v>
      </c>
      <c r="P768" s="312" t="s">
        <v>99</v>
      </c>
      <c r="Q768" s="312" t="s">
        <v>99</v>
      </c>
      <c r="R768" s="312" t="s">
        <v>100</v>
      </c>
      <c r="S768" s="312" t="s">
        <v>100</v>
      </c>
      <c r="T768" s="312" t="s">
        <v>100</v>
      </c>
      <c r="U768" s="313" t="s">
        <v>100</v>
      </c>
    </row>
    <row r="769" spans="1:21" x14ac:dyDescent="0.25">
      <c r="A769" s="239" t="s">
        <v>569</v>
      </c>
      <c r="B769" s="240" t="s">
        <v>572</v>
      </c>
      <c r="C769" s="240" t="s">
        <v>25</v>
      </c>
      <c r="D769" s="240" t="s">
        <v>180</v>
      </c>
      <c r="E769" s="310" t="s">
        <v>100</v>
      </c>
      <c r="F769" s="310" t="s">
        <v>99</v>
      </c>
      <c r="G769" s="310" t="s">
        <v>100</v>
      </c>
      <c r="H769" s="310" t="s">
        <v>100</v>
      </c>
      <c r="I769" s="310" t="s">
        <v>100</v>
      </c>
      <c r="J769" s="310" t="s">
        <v>100</v>
      </c>
      <c r="K769" s="310" t="s">
        <v>100</v>
      </c>
      <c r="L769" s="310" t="s">
        <v>100</v>
      </c>
      <c r="M769" s="310" t="s">
        <v>100</v>
      </c>
      <c r="N769" s="310" t="s">
        <v>100</v>
      </c>
      <c r="O769" s="310" t="s">
        <v>100</v>
      </c>
      <c r="P769" s="310" t="s">
        <v>100</v>
      </c>
      <c r="Q769" s="310" t="s">
        <v>100</v>
      </c>
      <c r="R769" s="310" t="s">
        <v>100</v>
      </c>
      <c r="S769" s="310" t="s">
        <v>100</v>
      </c>
      <c r="T769" s="310" t="s">
        <v>100</v>
      </c>
      <c r="U769" s="311" t="s">
        <v>100</v>
      </c>
    </row>
    <row r="770" spans="1:21" x14ac:dyDescent="0.25">
      <c r="A770" s="245" t="s">
        <v>569</v>
      </c>
      <c r="B770" s="246" t="s">
        <v>572</v>
      </c>
      <c r="C770" s="246" t="s">
        <v>40</v>
      </c>
      <c r="D770" s="246" t="s">
        <v>180</v>
      </c>
      <c r="E770" s="312" t="s">
        <v>100</v>
      </c>
      <c r="F770" s="312" t="s">
        <v>100</v>
      </c>
      <c r="G770" s="312" t="s">
        <v>100</v>
      </c>
      <c r="H770" s="312" t="s">
        <v>100</v>
      </c>
      <c r="I770" s="312" t="s">
        <v>100</v>
      </c>
      <c r="J770" s="312" t="s">
        <v>100</v>
      </c>
      <c r="K770" s="312" t="s">
        <v>100</v>
      </c>
      <c r="L770" s="312" t="s">
        <v>100</v>
      </c>
      <c r="M770" s="312" t="s">
        <v>100</v>
      </c>
      <c r="N770" s="312" t="s">
        <v>100</v>
      </c>
      <c r="O770" s="312" t="s">
        <v>100</v>
      </c>
      <c r="P770" s="312" t="s">
        <v>100</v>
      </c>
      <c r="Q770" s="312" t="s">
        <v>100</v>
      </c>
      <c r="R770" s="312" t="s">
        <v>100</v>
      </c>
      <c r="S770" s="312" t="s">
        <v>100</v>
      </c>
      <c r="T770" s="312" t="s">
        <v>100</v>
      </c>
      <c r="U770" s="313" t="s">
        <v>100</v>
      </c>
    </row>
    <row r="771" spans="1:21" x14ac:dyDescent="0.25">
      <c r="A771" s="239" t="s">
        <v>569</v>
      </c>
      <c r="B771" s="240" t="s">
        <v>572</v>
      </c>
      <c r="C771" s="240" t="s">
        <v>48</v>
      </c>
      <c r="D771" s="240" t="s">
        <v>180</v>
      </c>
      <c r="E771" s="310" t="s">
        <v>100</v>
      </c>
      <c r="F771" s="310" t="s">
        <v>100</v>
      </c>
      <c r="G771" s="310" t="s">
        <v>100</v>
      </c>
      <c r="H771" s="310" t="s">
        <v>100</v>
      </c>
      <c r="I771" s="310" t="s">
        <v>100</v>
      </c>
      <c r="J771" s="310" t="s">
        <v>100</v>
      </c>
      <c r="K771" s="310" t="s">
        <v>100</v>
      </c>
      <c r="L771" s="310" t="s">
        <v>100</v>
      </c>
      <c r="M771" s="310" t="s">
        <v>100</v>
      </c>
      <c r="N771" s="310" t="s">
        <v>100</v>
      </c>
      <c r="O771" s="310" t="s">
        <v>100</v>
      </c>
      <c r="P771" s="310" t="s">
        <v>99</v>
      </c>
      <c r="Q771" s="310" t="s">
        <v>100</v>
      </c>
      <c r="R771" s="310" t="s">
        <v>100</v>
      </c>
      <c r="S771" s="310" t="s">
        <v>99</v>
      </c>
      <c r="T771" s="310" t="s">
        <v>100</v>
      </c>
      <c r="U771" s="311" t="s">
        <v>100</v>
      </c>
    </row>
    <row r="772" spans="1:21" x14ac:dyDescent="0.25">
      <c r="A772" s="245" t="s">
        <v>569</v>
      </c>
      <c r="B772" s="246" t="s">
        <v>572</v>
      </c>
      <c r="C772" s="246" t="s">
        <v>50</v>
      </c>
      <c r="D772" s="246" t="s">
        <v>180</v>
      </c>
      <c r="E772" s="312" t="s">
        <v>100</v>
      </c>
      <c r="F772" s="312" t="s">
        <v>100</v>
      </c>
      <c r="G772" s="312" t="s">
        <v>100</v>
      </c>
      <c r="H772" s="312" t="s">
        <v>100</v>
      </c>
      <c r="I772" s="312" t="s">
        <v>100</v>
      </c>
      <c r="J772" s="312" t="s">
        <v>100</v>
      </c>
      <c r="K772" s="312" t="s">
        <v>100</v>
      </c>
      <c r="L772" s="312" t="s">
        <v>100</v>
      </c>
      <c r="M772" s="312" t="s">
        <v>100</v>
      </c>
      <c r="N772" s="312" t="s">
        <v>100</v>
      </c>
      <c r="O772" s="312" t="s">
        <v>99</v>
      </c>
      <c r="P772" s="312" t="s">
        <v>99</v>
      </c>
      <c r="Q772" s="312" t="s">
        <v>99</v>
      </c>
      <c r="R772" s="312" t="s">
        <v>100</v>
      </c>
      <c r="S772" s="312" t="s">
        <v>100</v>
      </c>
      <c r="T772" s="312" t="s">
        <v>100</v>
      </c>
      <c r="U772" s="313" t="s">
        <v>100</v>
      </c>
    </row>
    <row r="773" spans="1:21" x14ac:dyDescent="0.25">
      <c r="A773" s="239" t="s">
        <v>569</v>
      </c>
      <c r="B773" s="240" t="s">
        <v>572</v>
      </c>
      <c r="C773" s="240" t="s">
        <v>51</v>
      </c>
      <c r="D773" s="240" t="s">
        <v>180</v>
      </c>
      <c r="E773" s="310" t="s">
        <v>100</v>
      </c>
      <c r="F773" s="310" t="s">
        <v>100</v>
      </c>
      <c r="G773" s="310" t="s">
        <v>100</v>
      </c>
      <c r="H773" s="310" t="s">
        <v>100</v>
      </c>
      <c r="I773" s="310" t="s">
        <v>100</v>
      </c>
      <c r="J773" s="310" t="s">
        <v>100</v>
      </c>
      <c r="K773" s="310" t="s">
        <v>100</v>
      </c>
      <c r="L773" s="310" t="s">
        <v>100</v>
      </c>
      <c r="M773" s="310" t="s">
        <v>100</v>
      </c>
      <c r="N773" s="310" t="s">
        <v>100</v>
      </c>
      <c r="O773" s="310" t="s">
        <v>99</v>
      </c>
      <c r="P773" s="310" t="s">
        <v>99</v>
      </c>
      <c r="Q773" s="310" t="s">
        <v>100</v>
      </c>
      <c r="R773" s="310" t="s">
        <v>99</v>
      </c>
      <c r="S773" s="310" t="s">
        <v>99</v>
      </c>
      <c r="T773" s="310" t="s">
        <v>100</v>
      </c>
      <c r="U773" s="311" t="s">
        <v>100</v>
      </c>
    </row>
    <row r="774" spans="1:21" x14ac:dyDescent="0.25">
      <c r="A774" s="245" t="s">
        <v>569</v>
      </c>
      <c r="B774" s="246" t="s">
        <v>573</v>
      </c>
      <c r="C774" s="246" t="s">
        <v>47</v>
      </c>
      <c r="D774" s="246" t="s">
        <v>182</v>
      </c>
      <c r="E774" s="312" t="s">
        <v>100</v>
      </c>
      <c r="F774" s="312" t="s">
        <v>100</v>
      </c>
      <c r="G774" s="312" t="s">
        <v>100</v>
      </c>
      <c r="H774" s="312" t="s">
        <v>99</v>
      </c>
      <c r="I774" s="312" t="s">
        <v>99</v>
      </c>
      <c r="J774" s="312" t="s">
        <v>99</v>
      </c>
      <c r="K774" s="312" t="s">
        <v>99</v>
      </c>
      <c r="L774" s="312" t="s">
        <v>99</v>
      </c>
      <c r="M774" s="312" t="s">
        <v>100</v>
      </c>
      <c r="N774" s="312" t="s">
        <v>100</v>
      </c>
      <c r="O774" s="312" t="s">
        <v>99</v>
      </c>
      <c r="P774" s="312" t="s">
        <v>99</v>
      </c>
      <c r="Q774" s="312" t="s">
        <v>99</v>
      </c>
      <c r="R774" s="312" t="s">
        <v>99</v>
      </c>
      <c r="S774" s="312" t="s">
        <v>100</v>
      </c>
      <c r="T774" s="312" t="s">
        <v>100</v>
      </c>
      <c r="U774" s="313" t="s">
        <v>100</v>
      </c>
    </row>
    <row r="775" spans="1:21" x14ac:dyDescent="0.25">
      <c r="A775" s="239" t="s">
        <v>569</v>
      </c>
      <c r="B775" s="240" t="s">
        <v>574</v>
      </c>
      <c r="C775" s="240" t="s">
        <v>25</v>
      </c>
      <c r="D775" s="240" t="s">
        <v>182</v>
      </c>
      <c r="E775" s="310" t="s">
        <v>99</v>
      </c>
      <c r="F775" s="310" t="s">
        <v>99</v>
      </c>
      <c r="G775" s="310" t="s">
        <v>99</v>
      </c>
      <c r="H775" s="310" t="s">
        <v>100</v>
      </c>
      <c r="I775" s="310" t="s">
        <v>99</v>
      </c>
      <c r="J775" s="310" t="s">
        <v>99</v>
      </c>
      <c r="K775" s="310" t="s">
        <v>99</v>
      </c>
      <c r="L775" s="310" t="s">
        <v>99</v>
      </c>
      <c r="M775" s="310" t="s">
        <v>100</v>
      </c>
      <c r="N775" s="310" t="s">
        <v>100</v>
      </c>
      <c r="O775" s="310" t="s">
        <v>99</v>
      </c>
      <c r="P775" s="310" t="s">
        <v>99</v>
      </c>
      <c r="Q775" s="310" t="s">
        <v>99</v>
      </c>
      <c r="R775" s="310" t="s">
        <v>99</v>
      </c>
      <c r="S775" s="310" t="s">
        <v>99</v>
      </c>
      <c r="T775" s="310" t="s">
        <v>99</v>
      </c>
      <c r="U775" s="311" t="s">
        <v>100</v>
      </c>
    </row>
    <row r="776" spans="1:21" x14ac:dyDescent="0.25">
      <c r="A776" s="245" t="s">
        <v>569</v>
      </c>
      <c r="B776" s="246" t="s">
        <v>574</v>
      </c>
      <c r="C776" s="246" t="s">
        <v>50</v>
      </c>
      <c r="D776" s="246" t="s">
        <v>182</v>
      </c>
      <c r="E776" s="312" t="s">
        <v>99</v>
      </c>
      <c r="F776" s="312" t="s">
        <v>99</v>
      </c>
      <c r="G776" s="312" t="s">
        <v>100</v>
      </c>
      <c r="H776" s="312" t="s">
        <v>100</v>
      </c>
      <c r="I776" s="312" t="s">
        <v>99</v>
      </c>
      <c r="J776" s="312" t="s">
        <v>100</v>
      </c>
      <c r="K776" s="312" t="s">
        <v>99</v>
      </c>
      <c r="L776" s="312" t="s">
        <v>99</v>
      </c>
      <c r="M776" s="312" t="s">
        <v>100</v>
      </c>
      <c r="N776" s="312" t="s">
        <v>100</v>
      </c>
      <c r="O776" s="312" t="s">
        <v>99</v>
      </c>
      <c r="P776" s="312" t="s">
        <v>99</v>
      </c>
      <c r="Q776" s="312" t="s">
        <v>100</v>
      </c>
      <c r="R776" s="312" t="s">
        <v>100</v>
      </c>
      <c r="S776" s="312" t="s">
        <v>99</v>
      </c>
      <c r="T776" s="312" t="s">
        <v>99</v>
      </c>
      <c r="U776" s="313" t="s">
        <v>100</v>
      </c>
    </row>
    <row r="777" spans="1:21" x14ac:dyDescent="0.25">
      <c r="A777" s="239" t="s">
        <v>569</v>
      </c>
      <c r="B777" s="240" t="s">
        <v>574</v>
      </c>
      <c r="C777" s="240" t="s">
        <v>51</v>
      </c>
      <c r="D777" s="240" t="s">
        <v>182</v>
      </c>
      <c r="E777" s="310" t="s">
        <v>100</v>
      </c>
      <c r="F777" s="310" t="s">
        <v>100</v>
      </c>
      <c r="G777" s="310" t="s">
        <v>100</v>
      </c>
      <c r="H777" s="310" t="s">
        <v>100</v>
      </c>
      <c r="I777" s="310" t="s">
        <v>99</v>
      </c>
      <c r="J777" s="310" t="s">
        <v>100</v>
      </c>
      <c r="K777" s="310" t="s">
        <v>99</v>
      </c>
      <c r="L777" s="310" t="s">
        <v>99</v>
      </c>
      <c r="M777" s="310" t="s">
        <v>100</v>
      </c>
      <c r="N777" s="310" t="s">
        <v>100</v>
      </c>
      <c r="O777" s="310" t="s">
        <v>99</v>
      </c>
      <c r="P777" s="310" t="s">
        <v>100</v>
      </c>
      <c r="Q777" s="310" t="s">
        <v>100</v>
      </c>
      <c r="R777" s="310" t="s">
        <v>100</v>
      </c>
      <c r="S777" s="310" t="s">
        <v>100</v>
      </c>
      <c r="T777" s="310" t="s">
        <v>100</v>
      </c>
      <c r="U777" s="311" t="s">
        <v>100</v>
      </c>
    </row>
    <row r="778" spans="1:21" ht="13.5" thickBot="1" x14ac:dyDescent="0.35">
      <c r="A778" s="385"/>
      <c r="B778" s="254" t="s">
        <v>618</v>
      </c>
      <c r="C778" s="314"/>
      <c r="D778" s="314"/>
      <c r="E778" s="315">
        <f>COUNTIF(E5:E777,"YES")</f>
        <v>174</v>
      </c>
      <c r="F778" s="315">
        <f t="shared" ref="F778:U778" si="0">COUNTIF(F5:F777,"YES")</f>
        <v>295</v>
      </c>
      <c r="G778" s="315">
        <f t="shared" si="0"/>
        <v>68</v>
      </c>
      <c r="H778" s="315">
        <f t="shared" si="0"/>
        <v>94</v>
      </c>
      <c r="I778" s="315">
        <f t="shared" si="0"/>
        <v>188</v>
      </c>
      <c r="J778" s="315">
        <f t="shared" si="0"/>
        <v>191</v>
      </c>
      <c r="K778" s="315">
        <f t="shared" si="0"/>
        <v>331</v>
      </c>
      <c r="L778" s="315">
        <f t="shared" si="0"/>
        <v>148</v>
      </c>
      <c r="M778" s="315">
        <f t="shared" si="0"/>
        <v>192</v>
      </c>
      <c r="N778" s="315">
        <f t="shared" si="0"/>
        <v>52</v>
      </c>
      <c r="O778" s="315">
        <f t="shared" si="0"/>
        <v>610</v>
      </c>
      <c r="P778" s="315">
        <f t="shared" si="0"/>
        <v>697</v>
      </c>
      <c r="Q778" s="315">
        <f t="shared" si="0"/>
        <v>379</v>
      </c>
      <c r="R778" s="315">
        <f t="shared" si="0"/>
        <v>384</v>
      </c>
      <c r="S778" s="315">
        <f t="shared" si="0"/>
        <v>264</v>
      </c>
      <c r="T778" s="315">
        <f t="shared" si="0"/>
        <v>145</v>
      </c>
      <c r="U778" s="316">
        <f t="shared" si="0"/>
        <v>39</v>
      </c>
    </row>
    <row r="779" spans="1:21" x14ac:dyDescent="0.25">
      <c r="A779" s="440" t="s">
        <v>619</v>
      </c>
      <c r="B779" s="440"/>
      <c r="E779" s="233">
        <f>COUNTIF(E5:E777, "YES")-E778</f>
        <v>0</v>
      </c>
    </row>
    <row r="780" spans="1:21" x14ac:dyDescent="0.25">
      <c r="A780" s="303"/>
      <c r="B780" s="303"/>
    </row>
    <row r="781" spans="1:21" x14ac:dyDescent="0.25">
      <c r="A781" s="55" t="s">
        <v>595</v>
      </c>
      <c r="B781" s="303"/>
    </row>
    <row r="782" spans="1:21" x14ac:dyDescent="0.25">
      <c r="A782" s="55" t="s">
        <v>96</v>
      </c>
      <c r="B782" s="303"/>
    </row>
  </sheetData>
  <autoFilter ref="A4:U4"/>
  <mergeCells count="7">
    <mergeCell ref="L3:N3"/>
    <mergeCell ref="O3:U3"/>
    <mergeCell ref="A2:B2"/>
    <mergeCell ref="A779:B779"/>
    <mergeCell ref="A3:D3"/>
    <mergeCell ref="E3:F3"/>
    <mergeCell ref="G3:K3"/>
  </mergeCells>
  <hyperlinks>
    <hyperlink ref="A2:B2" location="TOC!A1" display="Return to Table of Contents"/>
    <hyperlink ref="A779:B779" location="Glossary!A1" display="1See Glossary for definitions of abbreviations."/>
  </hyperlinks>
  <pageMargins left="0.25" right="0.25" top="0.75" bottom="1" header="0.5" footer="0.5"/>
  <pageSetup scale="55" fitToWidth="2" fitToHeight="0" orientation="landscape" horizontalDpi="1200" verticalDpi="1200" r:id="rId1"/>
  <headerFooter>
    <oddHeader>&amp;L2018-19 &amp;"Arial,Italic"Survey of Advanced Dental Education</oddHeader>
  </headerFooter>
  <rowBreaks count="11" manualBreakCount="11">
    <brk id="64" max="16383" man="1"/>
    <brk id="122" max="16383" man="1"/>
    <brk id="186" max="16383" man="1"/>
    <brk id="241" max="16383" man="1"/>
    <brk id="296" max="16383" man="1"/>
    <brk id="355" max="16383" man="1"/>
    <brk id="419" max="20" man="1"/>
    <brk id="483" max="20" man="1"/>
    <brk id="538" max="16383" man="1"/>
    <brk id="595" max="16383" man="1"/>
    <brk id="718" max="16383" man="1"/>
  </rowBreaks>
  <colBreaks count="1" manualBreakCount="1">
    <brk id="14"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1"/>
  <sheetViews>
    <sheetView workbookViewId="0"/>
  </sheetViews>
  <sheetFormatPr defaultColWidth="9.36328125" defaultRowHeight="12.5" x14ac:dyDescent="0.25"/>
  <cols>
    <col min="1" max="16384" width="9.36328125" style="9"/>
  </cols>
  <sheetData>
    <row r="1" spans="1:15" ht="15.65" x14ac:dyDescent="0.25">
      <c r="A1" s="3" t="s">
        <v>842</v>
      </c>
    </row>
    <row r="2" spans="1:15" ht="13.25" x14ac:dyDescent="0.25">
      <c r="A2" s="420" t="s">
        <v>20</v>
      </c>
      <c r="B2" s="420"/>
      <c r="C2" s="420"/>
    </row>
    <row r="5" spans="1:15" ht="13.25" x14ac:dyDescent="0.25">
      <c r="O5" s="104"/>
    </row>
    <row r="7" spans="1:15" ht="12.75" customHeight="1" x14ac:dyDescent="0.25">
      <c r="D7" s="9" t="s">
        <v>620</v>
      </c>
      <c r="E7" s="9" t="s">
        <v>621</v>
      </c>
      <c r="F7" s="9" t="s">
        <v>622</v>
      </c>
    </row>
    <row r="8" spans="1:15" ht="12.75" customHeight="1" x14ac:dyDescent="0.25">
      <c r="C8" s="9" t="s">
        <v>917</v>
      </c>
      <c r="D8" s="9">
        <v>1</v>
      </c>
    </row>
    <row r="9" spans="1:15" ht="13.25" x14ac:dyDescent="0.25">
      <c r="B9" s="9">
        <v>15</v>
      </c>
      <c r="C9" s="9" t="s">
        <v>51</v>
      </c>
      <c r="D9" s="9">
        <v>40</v>
      </c>
      <c r="E9" s="9">
        <v>17</v>
      </c>
      <c r="F9" s="9">
        <f t="shared" ref="F9:F24" si="0">+D9+E9</f>
        <v>57</v>
      </c>
    </row>
    <row r="10" spans="1:15" ht="13.25" x14ac:dyDescent="0.25">
      <c r="B10" s="9">
        <v>14</v>
      </c>
      <c r="C10" s="9" t="s">
        <v>50</v>
      </c>
      <c r="D10" s="9">
        <v>45</v>
      </c>
      <c r="E10" s="9">
        <v>13</v>
      </c>
      <c r="F10" s="9">
        <f t="shared" si="0"/>
        <v>58</v>
      </c>
    </row>
    <row r="11" spans="1:15" ht="13.25" x14ac:dyDescent="0.25">
      <c r="B11" s="9">
        <v>13</v>
      </c>
      <c r="C11" s="9" t="s">
        <v>49</v>
      </c>
      <c r="D11" s="9">
        <v>26</v>
      </c>
      <c r="E11" s="9">
        <v>56</v>
      </c>
      <c r="F11" s="9">
        <f t="shared" si="0"/>
        <v>82</v>
      </c>
    </row>
    <row r="12" spans="1:15" ht="13.25" x14ac:dyDescent="0.25">
      <c r="B12" s="9">
        <v>12</v>
      </c>
      <c r="C12" s="9" t="s">
        <v>848</v>
      </c>
      <c r="D12" s="9">
        <v>10</v>
      </c>
      <c r="E12" s="9">
        <v>2</v>
      </c>
      <c r="F12" s="9">
        <f t="shared" si="0"/>
        <v>12</v>
      </c>
    </row>
    <row r="13" spans="1:15" ht="13.25" x14ac:dyDescent="0.25">
      <c r="B13" s="9">
        <v>11</v>
      </c>
      <c r="C13" s="9" t="s">
        <v>847</v>
      </c>
      <c r="D13" s="9">
        <v>6</v>
      </c>
      <c r="E13" s="9">
        <v>0</v>
      </c>
      <c r="F13" s="9">
        <f t="shared" si="0"/>
        <v>6</v>
      </c>
    </row>
    <row r="14" spans="1:15" ht="12.75" customHeight="1" x14ac:dyDescent="0.25">
      <c r="B14" s="9">
        <v>10</v>
      </c>
      <c r="C14" s="9" t="s">
        <v>35</v>
      </c>
      <c r="D14" s="9">
        <v>4</v>
      </c>
      <c r="E14" s="9">
        <v>1</v>
      </c>
      <c r="F14" s="9">
        <f t="shared" si="0"/>
        <v>5</v>
      </c>
    </row>
    <row r="15" spans="1:15" ht="13.25" x14ac:dyDescent="0.25">
      <c r="B15" s="9">
        <v>9</v>
      </c>
      <c r="C15" s="9" t="s">
        <v>48</v>
      </c>
      <c r="D15" s="9">
        <v>47</v>
      </c>
      <c r="E15" s="9">
        <v>20</v>
      </c>
      <c r="F15" s="9">
        <f t="shared" si="0"/>
        <v>67</v>
      </c>
    </row>
    <row r="16" spans="1:15" ht="13.25" x14ac:dyDescent="0.25">
      <c r="B16" s="9">
        <v>8</v>
      </c>
      <c r="C16" s="9" t="s">
        <v>28</v>
      </c>
      <c r="D16" s="9">
        <v>4</v>
      </c>
      <c r="E16" s="9">
        <v>7</v>
      </c>
      <c r="F16" s="9">
        <f t="shared" si="0"/>
        <v>11</v>
      </c>
    </row>
    <row r="17" spans="2:15" ht="13.25" x14ac:dyDescent="0.25">
      <c r="B17" s="9">
        <v>7</v>
      </c>
      <c r="C17" s="9" t="s">
        <v>47</v>
      </c>
      <c r="D17" s="9">
        <v>11</v>
      </c>
      <c r="E17" s="9">
        <v>90</v>
      </c>
      <c r="F17" s="9">
        <f t="shared" si="0"/>
        <v>101</v>
      </c>
    </row>
    <row r="18" spans="2:15" ht="13.25" x14ac:dyDescent="0.25">
      <c r="B18" s="9">
        <v>6</v>
      </c>
      <c r="C18" s="9" t="s">
        <v>46</v>
      </c>
      <c r="D18" s="9">
        <v>8</v>
      </c>
      <c r="E18" s="9">
        <v>1</v>
      </c>
      <c r="F18" s="9">
        <f t="shared" si="0"/>
        <v>9</v>
      </c>
    </row>
    <row r="19" spans="2:15" ht="13.25" x14ac:dyDescent="0.25">
      <c r="B19" s="9">
        <v>5</v>
      </c>
      <c r="C19" s="9" t="s">
        <v>45</v>
      </c>
      <c r="D19" s="9">
        <v>9</v>
      </c>
      <c r="E19" s="9">
        <v>5</v>
      </c>
      <c r="F19" s="9">
        <f t="shared" si="0"/>
        <v>14</v>
      </c>
    </row>
    <row r="20" spans="2:15" ht="13.25" x14ac:dyDescent="0.25">
      <c r="B20" s="9">
        <v>4</v>
      </c>
      <c r="C20" s="9" t="s">
        <v>41</v>
      </c>
      <c r="D20" s="9">
        <v>15</v>
      </c>
      <c r="E20" s="9">
        <v>166</v>
      </c>
      <c r="F20" s="9">
        <f t="shared" si="0"/>
        <v>181</v>
      </c>
      <c r="O20" s="104"/>
    </row>
    <row r="21" spans="2:15" ht="13.25" x14ac:dyDescent="0.25">
      <c r="B21" s="9">
        <v>3</v>
      </c>
      <c r="C21" s="9" t="s">
        <v>40</v>
      </c>
      <c r="D21" s="9">
        <v>40</v>
      </c>
      <c r="E21" s="9">
        <v>15</v>
      </c>
      <c r="F21" s="9">
        <f t="shared" si="0"/>
        <v>55</v>
      </c>
    </row>
    <row r="22" spans="2:15" ht="12.75" customHeight="1" x14ac:dyDescent="0.25">
      <c r="B22" s="9">
        <v>2</v>
      </c>
      <c r="C22" s="9" t="s">
        <v>39</v>
      </c>
      <c r="D22" s="9">
        <v>15</v>
      </c>
      <c r="E22" s="9">
        <v>0</v>
      </c>
      <c r="F22" s="9">
        <f t="shared" si="0"/>
        <v>15</v>
      </c>
    </row>
    <row r="23" spans="2:15" ht="13.25" x14ac:dyDescent="0.25">
      <c r="B23" s="9">
        <v>1</v>
      </c>
      <c r="C23" s="9" t="s">
        <v>25</v>
      </c>
      <c r="D23" s="9">
        <v>21</v>
      </c>
      <c r="E23" s="9">
        <v>69</v>
      </c>
      <c r="F23" s="9">
        <f t="shared" si="0"/>
        <v>90</v>
      </c>
    </row>
    <row r="24" spans="2:15" ht="13.25" x14ac:dyDescent="0.25">
      <c r="C24" s="9" t="s">
        <v>581</v>
      </c>
      <c r="D24" s="9">
        <v>0</v>
      </c>
      <c r="E24" s="9">
        <v>9</v>
      </c>
      <c r="F24" s="9">
        <f t="shared" si="0"/>
        <v>9</v>
      </c>
    </row>
    <row r="33" spans="1:5" ht="13.25" x14ac:dyDescent="0.25">
      <c r="B33" s="55"/>
    </row>
    <row r="34" spans="1:5" ht="12.75" customHeight="1" x14ac:dyDescent="0.25">
      <c r="B34" s="55"/>
    </row>
    <row r="35" spans="1:5" ht="12.75" customHeight="1" x14ac:dyDescent="0.25">
      <c r="B35" s="55"/>
    </row>
    <row r="37" spans="1:5" ht="13.25" x14ac:dyDescent="0.25">
      <c r="B37" s="441" t="s">
        <v>623</v>
      </c>
      <c r="C37" s="441"/>
      <c r="D37" s="441"/>
      <c r="E37" s="441"/>
    </row>
    <row r="38" spans="1:5" x14ac:dyDescent="0.25">
      <c r="B38" s="55" t="s">
        <v>843</v>
      </c>
      <c r="C38" s="317"/>
      <c r="D38" s="317"/>
      <c r="E38" s="317"/>
    </row>
    <row r="39" spans="1:5" x14ac:dyDescent="0.25">
      <c r="B39" s="55"/>
      <c r="C39" s="384"/>
      <c r="D39" s="384"/>
      <c r="E39" s="384"/>
    </row>
    <row r="40" spans="1:5" x14ac:dyDescent="0.25">
      <c r="B40" s="55" t="s">
        <v>113</v>
      </c>
    </row>
    <row r="41" spans="1:5" x14ac:dyDescent="0.25">
      <c r="B41" s="55" t="s">
        <v>96</v>
      </c>
    </row>
    <row r="43" spans="1:5" x14ac:dyDescent="0.25">
      <c r="B43" s="55"/>
    </row>
    <row r="44" spans="1:5" ht="15" x14ac:dyDescent="0.3">
      <c r="A44" s="3" t="s">
        <v>918</v>
      </c>
    </row>
    <row r="45" spans="1:5" x14ac:dyDescent="0.25">
      <c r="A45" s="442" t="s">
        <v>20</v>
      </c>
      <c r="B45" s="442"/>
      <c r="C45" s="442"/>
    </row>
    <row r="49" spans="2:17" x14ac:dyDescent="0.25">
      <c r="C49" s="9" t="s">
        <v>917</v>
      </c>
      <c r="D49" s="9">
        <v>2</v>
      </c>
    </row>
    <row r="50" spans="2:17" x14ac:dyDescent="0.25">
      <c r="B50" s="9">
        <v>17</v>
      </c>
      <c r="C50" s="9" t="s">
        <v>51</v>
      </c>
      <c r="D50" s="9">
        <v>202</v>
      </c>
    </row>
    <row r="51" spans="2:17" x14ac:dyDescent="0.25">
      <c r="B51" s="9">
        <v>15</v>
      </c>
      <c r="C51" s="9" t="s">
        <v>50</v>
      </c>
      <c r="D51" s="9">
        <v>192</v>
      </c>
    </row>
    <row r="52" spans="2:17" x14ac:dyDescent="0.25">
      <c r="B52" s="9">
        <v>14</v>
      </c>
      <c r="C52" s="9" t="s">
        <v>49</v>
      </c>
      <c r="D52" s="9">
        <v>61</v>
      </c>
    </row>
    <row r="53" spans="2:17" x14ac:dyDescent="0.25">
      <c r="B53" s="9">
        <v>13</v>
      </c>
      <c r="C53" s="9" t="s">
        <v>848</v>
      </c>
      <c r="D53" s="9">
        <v>36</v>
      </c>
    </row>
    <row r="54" spans="2:17" x14ac:dyDescent="0.25">
      <c r="B54" s="9">
        <v>12</v>
      </c>
      <c r="C54" s="9" t="s">
        <v>847</v>
      </c>
      <c r="D54" s="9">
        <v>17</v>
      </c>
    </row>
    <row r="55" spans="2:17" x14ac:dyDescent="0.25">
      <c r="B55" s="9">
        <v>11</v>
      </c>
      <c r="C55" s="9" t="s">
        <v>35</v>
      </c>
      <c r="D55" s="9">
        <v>7</v>
      </c>
      <c r="Q55" s="104"/>
    </row>
    <row r="56" spans="2:17" x14ac:dyDescent="0.25">
      <c r="B56" s="9">
        <v>10</v>
      </c>
      <c r="C56" s="9" t="s">
        <v>48</v>
      </c>
      <c r="D56" s="9">
        <v>123</v>
      </c>
    </row>
    <row r="57" spans="2:17" x14ac:dyDescent="0.25">
      <c r="B57" s="9">
        <v>9</v>
      </c>
      <c r="C57" s="9" t="s">
        <v>28</v>
      </c>
      <c r="D57" s="9">
        <v>4</v>
      </c>
    </row>
    <row r="58" spans="2:17" x14ac:dyDescent="0.25">
      <c r="B58" s="9">
        <v>8</v>
      </c>
      <c r="C58" s="9" t="s">
        <v>47</v>
      </c>
      <c r="D58" s="9">
        <v>28</v>
      </c>
    </row>
    <row r="59" spans="2:17" x14ac:dyDescent="0.25">
      <c r="B59" s="9">
        <v>7</v>
      </c>
      <c r="C59" s="9" t="s">
        <v>46</v>
      </c>
      <c r="D59" s="9">
        <v>28</v>
      </c>
    </row>
    <row r="60" spans="2:17" x14ac:dyDescent="0.25">
      <c r="B60" s="9">
        <v>6</v>
      </c>
      <c r="C60" s="9" t="s">
        <v>45</v>
      </c>
      <c r="D60" s="9">
        <v>24</v>
      </c>
    </row>
    <row r="61" spans="2:17" x14ac:dyDescent="0.25">
      <c r="B61" s="9">
        <v>5</v>
      </c>
      <c r="C61" s="9" t="s">
        <v>41</v>
      </c>
      <c r="D61" s="9">
        <v>72</v>
      </c>
    </row>
    <row r="62" spans="2:17" x14ac:dyDescent="0.25">
      <c r="B62" s="9">
        <v>4</v>
      </c>
      <c r="C62" s="9" t="s">
        <v>40</v>
      </c>
      <c r="D62" s="9">
        <v>70</v>
      </c>
    </row>
    <row r="63" spans="2:17" x14ac:dyDescent="0.25">
      <c r="B63" s="9">
        <v>3</v>
      </c>
      <c r="C63" s="9" t="s">
        <v>39</v>
      </c>
      <c r="D63" s="9">
        <v>46</v>
      </c>
    </row>
    <row r="64" spans="2:17" x14ac:dyDescent="0.25">
      <c r="B64" s="9">
        <v>1</v>
      </c>
      <c r="C64" s="9" t="s">
        <v>25</v>
      </c>
      <c r="D64" s="9">
        <v>206</v>
      </c>
    </row>
    <row r="65" spans="2:5" x14ac:dyDescent="0.25">
      <c r="D65" s="9">
        <f>SUM(D50:D64)</f>
        <v>1116</v>
      </c>
    </row>
    <row r="68" spans="2:5" x14ac:dyDescent="0.25">
      <c r="B68" s="9">
        <v>2</v>
      </c>
      <c r="C68" s="9" t="s">
        <v>581</v>
      </c>
      <c r="D68" s="9">
        <v>0</v>
      </c>
    </row>
    <row r="77" spans="2:5" x14ac:dyDescent="0.25">
      <c r="B77" s="443" t="s">
        <v>619</v>
      </c>
      <c r="C77" s="443"/>
      <c r="D77" s="443"/>
      <c r="E77" s="443"/>
    </row>
    <row r="78" spans="2:5" x14ac:dyDescent="0.25">
      <c r="B78" s="55" t="s">
        <v>843</v>
      </c>
    </row>
    <row r="79" spans="2:5" x14ac:dyDescent="0.25">
      <c r="B79" s="55"/>
    </row>
    <row r="80" spans="2:5" x14ac:dyDescent="0.25">
      <c r="B80" s="55" t="s">
        <v>113</v>
      </c>
    </row>
    <row r="81" spans="2:2" x14ac:dyDescent="0.25">
      <c r="B81" s="55" t="s">
        <v>96</v>
      </c>
    </row>
  </sheetData>
  <sortState ref="B48:D64">
    <sortCondition descending="1" ref="B48:B64"/>
  </sortState>
  <mergeCells count="4">
    <mergeCell ref="A2:C2"/>
    <mergeCell ref="B37:E37"/>
    <mergeCell ref="A45:C45"/>
    <mergeCell ref="B77:E77"/>
  </mergeCells>
  <hyperlinks>
    <hyperlink ref="A2:C2" location="TOC!A1" display="Return to Table of Contents"/>
    <hyperlink ref="A45:C45" location="TOC!A1" display="Return to Table of Contents"/>
    <hyperlink ref="B37:E37" location="Glossary!A1" display="1See Glossary for definitions of abbreviations."/>
    <hyperlink ref="B77:E77" location="Glossary!A1" display="1See Glossary for definitions of abbreviations."/>
  </hyperlinks>
  <pageMargins left="0.25" right="0.25" top="0.75" bottom="0.75" header="0.3" footer="0.3"/>
  <pageSetup scale="65" orientation="portrait" r:id="rId1"/>
  <headerFooter>
    <oddHeader>&amp;L2018-19 &amp;"Arial,Italic"Survey of Advanced Dental Education</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0"/>
  <sheetViews>
    <sheetView workbookViewId="0"/>
  </sheetViews>
  <sheetFormatPr defaultColWidth="9.36328125" defaultRowHeight="12.5" x14ac:dyDescent="0.25"/>
  <cols>
    <col min="1" max="16384" width="9.36328125" style="9"/>
  </cols>
  <sheetData>
    <row r="1" spans="1:15" ht="15.65" x14ac:dyDescent="0.25">
      <c r="A1" s="3" t="s">
        <v>625</v>
      </c>
    </row>
    <row r="2" spans="1:15" ht="13.25" x14ac:dyDescent="0.25">
      <c r="A2" s="442" t="s">
        <v>20</v>
      </c>
      <c r="B2" s="442"/>
      <c r="C2" s="442"/>
      <c r="F2" s="104"/>
    </row>
    <row r="3" spans="1:15" ht="13.25" x14ac:dyDescent="0.25">
      <c r="A3" s="420"/>
      <c r="B3" s="420"/>
      <c r="C3" s="420"/>
    </row>
    <row r="6" spans="1:15" ht="13.25" x14ac:dyDescent="0.25">
      <c r="O6" s="104"/>
    </row>
    <row r="8" spans="1:15" ht="13.25" x14ac:dyDescent="0.25">
      <c r="D8" s="9" t="s">
        <v>624</v>
      </c>
      <c r="E8" s="9" t="s">
        <v>100</v>
      </c>
    </row>
    <row r="9" spans="1:15" ht="13.25" x14ac:dyDescent="0.25">
      <c r="B9" s="9">
        <v>17</v>
      </c>
      <c r="C9" s="9" t="s">
        <v>917</v>
      </c>
      <c r="D9" s="9">
        <v>1</v>
      </c>
      <c r="E9" s="9">
        <v>0</v>
      </c>
      <c r="F9" s="9">
        <f t="shared" ref="F9:F25" si="0">SUM(D9:E9)</f>
        <v>1</v>
      </c>
    </row>
    <row r="10" spans="1:15" ht="13.25" x14ac:dyDescent="0.25">
      <c r="B10" s="9">
        <v>16</v>
      </c>
      <c r="C10" s="9" t="s">
        <v>51</v>
      </c>
      <c r="D10" s="9">
        <v>20</v>
      </c>
      <c r="E10" s="9">
        <v>37</v>
      </c>
      <c r="F10" s="9">
        <f t="shared" si="0"/>
        <v>57</v>
      </c>
    </row>
    <row r="11" spans="1:15" ht="13.25" x14ac:dyDescent="0.25">
      <c r="B11" s="9">
        <v>15</v>
      </c>
      <c r="C11" s="9" t="s">
        <v>50</v>
      </c>
      <c r="D11" s="9">
        <v>34</v>
      </c>
      <c r="E11" s="9">
        <v>24</v>
      </c>
      <c r="F11" s="9">
        <f t="shared" si="0"/>
        <v>58</v>
      </c>
    </row>
    <row r="12" spans="1:15" ht="13.25" x14ac:dyDescent="0.25">
      <c r="B12" s="9">
        <v>14</v>
      </c>
      <c r="C12" s="9" t="s">
        <v>49</v>
      </c>
      <c r="D12" s="9">
        <v>64</v>
      </c>
      <c r="E12" s="9">
        <v>18</v>
      </c>
      <c r="F12" s="9">
        <f t="shared" si="0"/>
        <v>82</v>
      </c>
    </row>
    <row r="13" spans="1:15" ht="13.25" x14ac:dyDescent="0.25">
      <c r="B13" s="9">
        <v>13</v>
      </c>
      <c r="C13" s="9" t="s">
        <v>848</v>
      </c>
      <c r="D13" s="9">
        <v>6</v>
      </c>
      <c r="E13" s="9">
        <v>6</v>
      </c>
      <c r="F13" s="9">
        <f t="shared" si="0"/>
        <v>12</v>
      </c>
    </row>
    <row r="14" spans="1:15" ht="13.25" x14ac:dyDescent="0.25">
      <c r="B14" s="9">
        <v>12</v>
      </c>
      <c r="C14" s="9" t="s">
        <v>847</v>
      </c>
      <c r="D14" s="9">
        <v>5</v>
      </c>
      <c r="E14" s="9">
        <v>1</v>
      </c>
      <c r="F14" s="9">
        <f t="shared" si="0"/>
        <v>6</v>
      </c>
    </row>
    <row r="15" spans="1:15" ht="13.25" x14ac:dyDescent="0.25">
      <c r="B15" s="9">
        <v>11</v>
      </c>
      <c r="C15" s="9" t="s">
        <v>35</v>
      </c>
      <c r="D15" s="9">
        <v>1</v>
      </c>
      <c r="E15" s="9">
        <v>4</v>
      </c>
      <c r="F15" s="9">
        <f t="shared" si="0"/>
        <v>5</v>
      </c>
    </row>
    <row r="16" spans="1:15" ht="13.25" x14ac:dyDescent="0.25">
      <c r="B16" s="9">
        <v>10</v>
      </c>
      <c r="C16" s="9" t="s">
        <v>48</v>
      </c>
      <c r="D16" s="9">
        <v>26</v>
      </c>
      <c r="E16" s="9">
        <v>41</v>
      </c>
      <c r="F16" s="9">
        <f t="shared" si="0"/>
        <v>67</v>
      </c>
    </row>
    <row r="17" spans="2:15" ht="13.25" x14ac:dyDescent="0.25">
      <c r="B17" s="9">
        <v>9</v>
      </c>
      <c r="C17" s="9" t="s">
        <v>28</v>
      </c>
      <c r="D17" s="9">
        <v>5</v>
      </c>
      <c r="E17" s="9">
        <v>6</v>
      </c>
      <c r="F17" s="9">
        <f t="shared" si="0"/>
        <v>11</v>
      </c>
    </row>
    <row r="18" spans="2:15" ht="13.25" x14ac:dyDescent="0.25">
      <c r="B18" s="9">
        <v>8</v>
      </c>
      <c r="C18" s="9" t="s">
        <v>47</v>
      </c>
      <c r="D18" s="9">
        <v>79</v>
      </c>
      <c r="E18" s="9">
        <v>22</v>
      </c>
      <c r="F18" s="9">
        <f t="shared" si="0"/>
        <v>101</v>
      </c>
    </row>
    <row r="19" spans="2:15" ht="13.25" x14ac:dyDescent="0.25">
      <c r="B19" s="9">
        <v>7</v>
      </c>
      <c r="C19" s="9" t="s">
        <v>46</v>
      </c>
      <c r="D19" s="9">
        <v>3</v>
      </c>
      <c r="E19" s="9">
        <v>6</v>
      </c>
      <c r="F19" s="9">
        <f t="shared" si="0"/>
        <v>9</v>
      </c>
    </row>
    <row r="20" spans="2:15" ht="13.25" x14ac:dyDescent="0.25">
      <c r="B20" s="9">
        <v>6</v>
      </c>
      <c r="C20" s="9" t="s">
        <v>45</v>
      </c>
      <c r="D20" s="9">
        <v>7</v>
      </c>
      <c r="E20" s="9">
        <v>7</v>
      </c>
      <c r="F20" s="9">
        <f t="shared" si="0"/>
        <v>14</v>
      </c>
    </row>
    <row r="21" spans="2:15" ht="13.25" x14ac:dyDescent="0.25">
      <c r="B21" s="9">
        <v>5</v>
      </c>
      <c r="C21" s="9" t="s">
        <v>41</v>
      </c>
      <c r="D21" s="9">
        <v>102</v>
      </c>
      <c r="E21" s="9">
        <v>79</v>
      </c>
      <c r="F21" s="9">
        <f t="shared" si="0"/>
        <v>181</v>
      </c>
    </row>
    <row r="22" spans="2:15" ht="13.25" x14ac:dyDescent="0.25">
      <c r="B22" s="9">
        <v>4</v>
      </c>
      <c r="C22" s="9" t="s">
        <v>40</v>
      </c>
      <c r="D22" s="9">
        <v>22</v>
      </c>
      <c r="E22" s="9">
        <v>33</v>
      </c>
      <c r="F22" s="9">
        <f t="shared" si="0"/>
        <v>55</v>
      </c>
      <c r="O22" s="104"/>
    </row>
    <row r="23" spans="2:15" ht="13.25" x14ac:dyDescent="0.25">
      <c r="B23" s="9">
        <v>3</v>
      </c>
      <c r="C23" s="9" t="s">
        <v>39</v>
      </c>
      <c r="D23" s="9">
        <v>10</v>
      </c>
      <c r="E23" s="9">
        <v>5</v>
      </c>
      <c r="F23" s="9">
        <f t="shared" si="0"/>
        <v>15</v>
      </c>
    </row>
    <row r="24" spans="2:15" ht="13.25" x14ac:dyDescent="0.25">
      <c r="B24" s="9">
        <v>2</v>
      </c>
      <c r="C24" s="9" t="s">
        <v>581</v>
      </c>
      <c r="D24" s="9">
        <v>7</v>
      </c>
      <c r="E24" s="9">
        <v>2</v>
      </c>
      <c r="F24" s="9">
        <f t="shared" si="0"/>
        <v>9</v>
      </c>
    </row>
    <row r="25" spans="2:15" ht="13.25" x14ac:dyDescent="0.25">
      <c r="B25" s="9">
        <v>1</v>
      </c>
      <c r="C25" s="9" t="s">
        <v>25</v>
      </c>
      <c r="D25" s="9">
        <v>53</v>
      </c>
      <c r="E25" s="9">
        <v>37</v>
      </c>
      <c r="F25" s="9">
        <f t="shared" si="0"/>
        <v>90</v>
      </c>
    </row>
    <row r="27" spans="2:15" ht="13.25" x14ac:dyDescent="0.25">
      <c r="F27" s="9">
        <f>SUM(F9:F25)</f>
        <v>773</v>
      </c>
    </row>
    <row r="35" spans="1:5" ht="13.25" x14ac:dyDescent="0.25">
      <c r="B35" s="55"/>
    </row>
    <row r="36" spans="1:5" ht="13.25" x14ac:dyDescent="0.25">
      <c r="B36" s="55"/>
    </row>
    <row r="39" spans="1:5" x14ac:dyDescent="0.25">
      <c r="B39" s="443" t="s">
        <v>619</v>
      </c>
      <c r="C39" s="443"/>
      <c r="D39" s="443"/>
      <c r="E39" s="443"/>
    </row>
    <row r="41" spans="1:5" x14ac:dyDescent="0.25">
      <c r="B41" s="55" t="s">
        <v>113</v>
      </c>
    </row>
    <row r="42" spans="1:5" x14ac:dyDescent="0.25">
      <c r="B42" s="55" t="s">
        <v>96</v>
      </c>
    </row>
    <row r="43" spans="1:5" x14ac:dyDescent="0.25">
      <c r="B43" s="55"/>
    </row>
    <row r="44" spans="1:5" x14ac:dyDescent="0.25">
      <c r="B44" s="55"/>
    </row>
    <row r="45" spans="1:5" ht="13" x14ac:dyDescent="0.3">
      <c r="A45" s="3"/>
    </row>
    <row r="55" spans="17:17" x14ac:dyDescent="0.25">
      <c r="Q55" s="104"/>
    </row>
    <row r="77" spans="2:2" x14ac:dyDescent="0.25">
      <c r="B77" s="55"/>
    </row>
    <row r="79" spans="2:2" x14ac:dyDescent="0.25">
      <c r="B79" s="55"/>
    </row>
    <row r="80" spans="2:2" x14ac:dyDescent="0.25">
      <c r="B80" s="55"/>
    </row>
  </sheetData>
  <sortState ref="B9:F25">
    <sortCondition descending="1" ref="B9:B25"/>
  </sortState>
  <mergeCells count="3">
    <mergeCell ref="A2:C2"/>
    <mergeCell ref="A3:C3"/>
    <mergeCell ref="B39:E39"/>
  </mergeCells>
  <hyperlinks>
    <hyperlink ref="A2:C2" location="TOC!A1" display="Return to Table of Contents"/>
    <hyperlink ref="B39:E39" location="Glossary!A1" display="1See Glossary for definitions of abbreviations."/>
  </hyperlinks>
  <pageMargins left="0.25" right="0.25" top="0.75" bottom="0.75" header="0.3" footer="0.3"/>
  <pageSetup scale="65" orientation="portrait" r:id="rId1"/>
  <headerFooter>
    <oddHeader>&amp;L2018-19 &amp;"Arial,Italic"Survey of Advanced Dental Education</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8"/>
  <sheetViews>
    <sheetView workbookViewId="0">
      <pane xSplit="2" ySplit="3" topLeftCell="C4" activePane="bottomRight" state="frozen"/>
      <selection pane="topRight" activeCell="C1" sqref="C1"/>
      <selection pane="bottomLeft" activeCell="A4" sqref="A4"/>
      <selection pane="bottomRight"/>
    </sheetView>
  </sheetViews>
  <sheetFormatPr defaultColWidth="9.08984375" defaultRowHeight="12.5" x14ac:dyDescent="0.25"/>
  <cols>
    <col min="1" max="1" width="5.453125" style="303" customWidth="1"/>
    <col min="2" max="2" width="73.453125" style="303" customWidth="1"/>
    <col min="3" max="3" width="90.90625" style="303" customWidth="1"/>
    <col min="4" max="4" width="22.453125" style="303" customWidth="1"/>
    <col min="5" max="5" width="14.453125" style="303" customWidth="1"/>
    <col min="6" max="16384" width="9.08984375" style="303"/>
  </cols>
  <sheetData>
    <row r="1" spans="1:5" ht="13.25" x14ac:dyDescent="0.25">
      <c r="A1" s="319" t="s">
        <v>626</v>
      </c>
    </row>
    <row r="2" spans="1:5" ht="13.75" thickBot="1" x14ac:dyDescent="0.3">
      <c r="A2" s="444" t="s">
        <v>20</v>
      </c>
      <c r="B2" s="444"/>
      <c r="C2" s="321"/>
      <c r="D2" s="321"/>
      <c r="E2" s="321"/>
    </row>
    <row r="3" spans="1:5" ht="20.25" customHeight="1" x14ac:dyDescent="0.25">
      <c r="A3" s="356" t="s">
        <v>167</v>
      </c>
      <c r="B3" s="320" t="s">
        <v>168</v>
      </c>
      <c r="C3" s="320" t="s">
        <v>627</v>
      </c>
      <c r="D3" s="320" t="s">
        <v>628</v>
      </c>
      <c r="E3" s="318" t="s">
        <v>629</v>
      </c>
    </row>
    <row r="4" spans="1:5" ht="13.25" x14ac:dyDescent="0.25">
      <c r="A4" s="239" t="s">
        <v>178</v>
      </c>
      <c r="B4" s="240" t="s">
        <v>179</v>
      </c>
      <c r="C4" s="240" t="s">
        <v>630</v>
      </c>
      <c r="D4" s="240" t="s">
        <v>631</v>
      </c>
      <c r="E4" s="322">
        <v>35294</v>
      </c>
    </row>
    <row r="5" spans="1:5" ht="13.25" x14ac:dyDescent="0.25">
      <c r="A5" s="245" t="s">
        <v>192</v>
      </c>
      <c r="B5" s="246" t="s">
        <v>201</v>
      </c>
      <c r="C5" s="246" t="s">
        <v>632</v>
      </c>
      <c r="D5" s="246" t="s">
        <v>633</v>
      </c>
      <c r="E5" s="323" t="s">
        <v>634</v>
      </c>
    </row>
    <row r="6" spans="1:5" ht="13.25" x14ac:dyDescent="0.25">
      <c r="A6" s="239" t="s">
        <v>192</v>
      </c>
      <c r="B6" s="240" t="s">
        <v>203</v>
      </c>
      <c r="C6" s="240" t="s">
        <v>635</v>
      </c>
      <c r="D6" s="240" t="s">
        <v>636</v>
      </c>
      <c r="E6" s="322">
        <v>92350</v>
      </c>
    </row>
    <row r="7" spans="1:5" ht="13.25" x14ac:dyDescent="0.25">
      <c r="A7" s="245" t="s">
        <v>192</v>
      </c>
      <c r="B7" s="246" t="s">
        <v>212</v>
      </c>
      <c r="C7" s="246" t="s">
        <v>637</v>
      </c>
      <c r="D7" s="246" t="s">
        <v>633</v>
      </c>
      <c r="E7" s="323" t="s">
        <v>638</v>
      </c>
    </row>
    <row r="8" spans="1:5" ht="13.25" x14ac:dyDescent="0.25">
      <c r="A8" s="239" t="s">
        <v>229</v>
      </c>
      <c r="B8" s="240" t="s">
        <v>233</v>
      </c>
      <c r="C8" s="240" t="s">
        <v>639</v>
      </c>
      <c r="D8" s="240" t="s">
        <v>640</v>
      </c>
      <c r="E8" s="322" t="s">
        <v>641</v>
      </c>
    </row>
    <row r="9" spans="1:5" ht="13.25" x14ac:dyDescent="0.25">
      <c r="A9" s="245" t="s">
        <v>244</v>
      </c>
      <c r="B9" s="246" t="s">
        <v>253</v>
      </c>
      <c r="C9" s="246" t="s">
        <v>745</v>
      </c>
      <c r="D9" s="246" t="s">
        <v>642</v>
      </c>
      <c r="E9" s="323">
        <v>32209</v>
      </c>
    </row>
    <row r="10" spans="1:5" ht="13.25" x14ac:dyDescent="0.25">
      <c r="A10" s="239" t="s">
        <v>244</v>
      </c>
      <c r="B10" s="240" t="s">
        <v>255</v>
      </c>
      <c r="C10" s="240" t="s">
        <v>643</v>
      </c>
      <c r="D10" s="240" t="s">
        <v>644</v>
      </c>
      <c r="E10" s="322" t="s">
        <v>645</v>
      </c>
    </row>
    <row r="11" spans="1:5" ht="13.25" x14ac:dyDescent="0.25">
      <c r="A11" s="245" t="s">
        <v>244</v>
      </c>
      <c r="B11" s="246" t="s">
        <v>260</v>
      </c>
      <c r="C11" s="246" t="s">
        <v>646</v>
      </c>
      <c r="D11" s="246" t="s">
        <v>647</v>
      </c>
      <c r="E11" s="323" t="s">
        <v>648</v>
      </c>
    </row>
    <row r="12" spans="1:5" ht="13.25" x14ac:dyDescent="0.25">
      <c r="A12" s="239" t="s">
        <v>265</v>
      </c>
      <c r="B12" s="240" t="s">
        <v>268</v>
      </c>
      <c r="C12" s="240" t="s">
        <v>649</v>
      </c>
      <c r="D12" s="240" t="s">
        <v>650</v>
      </c>
      <c r="E12" s="322">
        <v>30322</v>
      </c>
    </row>
    <row r="13" spans="1:5" ht="13.25" x14ac:dyDescent="0.25">
      <c r="A13" s="245" t="s">
        <v>265</v>
      </c>
      <c r="B13" s="246" t="s">
        <v>270</v>
      </c>
      <c r="C13" s="246" t="s">
        <v>651</v>
      </c>
      <c r="D13" s="246" t="s">
        <v>652</v>
      </c>
      <c r="E13" s="323">
        <v>30912</v>
      </c>
    </row>
    <row r="14" spans="1:5" ht="13.25" x14ac:dyDescent="0.25">
      <c r="A14" s="239" t="s">
        <v>281</v>
      </c>
      <c r="B14" s="240" t="s">
        <v>293</v>
      </c>
      <c r="C14" s="240" t="s">
        <v>653</v>
      </c>
      <c r="D14" s="240" t="s">
        <v>654</v>
      </c>
      <c r="E14" s="322" t="s">
        <v>655</v>
      </c>
    </row>
    <row r="15" spans="1:5" ht="13.25" x14ac:dyDescent="0.25">
      <c r="A15" s="245" t="s">
        <v>302</v>
      </c>
      <c r="B15" s="246" t="s">
        <v>303</v>
      </c>
      <c r="C15" s="246" t="s">
        <v>656</v>
      </c>
      <c r="D15" s="246" t="s">
        <v>657</v>
      </c>
      <c r="E15" s="323" t="s">
        <v>658</v>
      </c>
    </row>
    <row r="16" spans="1:5" ht="13.25" x14ac:dyDescent="0.25">
      <c r="A16" s="239" t="s">
        <v>302</v>
      </c>
      <c r="B16" s="240" t="s">
        <v>304</v>
      </c>
      <c r="C16" s="240" t="s">
        <v>659</v>
      </c>
      <c r="D16" s="240" t="s">
        <v>660</v>
      </c>
      <c r="E16" s="322">
        <v>40292</v>
      </c>
    </row>
    <row r="17" spans="1:5" ht="13.25" x14ac:dyDescent="0.25">
      <c r="A17" s="245" t="s">
        <v>306</v>
      </c>
      <c r="B17" s="246" t="s">
        <v>308</v>
      </c>
      <c r="C17" s="246" t="s">
        <v>661</v>
      </c>
      <c r="D17" s="246" t="s">
        <v>662</v>
      </c>
      <c r="E17" s="323">
        <v>70119</v>
      </c>
    </row>
    <row r="18" spans="1:5" ht="13.25" x14ac:dyDescent="0.25">
      <c r="A18" s="239" t="s">
        <v>306</v>
      </c>
      <c r="B18" s="240" t="s">
        <v>309</v>
      </c>
      <c r="C18" s="240" t="s">
        <v>663</v>
      </c>
      <c r="D18" s="240" t="s">
        <v>664</v>
      </c>
      <c r="E18" s="322">
        <v>71103</v>
      </c>
    </row>
    <row r="19" spans="1:5" ht="13.25" x14ac:dyDescent="0.25">
      <c r="A19" s="245" t="s">
        <v>314</v>
      </c>
      <c r="B19" s="246" t="s">
        <v>321</v>
      </c>
      <c r="C19" s="246" t="s">
        <v>665</v>
      </c>
      <c r="D19" s="246" t="s">
        <v>666</v>
      </c>
      <c r="E19" s="323">
        <v>21201</v>
      </c>
    </row>
    <row r="20" spans="1:5" ht="13.25" x14ac:dyDescent="0.25">
      <c r="A20" s="239" t="s">
        <v>324</v>
      </c>
      <c r="B20" s="240" t="s">
        <v>326</v>
      </c>
      <c r="C20" s="240" t="s">
        <v>667</v>
      </c>
      <c r="D20" s="240" t="s">
        <v>668</v>
      </c>
      <c r="E20" s="322" t="s">
        <v>669</v>
      </c>
    </row>
    <row r="21" spans="1:5" ht="13.25" x14ac:dyDescent="0.25">
      <c r="A21" s="245" t="s">
        <v>324</v>
      </c>
      <c r="B21" s="246" t="s">
        <v>330</v>
      </c>
      <c r="C21" s="246" t="s">
        <v>670</v>
      </c>
      <c r="D21" s="246" t="s">
        <v>668</v>
      </c>
      <c r="E21" s="323" t="s">
        <v>671</v>
      </c>
    </row>
    <row r="22" spans="1:5" ht="13.25" x14ac:dyDescent="0.25">
      <c r="A22" s="239" t="s">
        <v>333</v>
      </c>
      <c r="B22" s="240" t="s">
        <v>335</v>
      </c>
      <c r="C22" s="240" t="s">
        <v>672</v>
      </c>
      <c r="D22" s="240" t="s">
        <v>673</v>
      </c>
      <c r="E22" s="322">
        <v>48201</v>
      </c>
    </row>
    <row r="23" spans="1:5" ht="13.25" x14ac:dyDescent="0.25">
      <c r="A23" s="245" t="s">
        <v>333</v>
      </c>
      <c r="B23" s="246" t="s">
        <v>336</v>
      </c>
      <c r="C23" s="246" t="s">
        <v>674</v>
      </c>
      <c r="D23" s="246" t="s">
        <v>675</v>
      </c>
      <c r="E23" s="323">
        <v>48093</v>
      </c>
    </row>
    <row r="24" spans="1:5" ht="13.25" x14ac:dyDescent="0.25">
      <c r="A24" s="239" t="s">
        <v>333</v>
      </c>
      <c r="B24" s="240" t="s">
        <v>339</v>
      </c>
      <c r="C24" s="240" t="s">
        <v>676</v>
      </c>
      <c r="D24" s="240" t="s">
        <v>677</v>
      </c>
      <c r="E24" s="322" t="s">
        <v>678</v>
      </c>
    </row>
    <row r="25" spans="1:5" ht="13.25" x14ac:dyDescent="0.25">
      <c r="A25" s="245" t="s">
        <v>344</v>
      </c>
      <c r="B25" s="246" t="s">
        <v>346</v>
      </c>
      <c r="C25" s="246" t="s">
        <v>679</v>
      </c>
      <c r="D25" s="246" t="s">
        <v>680</v>
      </c>
      <c r="E25" s="323">
        <v>55901</v>
      </c>
    </row>
    <row r="26" spans="1:5" ht="13.25" x14ac:dyDescent="0.25">
      <c r="A26" s="239" t="s">
        <v>351</v>
      </c>
      <c r="B26" s="240" t="s">
        <v>356</v>
      </c>
      <c r="C26" s="240" t="s">
        <v>681</v>
      </c>
      <c r="D26" s="240" t="s">
        <v>682</v>
      </c>
      <c r="E26" s="322">
        <v>39216</v>
      </c>
    </row>
    <row r="27" spans="1:5" ht="13.25" x14ac:dyDescent="0.25">
      <c r="A27" s="245" t="s">
        <v>364</v>
      </c>
      <c r="B27" s="246" t="s">
        <v>367</v>
      </c>
      <c r="C27" s="246" t="s">
        <v>683</v>
      </c>
      <c r="D27" s="246" t="s">
        <v>684</v>
      </c>
      <c r="E27" s="323" t="s">
        <v>685</v>
      </c>
    </row>
    <row r="28" spans="1:5" ht="13.25" x14ac:dyDescent="0.25">
      <c r="A28" s="239" t="s">
        <v>372</v>
      </c>
      <c r="B28" s="240" t="s">
        <v>383</v>
      </c>
      <c r="C28" s="240" t="s">
        <v>686</v>
      </c>
      <c r="D28" s="240" t="s">
        <v>687</v>
      </c>
      <c r="E28" s="322" t="s">
        <v>688</v>
      </c>
    </row>
    <row r="29" spans="1:5" ht="13.25" x14ac:dyDescent="0.25">
      <c r="A29" s="245" t="s">
        <v>372</v>
      </c>
      <c r="B29" s="246" t="s">
        <v>384</v>
      </c>
      <c r="C29" s="246" t="s">
        <v>689</v>
      </c>
      <c r="D29" s="246" t="s">
        <v>690</v>
      </c>
      <c r="E29" s="323" t="s">
        <v>691</v>
      </c>
    </row>
    <row r="30" spans="1:5" ht="13.25" x14ac:dyDescent="0.25">
      <c r="A30" s="239" t="s">
        <v>389</v>
      </c>
      <c r="B30" s="240" t="s">
        <v>402</v>
      </c>
      <c r="C30" s="240" t="s">
        <v>692</v>
      </c>
      <c r="D30" s="240" t="s">
        <v>693</v>
      </c>
      <c r="E30" s="322">
        <v>11040</v>
      </c>
    </row>
    <row r="31" spans="1:5" ht="13.25" x14ac:dyDescent="0.25">
      <c r="A31" s="245" t="s">
        <v>389</v>
      </c>
      <c r="B31" s="246" t="s">
        <v>407</v>
      </c>
      <c r="C31" s="246" t="s">
        <v>694</v>
      </c>
      <c r="D31" s="246" t="s">
        <v>695</v>
      </c>
      <c r="E31" s="323">
        <v>11203</v>
      </c>
    </row>
    <row r="32" spans="1:5" ht="13.25" x14ac:dyDescent="0.25">
      <c r="A32" s="239" t="s">
        <v>389</v>
      </c>
      <c r="B32" s="240" t="s">
        <v>413</v>
      </c>
      <c r="C32" s="240" t="s">
        <v>696</v>
      </c>
      <c r="D32" s="240" t="s">
        <v>697</v>
      </c>
      <c r="E32" s="322">
        <v>10003</v>
      </c>
    </row>
    <row r="33" spans="1:5" ht="13.25" x14ac:dyDescent="0.25">
      <c r="A33" s="245" t="s">
        <v>389</v>
      </c>
      <c r="B33" s="246" t="s">
        <v>414</v>
      </c>
      <c r="C33" s="246" t="s">
        <v>698</v>
      </c>
      <c r="D33" s="246" t="s">
        <v>699</v>
      </c>
      <c r="E33" s="323" t="s">
        <v>700</v>
      </c>
    </row>
    <row r="34" spans="1:5" ht="13.25" x14ac:dyDescent="0.25">
      <c r="A34" s="239" t="s">
        <v>389</v>
      </c>
      <c r="B34" s="240" t="s">
        <v>416</v>
      </c>
      <c r="C34" s="240" t="s">
        <v>701</v>
      </c>
      <c r="D34" s="240" t="s">
        <v>702</v>
      </c>
      <c r="E34" s="322">
        <v>10595</v>
      </c>
    </row>
    <row r="35" spans="1:5" ht="13.25" x14ac:dyDescent="0.25">
      <c r="A35" s="245" t="s">
        <v>389</v>
      </c>
      <c r="B35" s="246" t="s">
        <v>417</v>
      </c>
      <c r="C35" s="246" t="s">
        <v>703</v>
      </c>
      <c r="D35" s="246" t="s">
        <v>699</v>
      </c>
      <c r="E35" s="323">
        <v>10032</v>
      </c>
    </row>
    <row r="36" spans="1:5" ht="13.25" x14ac:dyDescent="0.25">
      <c r="A36" s="239" t="s">
        <v>389</v>
      </c>
      <c r="B36" s="240" t="s">
        <v>418</v>
      </c>
      <c r="C36" s="240" t="s">
        <v>704</v>
      </c>
      <c r="D36" s="240" t="s">
        <v>699</v>
      </c>
      <c r="E36" s="322">
        <v>10065</v>
      </c>
    </row>
    <row r="37" spans="1:5" ht="13.25" x14ac:dyDescent="0.25">
      <c r="A37" s="245" t="s">
        <v>389</v>
      </c>
      <c r="B37" s="246" t="s">
        <v>420</v>
      </c>
      <c r="C37" s="246" t="s">
        <v>705</v>
      </c>
      <c r="D37" s="246" t="s">
        <v>699</v>
      </c>
      <c r="E37" s="323">
        <v>10010</v>
      </c>
    </row>
    <row r="38" spans="1:5" ht="13.25" x14ac:dyDescent="0.25">
      <c r="A38" s="239" t="s">
        <v>389</v>
      </c>
      <c r="B38" s="240" t="s">
        <v>437</v>
      </c>
      <c r="C38" s="240" t="s">
        <v>706</v>
      </c>
      <c r="D38" s="240" t="s">
        <v>707</v>
      </c>
      <c r="E38" s="322" t="s">
        <v>708</v>
      </c>
    </row>
    <row r="39" spans="1:5" ht="13.25" x14ac:dyDescent="0.25">
      <c r="A39" s="245" t="s">
        <v>389</v>
      </c>
      <c r="B39" s="246" t="s">
        <v>438</v>
      </c>
      <c r="C39" s="246" t="s">
        <v>709</v>
      </c>
      <c r="D39" s="246" t="s">
        <v>710</v>
      </c>
      <c r="E39" s="323">
        <v>14642</v>
      </c>
    </row>
    <row r="40" spans="1:5" ht="13.25" x14ac:dyDescent="0.25">
      <c r="A40" s="239" t="s">
        <v>447</v>
      </c>
      <c r="B40" s="240" t="s">
        <v>453</v>
      </c>
      <c r="C40" s="240" t="s">
        <v>711</v>
      </c>
      <c r="D40" s="240" t="s">
        <v>712</v>
      </c>
      <c r="E40" s="322" t="s">
        <v>713</v>
      </c>
    </row>
    <row r="41" spans="1:5" ht="13.25" x14ac:dyDescent="0.25">
      <c r="A41" s="245" t="s">
        <v>459</v>
      </c>
      <c r="B41" s="246" t="s">
        <v>461</v>
      </c>
      <c r="C41" s="246" t="s">
        <v>714</v>
      </c>
      <c r="D41" s="246" t="s">
        <v>715</v>
      </c>
      <c r="E41" s="323" t="s">
        <v>716</v>
      </c>
    </row>
    <row r="42" spans="1:5" x14ac:dyDescent="0.25">
      <c r="A42" s="239" t="s">
        <v>459</v>
      </c>
      <c r="B42" s="240" t="s">
        <v>473</v>
      </c>
      <c r="C42" s="240" t="s">
        <v>717</v>
      </c>
      <c r="D42" s="240" t="s">
        <v>718</v>
      </c>
      <c r="E42" s="322">
        <v>45219</v>
      </c>
    </row>
    <row r="43" spans="1:5" x14ac:dyDescent="0.25">
      <c r="A43" s="245" t="s">
        <v>482</v>
      </c>
      <c r="B43" s="246" t="s">
        <v>484</v>
      </c>
      <c r="C43" s="246" t="s">
        <v>719</v>
      </c>
      <c r="D43" s="246" t="s">
        <v>720</v>
      </c>
      <c r="E43" s="323">
        <v>97239</v>
      </c>
    </row>
    <row r="44" spans="1:5" x14ac:dyDescent="0.25">
      <c r="A44" s="239" t="s">
        <v>486</v>
      </c>
      <c r="B44" s="240" t="s">
        <v>746</v>
      </c>
      <c r="C44" s="240" t="s">
        <v>721</v>
      </c>
      <c r="D44" s="240" t="s">
        <v>722</v>
      </c>
      <c r="E44" s="322">
        <v>19107</v>
      </c>
    </row>
    <row r="45" spans="1:5" x14ac:dyDescent="0.25">
      <c r="A45" s="245" t="s">
        <v>486</v>
      </c>
      <c r="B45" s="246" t="s">
        <v>504</v>
      </c>
      <c r="C45" s="246" t="s">
        <v>747</v>
      </c>
      <c r="D45" s="246" t="s">
        <v>722</v>
      </c>
      <c r="E45" s="323" t="s">
        <v>723</v>
      </c>
    </row>
    <row r="46" spans="1:5" x14ac:dyDescent="0.25">
      <c r="A46" s="239" t="s">
        <v>486</v>
      </c>
      <c r="B46" s="240" t="s">
        <v>505</v>
      </c>
      <c r="C46" s="240" t="s">
        <v>724</v>
      </c>
      <c r="D46" s="240" t="s">
        <v>722</v>
      </c>
      <c r="E46" s="322">
        <v>19104</v>
      </c>
    </row>
    <row r="47" spans="1:5" x14ac:dyDescent="0.25">
      <c r="A47" s="245" t="s">
        <v>486</v>
      </c>
      <c r="B47" s="246" t="s">
        <v>508</v>
      </c>
      <c r="C47" s="246" t="s">
        <v>725</v>
      </c>
      <c r="D47" s="246" t="s">
        <v>726</v>
      </c>
      <c r="E47" s="323">
        <v>15213</v>
      </c>
    </row>
    <row r="48" spans="1:5" x14ac:dyDescent="0.25">
      <c r="A48" s="239" t="s">
        <v>523</v>
      </c>
      <c r="B48" s="240" t="s">
        <v>526</v>
      </c>
      <c r="C48" s="240" t="s">
        <v>727</v>
      </c>
      <c r="D48" s="240" t="s">
        <v>728</v>
      </c>
      <c r="E48" s="322" t="s">
        <v>729</v>
      </c>
    </row>
    <row r="49" spans="1:5" x14ac:dyDescent="0.25">
      <c r="A49" s="245" t="s">
        <v>523</v>
      </c>
      <c r="B49" s="246" t="s">
        <v>527</v>
      </c>
      <c r="C49" s="246" t="s">
        <v>748</v>
      </c>
      <c r="D49" s="246" t="s">
        <v>730</v>
      </c>
      <c r="E49" s="323" t="s">
        <v>731</v>
      </c>
    </row>
    <row r="50" spans="1:5" x14ac:dyDescent="0.25">
      <c r="A50" s="239" t="s">
        <v>528</v>
      </c>
      <c r="B50" s="240" t="s">
        <v>530</v>
      </c>
      <c r="C50" s="240" t="s">
        <v>732</v>
      </c>
      <c r="D50" s="240" t="s">
        <v>733</v>
      </c>
      <c r="E50" s="322" t="s">
        <v>734</v>
      </c>
    </row>
    <row r="51" spans="1:5" x14ac:dyDescent="0.25">
      <c r="A51" s="245" t="s">
        <v>528</v>
      </c>
      <c r="B51" s="246" t="s">
        <v>532</v>
      </c>
      <c r="C51" s="246" t="s">
        <v>735</v>
      </c>
      <c r="D51" s="246" t="s">
        <v>733</v>
      </c>
      <c r="E51" s="323">
        <v>75246</v>
      </c>
    </row>
    <row r="52" spans="1:5" x14ac:dyDescent="0.25">
      <c r="A52" s="239" t="s">
        <v>528</v>
      </c>
      <c r="B52" s="240" t="s">
        <v>536</v>
      </c>
      <c r="C52" s="240" t="s">
        <v>736</v>
      </c>
      <c r="D52" s="240" t="s">
        <v>737</v>
      </c>
      <c r="E52" s="322">
        <v>77054</v>
      </c>
    </row>
    <row r="53" spans="1:5" x14ac:dyDescent="0.25">
      <c r="A53" s="245" t="s">
        <v>528</v>
      </c>
      <c r="B53" s="246" t="s">
        <v>537</v>
      </c>
      <c r="C53" s="246" t="s">
        <v>738</v>
      </c>
      <c r="D53" s="246" t="s">
        <v>739</v>
      </c>
      <c r="E53" s="323" t="s">
        <v>740</v>
      </c>
    </row>
    <row r="54" spans="1:5" x14ac:dyDescent="0.25">
      <c r="A54" s="239" t="s">
        <v>549</v>
      </c>
      <c r="B54" s="240" t="s">
        <v>558</v>
      </c>
      <c r="C54" s="240" t="s">
        <v>741</v>
      </c>
      <c r="D54" s="240" t="s">
        <v>742</v>
      </c>
      <c r="E54" s="322">
        <v>23298</v>
      </c>
    </row>
    <row r="55" spans="1:5" ht="13" thickBot="1" x14ac:dyDescent="0.3">
      <c r="A55" s="296" t="s">
        <v>559</v>
      </c>
      <c r="B55" s="297" t="s">
        <v>561</v>
      </c>
      <c r="C55" s="297" t="s">
        <v>743</v>
      </c>
      <c r="D55" s="297" t="s">
        <v>744</v>
      </c>
      <c r="E55" s="324">
        <v>98195</v>
      </c>
    </row>
    <row r="57" spans="1:5" x14ac:dyDescent="0.25">
      <c r="A57" s="55" t="s">
        <v>113</v>
      </c>
    </row>
    <row r="58" spans="1:5" x14ac:dyDescent="0.25">
      <c r="A58" s="55" t="s">
        <v>96</v>
      </c>
    </row>
  </sheetData>
  <mergeCells count="1">
    <mergeCell ref="A2:B2"/>
  </mergeCells>
  <hyperlinks>
    <hyperlink ref="A2:B2" location="TOC!A1" display="Return to Table of Contents"/>
  </hyperlinks>
  <pageMargins left="0.25" right="0.25" top="0.75" bottom="0.75" header="0.3" footer="0.3"/>
  <pageSetup scale="66" orientation="landscape" horizontalDpi="4294967295" verticalDpi="4294967295" r:id="rId1"/>
  <headerFooter>
    <oddHeader>&amp;L2018-19 &amp;"Arial,Italic"Survey of Advanced Dental Education</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9"/>
  <sheetViews>
    <sheetView zoomScaleNormal="100" workbookViewId="0">
      <pane xSplit="3" ySplit="4" topLeftCell="D5" activePane="bottomRight" state="frozen"/>
      <selection pane="topRight" activeCell="D1" sqref="D1"/>
      <selection pane="bottomLeft" activeCell="A5" sqref="A5"/>
      <selection pane="bottomRight" sqref="A1:C1"/>
    </sheetView>
  </sheetViews>
  <sheetFormatPr defaultColWidth="9.08984375" defaultRowHeight="12.5" x14ac:dyDescent="0.25"/>
  <cols>
    <col min="1" max="1" width="5.6328125" style="9" customWidth="1"/>
    <col min="2" max="2" width="47.54296875" style="9" customWidth="1"/>
    <col min="3" max="3" width="69.36328125" style="9" customWidth="1"/>
    <col min="4" max="4" width="12.90625" style="9" customWidth="1"/>
    <col min="5" max="5" width="11.6328125" style="9" customWidth="1"/>
    <col min="6" max="6" width="13.08984375" style="9" customWidth="1"/>
    <col min="7" max="7" width="11.6328125" style="9" customWidth="1"/>
    <col min="8" max="8" width="12.6328125" style="9" customWidth="1"/>
    <col min="9" max="9" width="11.6328125" style="9" customWidth="1"/>
    <col min="10" max="10" width="50.54296875" style="261" customWidth="1"/>
    <col min="11" max="16384" width="9.08984375" style="9"/>
  </cols>
  <sheetData>
    <row r="1" spans="1:10" ht="27.65" customHeight="1" x14ac:dyDescent="0.25">
      <c r="A1" s="451" t="s">
        <v>844</v>
      </c>
      <c r="B1" s="451"/>
      <c r="C1" s="451"/>
    </row>
    <row r="2" spans="1:10" ht="13.75" thickBot="1" x14ac:dyDescent="0.3">
      <c r="A2" s="442" t="s">
        <v>20</v>
      </c>
      <c r="B2" s="442"/>
    </row>
    <row r="3" spans="1:10" ht="40.5" customHeight="1" x14ac:dyDescent="0.25">
      <c r="A3" s="332"/>
      <c r="B3" s="333"/>
      <c r="C3" s="333"/>
      <c r="D3" s="445" t="s">
        <v>825</v>
      </c>
      <c r="E3" s="446"/>
      <c r="F3" s="447" t="s">
        <v>826</v>
      </c>
      <c r="G3" s="448"/>
      <c r="H3" s="449" t="s">
        <v>827</v>
      </c>
      <c r="I3" s="450"/>
    </row>
    <row r="4" spans="1:10" ht="24" x14ac:dyDescent="0.25">
      <c r="A4" s="334" t="s">
        <v>167</v>
      </c>
      <c r="B4" s="335" t="s">
        <v>180</v>
      </c>
      <c r="C4" s="335" t="s">
        <v>601</v>
      </c>
      <c r="D4" s="336" t="s">
        <v>165</v>
      </c>
      <c r="E4" s="337" t="s">
        <v>166</v>
      </c>
      <c r="F4" s="336" t="s">
        <v>165</v>
      </c>
      <c r="G4" s="337" t="s">
        <v>166</v>
      </c>
      <c r="H4" s="336" t="s">
        <v>165</v>
      </c>
      <c r="I4" s="344" t="s">
        <v>166</v>
      </c>
    </row>
    <row r="5" spans="1:10" ht="13.25" x14ac:dyDescent="0.25">
      <c r="A5" s="325" t="s">
        <v>178</v>
      </c>
      <c r="B5" s="9" t="s">
        <v>753</v>
      </c>
      <c r="C5" s="9" t="s">
        <v>750</v>
      </c>
      <c r="D5" s="326">
        <v>0</v>
      </c>
      <c r="E5" s="327">
        <v>0</v>
      </c>
      <c r="F5" s="328">
        <v>2</v>
      </c>
      <c r="G5" s="327">
        <v>3</v>
      </c>
      <c r="H5" s="328">
        <v>0</v>
      </c>
      <c r="I5" s="329">
        <v>0</v>
      </c>
      <c r="J5" s="372"/>
    </row>
    <row r="6" spans="1:10" ht="13.25" x14ac:dyDescent="0.25">
      <c r="A6" s="325" t="s">
        <v>178</v>
      </c>
      <c r="B6" s="9" t="s">
        <v>753</v>
      </c>
      <c r="C6" s="9" t="s">
        <v>771</v>
      </c>
      <c r="D6" s="326">
        <v>1</v>
      </c>
      <c r="E6" s="327">
        <v>0</v>
      </c>
      <c r="F6" s="328">
        <v>2</v>
      </c>
      <c r="G6" s="327">
        <v>0</v>
      </c>
      <c r="H6" s="328">
        <v>0</v>
      </c>
      <c r="I6" s="329">
        <v>0</v>
      </c>
      <c r="J6" s="372"/>
    </row>
    <row r="7" spans="1:10" ht="13.25" x14ac:dyDescent="0.25">
      <c r="A7" s="325" t="s">
        <v>192</v>
      </c>
      <c r="B7" s="9" t="s">
        <v>777</v>
      </c>
      <c r="C7" s="9" t="s">
        <v>784</v>
      </c>
      <c r="D7" s="326">
        <v>0</v>
      </c>
      <c r="E7" s="327">
        <v>0</v>
      </c>
      <c r="F7" s="328">
        <v>0</v>
      </c>
      <c r="G7" s="327">
        <v>0</v>
      </c>
      <c r="H7" s="328">
        <v>21</v>
      </c>
      <c r="I7" s="329">
        <v>3</v>
      </c>
      <c r="J7" s="372"/>
    </row>
    <row r="8" spans="1:10" ht="13.25" x14ac:dyDescent="0.25">
      <c r="A8" s="325" t="s">
        <v>192</v>
      </c>
      <c r="B8" s="9" t="s">
        <v>777</v>
      </c>
      <c r="C8" s="9" t="s">
        <v>810</v>
      </c>
      <c r="D8" s="326">
        <v>0</v>
      </c>
      <c r="E8" s="327">
        <v>0</v>
      </c>
      <c r="F8" s="328">
        <v>3</v>
      </c>
      <c r="G8" s="327">
        <v>9</v>
      </c>
      <c r="H8" s="328">
        <v>0</v>
      </c>
      <c r="I8" s="329">
        <v>0</v>
      </c>
      <c r="J8" s="372"/>
    </row>
    <row r="9" spans="1:10" ht="13.25" x14ac:dyDescent="0.25">
      <c r="A9" s="325" t="s">
        <v>192</v>
      </c>
      <c r="B9" s="9" t="s">
        <v>777</v>
      </c>
      <c r="C9" s="266" t="s">
        <v>796</v>
      </c>
      <c r="D9" s="326">
        <v>0</v>
      </c>
      <c r="E9" s="327">
        <v>0</v>
      </c>
      <c r="F9" s="328">
        <v>36</v>
      </c>
      <c r="G9" s="327">
        <v>12</v>
      </c>
      <c r="H9" s="328">
        <v>0</v>
      </c>
      <c r="I9" s="329">
        <v>0</v>
      </c>
      <c r="J9" s="372"/>
    </row>
    <row r="10" spans="1:10" ht="13.25" x14ac:dyDescent="0.25">
      <c r="A10" s="325" t="s">
        <v>192</v>
      </c>
      <c r="B10" s="9" t="s">
        <v>778</v>
      </c>
      <c r="C10" s="9" t="s">
        <v>786</v>
      </c>
      <c r="D10" s="326">
        <v>0</v>
      </c>
      <c r="E10" s="327">
        <v>0</v>
      </c>
      <c r="F10" s="328">
        <v>29</v>
      </c>
      <c r="G10" s="327">
        <v>11</v>
      </c>
      <c r="H10" s="328">
        <v>14</v>
      </c>
      <c r="I10" s="329">
        <v>1</v>
      </c>
      <c r="J10" s="372"/>
    </row>
    <row r="11" spans="1:10" ht="26.4" x14ac:dyDescent="0.25">
      <c r="A11" s="346" t="s">
        <v>192</v>
      </c>
      <c r="B11" s="43" t="s">
        <v>201</v>
      </c>
      <c r="C11" s="266" t="s">
        <v>783</v>
      </c>
      <c r="D11" s="326">
        <v>9</v>
      </c>
      <c r="E11" s="327">
        <v>1</v>
      </c>
      <c r="F11" s="328">
        <v>4</v>
      </c>
      <c r="G11" s="327">
        <v>0</v>
      </c>
      <c r="H11" s="328">
        <v>0</v>
      </c>
      <c r="I11" s="329">
        <v>0</v>
      </c>
      <c r="J11" s="372"/>
    </row>
    <row r="12" spans="1:10" ht="13.25" x14ac:dyDescent="0.25">
      <c r="A12" s="325" t="s">
        <v>192</v>
      </c>
      <c r="B12" s="9" t="s">
        <v>767</v>
      </c>
      <c r="C12" s="9" t="s">
        <v>766</v>
      </c>
      <c r="D12" s="326">
        <v>9</v>
      </c>
      <c r="E12" s="327">
        <v>3</v>
      </c>
      <c r="F12" s="328">
        <v>3</v>
      </c>
      <c r="G12" s="327">
        <v>1</v>
      </c>
      <c r="H12" s="328">
        <v>0</v>
      </c>
      <c r="I12" s="329">
        <v>0</v>
      </c>
      <c r="J12" s="372"/>
    </row>
    <row r="13" spans="1:10" ht="13.25" x14ac:dyDescent="0.25">
      <c r="A13" s="325" t="s">
        <v>244</v>
      </c>
      <c r="B13" s="9" t="s">
        <v>774</v>
      </c>
      <c r="C13" s="9" t="s">
        <v>771</v>
      </c>
      <c r="D13" s="326">
        <v>0</v>
      </c>
      <c r="E13" s="327">
        <v>0</v>
      </c>
      <c r="F13" s="328">
        <v>3</v>
      </c>
      <c r="G13" s="327">
        <v>0</v>
      </c>
      <c r="H13" s="328">
        <v>0</v>
      </c>
      <c r="I13" s="329">
        <v>0</v>
      </c>
      <c r="J13" s="372"/>
    </row>
    <row r="14" spans="1:10" ht="13.25" x14ac:dyDescent="0.25">
      <c r="A14" s="325" t="s">
        <v>244</v>
      </c>
      <c r="B14" s="9" t="s">
        <v>761</v>
      </c>
      <c r="C14" s="9" t="s">
        <v>755</v>
      </c>
      <c r="D14" s="326">
        <v>1</v>
      </c>
      <c r="E14" s="327">
        <v>1</v>
      </c>
      <c r="F14" s="328">
        <v>0</v>
      </c>
      <c r="G14" s="327">
        <v>0</v>
      </c>
      <c r="H14" s="328">
        <v>0</v>
      </c>
      <c r="I14" s="329">
        <v>0</v>
      </c>
      <c r="J14" s="372"/>
    </row>
    <row r="15" spans="1:10" ht="13.25" x14ac:dyDescent="0.25">
      <c r="A15" s="325" t="s">
        <v>244</v>
      </c>
      <c r="B15" s="9" t="s">
        <v>761</v>
      </c>
      <c r="C15" s="9" t="s">
        <v>76</v>
      </c>
      <c r="D15" s="326">
        <v>0</v>
      </c>
      <c r="E15" s="327">
        <v>1</v>
      </c>
      <c r="F15" s="328">
        <v>0</v>
      </c>
      <c r="G15" s="327">
        <v>0</v>
      </c>
      <c r="H15" s="328">
        <v>0</v>
      </c>
      <c r="I15" s="329">
        <v>0</v>
      </c>
      <c r="J15" s="372"/>
    </row>
    <row r="16" spans="1:10" ht="13.25" x14ac:dyDescent="0.25">
      <c r="A16" s="325" t="s">
        <v>244</v>
      </c>
      <c r="B16" s="9" t="s">
        <v>761</v>
      </c>
      <c r="C16" s="9" t="s">
        <v>771</v>
      </c>
      <c r="D16" s="326">
        <v>0</v>
      </c>
      <c r="E16" s="327">
        <v>0</v>
      </c>
      <c r="F16" s="328">
        <v>12</v>
      </c>
      <c r="G16" s="327">
        <v>5</v>
      </c>
      <c r="H16" s="328">
        <v>0</v>
      </c>
      <c r="I16" s="330">
        <v>0</v>
      </c>
      <c r="J16" s="372"/>
    </row>
    <row r="17" spans="1:10" ht="13.25" x14ac:dyDescent="0.25">
      <c r="A17" s="325" t="s">
        <v>265</v>
      </c>
      <c r="B17" s="9" t="s">
        <v>779</v>
      </c>
      <c r="C17" s="9" t="s">
        <v>800</v>
      </c>
      <c r="D17" s="326">
        <v>2</v>
      </c>
      <c r="E17" s="327">
        <v>2</v>
      </c>
      <c r="F17" s="328">
        <v>0</v>
      </c>
      <c r="G17" s="327">
        <v>0</v>
      </c>
      <c r="H17" s="328">
        <v>0</v>
      </c>
      <c r="I17" s="330">
        <v>0</v>
      </c>
      <c r="J17" s="372"/>
    </row>
    <row r="18" spans="1:10" ht="13.25" x14ac:dyDescent="0.25">
      <c r="A18" s="325" t="s">
        <v>281</v>
      </c>
      <c r="B18" s="9" t="s">
        <v>765</v>
      </c>
      <c r="C18" s="9" t="s">
        <v>766</v>
      </c>
      <c r="D18" s="326">
        <v>2</v>
      </c>
      <c r="E18" s="331">
        <v>2</v>
      </c>
      <c r="F18" s="328">
        <v>0</v>
      </c>
      <c r="G18" s="327">
        <v>0</v>
      </c>
      <c r="H18" s="328">
        <v>0</v>
      </c>
      <c r="I18" s="330">
        <v>0</v>
      </c>
      <c r="J18" s="372"/>
    </row>
    <row r="19" spans="1:10" ht="13.25" x14ac:dyDescent="0.25">
      <c r="A19" s="325" t="s">
        <v>295</v>
      </c>
      <c r="B19" s="9" t="s">
        <v>751</v>
      </c>
      <c r="C19" s="9" t="s">
        <v>750</v>
      </c>
      <c r="D19" s="326">
        <v>0</v>
      </c>
      <c r="E19" s="331">
        <v>0</v>
      </c>
      <c r="F19" s="328">
        <v>0</v>
      </c>
      <c r="G19" s="327">
        <v>1</v>
      </c>
      <c r="H19" s="328">
        <v>0</v>
      </c>
      <c r="I19" s="330">
        <v>0</v>
      </c>
      <c r="J19" s="372"/>
    </row>
    <row r="20" spans="1:10" ht="13.25" x14ac:dyDescent="0.25">
      <c r="A20" s="325" t="s">
        <v>295</v>
      </c>
      <c r="B20" s="9" t="s">
        <v>751</v>
      </c>
      <c r="C20" s="9" t="s">
        <v>788</v>
      </c>
      <c r="D20" s="326">
        <v>0</v>
      </c>
      <c r="E20" s="327">
        <v>0</v>
      </c>
      <c r="F20" s="328">
        <v>12</v>
      </c>
      <c r="G20" s="327">
        <v>0</v>
      </c>
      <c r="H20" s="328">
        <v>0</v>
      </c>
      <c r="I20" s="330">
        <v>0</v>
      </c>
      <c r="J20" s="372"/>
    </row>
    <row r="21" spans="1:10" ht="13.25" x14ac:dyDescent="0.25">
      <c r="A21" s="325" t="s">
        <v>295</v>
      </c>
      <c r="B21" s="9" t="s">
        <v>751</v>
      </c>
      <c r="C21" s="9" t="s">
        <v>771</v>
      </c>
      <c r="D21" s="326">
        <v>0</v>
      </c>
      <c r="E21" s="327">
        <v>0</v>
      </c>
      <c r="F21" s="328">
        <v>3</v>
      </c>
      <c r="G21" s="327">
        <v>0</v>
      </c>
      <c r="H21" s="328">
        <v>0</v>
      </c>
      <c r="I21" s="330">
        <v>0</v>
      </c>
      <c r="J21" s="372"/>
    </row>
    <row r="22" spans="1:10" ht="13.25" x14ac:dyDescent="0.25">
      <c r="A22" s="325" t="s">
        <v>295</v>
      </c>
      <c r="B22" s="9" t="s">
        <v>751</v>
      </c>
      <c r="C22" s="9" t="s">
        <v>801</v>
      </c>
      <c r="D22" s="326">
        <v>0</v>
      </c>
      <c r="E22" s="327">
        <v>0</v>
      </c>
      <c r="F22" s="328">
        <v>0</v>
      </c>
      <c r="G22" s="327">
        <v>0</v>
      </c>
      <c r="H22" s="328">
        <v>10</v>
      </c>
      <c r="I22" s="330">
        <v>2</v>
      </c>
      <c r="J22" s="372"/>
    </row>
    <row r="23" spans="1:10" ht="13.25" x14ac:dyDescent="0.25">
      <c r="A23" s="325" t="s">
        <v>298</v>
      </c>
      <c r="B23" s="9" t="s">
        <v>775</v>
      </c>
      <c r="C23" s="9" t="s">
        <v>795</v>
      </c>
      <c r="D23" s="326">
        <v>3</v>
      </c>
      <c r="E23" s="327">
        <v>4</v>
      </c>
      <c r="F23" s="328">
        <v>0</v>
      </c>
      <c r="G23" s="327">
        <v>0</v>
      </c>
      <c r="H23" s="328">
        <v>0</v>
      </c>
      <c r="I23" s="330">
        <v>0</v>
      </c>
      <c r="J23" s="372"/>
    </row>
    <row r="24" spans="1:10" ht="13.25" x14ac:dyDescent="0.25">
      <c r="A24" s="325" t="s">
        <v>298</v>
      </c>
      <c r="B24" s="9" t="s">
        <v>775</v>
      </c>
      <c r="C24" s="9" t="s">
        <v>771</v>
      </c>
      <c r="D24" s="326">
        <v>9</v>
      </c>
      <c r="E24" s="327">
        <v>3</v>
      </c>
      <c r="F24" s="328">
        <v>7</v>
      </c>
      <c r="G24" s="327">
        <v>3</v>
      </c>
      <c r="H24" s="328">
        <v>1</v>
      </c>
      <c r="I24" s="330">
        <v>0</v>
      </c>
      <c r="J24" s="372"/>
    </row>
    <row r="25" spans="1:10" ht="13.25" x14ac:dyDescent="0.25">
      <c r="A25" s="325" t="s">
        <v>298</v>
      </c>
      <c r="B25" s="9" t="s">
        <v>775</v>
      </c>
      <c r="C25" s="9" t="s">
        <v>809</v>
      </c>
      <c r="D25" s="326">
        <v>0</v>
      </c>
      <c r="E25" s="327">
        <v>0</v>
      </c>
      <c r="F25" s="328">
        <v>23</v>
      </c>
      <c r="G25" s="327">
        <v>9</v>
      </c>
      <c r="H25" s="328">
        <v>20</v>
      </c>
      <c r="I25" s="330">
        <v>2</v>
      </c>
      <c r="J25" s="372"/>
    </row>
    <row r="26" spans="1:10" ht="13.25" x14ac:dyDescent="0.25">
      <c r="A26" s="325" t="s">
        <v>302</v>
      </c>
      <c r="B26" s="9" t="s">
        <v>764</v>
      </c>
      <c r="C26" s="9" t="s">
        <v>755</v>
      </c>
      <c r="D26" s="326">
        <v>1</v>
      </c>
      <c r="E26" s="327">
        <v>1</v>
      </c>
      <c r="F26" s="328">
        <v>0</v>
      </c>
      <c r="G26" s="327">
        <v>0</v>
      </c>
      <c r="H26" s="328">
        <v>0</v>
      </c>
      <c r="I26" s="330">
        <v>0</v>
      </c>
      <c r="J26" s="372"/>
    </row>
    <row r="27" spans="1:10" ht="13.25" x14ac:dyDescent="0.25">
      <c r="A27" s="325" t="s">
        <v>302</v>
      </c>
      <c r="B27" s="9" t="s">
        <v>764</v>
      </c>
      <c r="C27" s="9" t="s">
        <v>817</v>
      </c>
      <c r="D27" s="326">
        <v>17</v>
      </c>
      <c r="E27" s="327">
        <v>17</v>
      </c>
      <c r="F27" s="328">
        <v>0</v>
      </c>
      <c r="G27" s="327">
        <v>0</v>
      </c>
      <c r="H27" s="328">
        <v>0</v>
      </c>
      <c r="I27" s="330">
        <v>0</v>
      </c>
      <c r="J27" s="372"/>
    </row>
    <row r="28" spans="1:10" ht="13.25" x14ac:dyDescent="0.25">
      <c r="A28" s="325" t="s">
        <v>302</v>
      </c>
      <c r="B28" s="9" t="s">
        <v>764</v>
      </c>
      <c r="C28" s="9" t="s">
        <v>799</v>
      </c>
      <c r="D28" s="326">
        <v>1</v>
      </c>
      <c r="E28" s="327">
        <v>0</v>
      </c>
      <c r="F28" s="328">
        <v>0</v>
      </c>
      <c r="G28" s="327">
        <v>0</v>
      </c>
      <c r="H28" s="328">
        <v>0</v>
      </c>
      <c r="I28" s="330">
        <v>0</v>
      </c>
      <c r="J28" s="372"/>
    </row>
    <row r="29" spans="1:10" ht="13.25" x14ac:dyDescent="0.25">
      <c r="A29" s="325" t="s">
        <v>302</v>
      </c>
      <c r="B29" s="9" t="s">
        <v>764</v>
      </c>
      <c r="C29" s="9" t="s">
        <v>811</v>
      </c>
      <c r="D29" s="326">
        <v>2</v>
      </c>
      <c r="E29" s="327">
        <v>2</v>
      </c>
      <c r="F29" s="328">
        <v>0</v>
      </c>
      <c r="G29" s="327">
        <v>0</v>
      </c>
      <c r="H29" s="328">
        <v>0</v>
      </c>
      <c r="I29" s="330">
        <v>0</v>
      </c>
      <c r="J29" s="372"/>
    </row>
    <row r="30" spans="1:10" ht="13.25" x14ac:dyDescent="0.25">
      <c r="A30" s="325" t="s">
        <v>302</v>
      </c>
      <c r="B30" s="9" t="s">
        <v>758</v>
      </c>
      <c r="C30" s="9" t="s">
        <v>755</v>
      </c>
      <c r="D30" s="326">
        <v>0</v>
      </c>
      <c r="E30" s="327">
        <v>0</v>
      </c>
      <c r="F30" s="328">
        <v>19</v>
      </c>
      <c r="G30" s="327">
        <v>5</v>
      </c>
      <c r="H30" s="328">
        <v>2</v>
      </c>
      <c r="I30" s="330">
        <v>1</v>
      </c>
      <c r="J30" s="372"/>
    </row>
    <row r="31" spans="1:10" ht="13.25" x14ac:dyDescent="0.25">
      <c r="A31" s="325" t="s">
        <v>314</v>
      </c>
      <c r="B31" s="9" t="s">
        <v>768</v>
      </c>
      <c r="C31" s="9" t="s">
        <v>766</v>
      </c>
      <c r="D31" s="326">
        <v>3</v>
      </c>
      <c r="E31" s="327">
        <v>3</v>
      </c>
      <c r="F31" s="328">
        <v>0</v>
      </c>
      <c r="G31" s="327">
        <v>0</v>
      </c>
      <c r="H31" s="328">
        <v>0</v>
      </c>
      <c r="I31" s="330">
        <v>0</v>
      </c>
      <c r="J31" s="372"/>
    </row>
    <row r="32" spans="1:10" ht="13.25" x14ac:dyDescent="0.25">
      <c r="A32" s="325" t="s">
        <v>314</v>
      </c>
      <c r="B32" s="9" t="s">
        <v>768</v>
      </c>
      <c r="C32" s="9" t="s">
        <v>86</v>
      </c>
      <c r="D32" s="326">
        <v>1</v>
      </c>
      <c r="E32" s="327">
        <v>1</v>
      </c>
      <c r="F32" s="328">
        <v>0</v>
      </c>
      <c r="G32" s="327">
        <v>0</v>
      </c>
      <c r="H32" s="328">
        <v>0</v>
      </c>
      <c r="I32" s="330">
        <v>0</v>
      </c>
      <c r="J32" s="372"/>
    </row>
    <row r="33" spans="1:10" ht="13.25" x14ac:dyDescent="0.25">
      <c r="A33" s="325" t="s">
        <v>324</v>
      </c>
      <c r="B33" s="9" t="s">
        <v>763</v>
      </c>
      <c r="C33" s="9" t="s">
        <v>755</v>
      </c>
      <c r="D33" s="326">
        <v>0</v>
      </c>
      <c r="E33" s="327">
        <v>0</v>
      </c>
      <c r="F33" s="328">
        <v>0</v>
      </c>
      <c r="G33" s="327">
        <v>0</v>
      </c>
      <c r="H33" s="328">
        <v>4</v>
      </c>
      <c r="I33" s="330">
        <v>2</v>
      </c>
      <c r="J33" s="372"/>
    </row>
    <row r="34" spans="1:10" ht="13.25" x14ac:dyDescent="0.25">
      <c r="A34" s="325" t="s">
        <v>324</v>
      </c>
      <c r="B34" s="9" t="s">
        <v>763</v>
      </c>
      <c r="C34" s="9" t="s">
        <v>808</v>
      </c>
      <c r="D34" s="326">
        <v>0</v>
      </c>
      <c r="E34" s="327">
        <v>0</v>
      </c>
      <c r="F34" s="328">
        <v>2</v>
      </c>
      <c r="G34" s="327">
        <v>0</v>
      </c>
      <c r="H34" s="328">
        <v>0</v>
      </c>
      <c r="I34" s="330">
        <v>0</v>
      </c>
      <c r="J34" s="372"/>
    </row>
    <row r="35" spans="1:10" ht="13.25" x14ac:dyDescent="0.25">
      <c r="A35" s="325" t="s">
        <v>324</v>
      </c>
      <c r="B35" s="9" t="s">
        <v>763</v>
      </c>
      <c r="C35" s="9" t="s">
        <v>766</v>
      </c>
      <c r="D35" s="326">
        <v>3</v>
      </c>
      <c r="E35" s="327">
        <v>0</v>
      </c>
      <c r="F35" s="328">
        <v>1</v>
      </c>
      <c r="G35" s="327">
        <v>0</v>
      </c>
      <c r="H35" s="328">
        <v>3</v>
      </c>
      <c r="I35" s="330">
        <v>0</v>
      </c>
      <c r="J35" s="372"/>
    </row>
    <row r="36" spans="1:10" ht="13.25" x14ac:dyDescent="0.25">
      <c r="A36" s="325" t="s">
        <v>324</v>
      </c>
      <c r="B36" s="9" t="s">
        <v>759</v>
      </c>
      <c r="C36" s="9" t="s">
        <v>755</v>
      </c>
      <c r="D36" s="326">
        <v>0</v>
      </c>
      <c r="E36" s="327">
        <v>0</v>
      </c>
      <c r="F36" s="328">
        <v>0</v>
      </c>
      <c r="G36" s="327">
        <v>4</v>
      </c>
      <c r="H36" s="328">
        <v>0</v>
      </c>
      <c r="I36" s="330">
        <v>2</v>
      </c>
      <c r="J36" s="372"/>
    </row>
    <row r="37" spans="1:10" ht="13.25" x14ac:dyDescent="0.25">
      <c r="A37" s="325" t="s">
        <v>324</v>
      </c>
      <c r="B37" s="9" t="s">
        <v>759</v>
      </c>
      <c r="C37" s="9" t="s">
        <v>790</v>
      </c>
      <c r="D37" s="326">
        <v>1</v>
      </c>
      <c r="E37" s="327">
        <v>1</v>
      </c>
      <c r="F37" s="328">
        <v>0</v>
      </c>
      <c r="G37" s="327">
        <v>0</v>
      </c>
      <c r="H37" s="328">
        <v>0</v>
      </c>
      <c r="I37" s="330">
        <v>0</v>
      </c>
      <c r="J37" s="372"/>
    </row>
    <row r="38" spans="1:10" ht="13.25" x14ac:dyDescent="0.25">
      <c r="A38" s="325" t="s">
        <v>324</v>
      </c>
      <c r="B38" s="9" t="s">
        <v>759</v>
      </c>
      <c r="C38" s="9" t="s">
        <v>803</v>
      </c>
      <c r="D38" s="326">
        <v>2</v>
      </c>
      <c r="E38" s="327">
        <v>1</v>
      </c>
      <c r="F38" s="328">
        <v>0</v>
      </c>
      <c r="G38" s="327">
        <v>0</v>
      </c>
      <c r="H38" s="328">
        <v>0</v>
      </c>
      <c r="I38" s="330">
        <v>0</v>
      </c>
      <c r="J38" s="372"/>
    </row>
    <row r="39" spans="1:10" ht="13.25" x14ac:dyDescent="0.25">
      <c r="A39" s="325" t="s">
        <v>324</v>
      </c>
      <c r="B39" s="9" t="s">
        <v>759</v>
      </c>
      <c r="C39" s="9" t="s">
        <v>771</v>
      </c>
      <c r="D39" s="326">
        <v>4</v>
      </c>
      <c r="E39" s="327">
        <v>1</v>
      </c>
      <c r="F39" s="328">
        <v>0</v>
      </c>
      <c r="G39" s="327">
        <v>0</v>
      </c>
      <c r="H39" s="328">
        <v>4</v>
      </c>
      <c r="I39" s="330">
        <v>0</v>
      </c>
      <c r="J39" s="372"/>
    </row>
    <row r="40" spans="1:10" ht="13.25" x14ac:dyDescent="0.25">
      <c r="A40" s="325" t="s">
        <v>324</v>
      </c>
      <c r="B40" s="48" t="s">
        <v>759</v>
      </c>
      <c r="C40" s="48" t="s">
        <v>79</v>
      </c>
      <c r="D40" s="326">
        <v>1</v>
      </c>
      <c r="E40" s="327">
        <v>0</v>
      </c>
      <c r="F40" s="328">
        <v>0</v>
      </c>
      <c r="G40" s="327">
        <v>0</v>
      </c>
      <c r="H40" s="328">
        <v>0</v>
      </c>
      <c r="I40" s="330">
        <v>0</v>
      </c>
      <c r="J40" s="372"/>
    </row>
    <row r="41" spans="1:10" ht="13.25" x14ac:dyDescent="0.25">
      <c r="A41" s="325" t="s">
        <v>324</v>
      </c>
      <c r="B41" s="9" t="s">
        <v>759</v>
      </c>
      <c r="C41" s="9" t="s">
        <v>813</v>
      </c>
      <c r="D41" s="326">
        <v>0</v>
      </c>
      <c r="E41" s="327">
        <v>0</v>
      </c>
      <c r="F41" s="328">
        <v>0</v>
      </c>
      <c r="G41" s="327">
        <v>0</v>
      </c>
      <c r="H41" s="328">
        <v>2</v>
      </c>
      <c r="I41" s="330">
        <v>0</v>
      </c>
      <c r="J41" s="372"/>
    </row>
    <row r="42" spans="1:10" x14ac:dyDescent="0.25">
      <c r="A42" s="325" t="s">
        <v>324</v>
      </c>
      <c r="B42" s="9" t="s">
        <v>769</v>
      </c>
      <c r="C42" s="9" t="s">
        <v>812</v>
      </c>
      <c r="D42" s="326">
        <v>1</v>
      </c>
      <c r="E42" s="327">
        <v>1</v>
      </c>
      <c r="F42" s="328">
        <v>0</v>
      </c>
      <c r="G42" s="327">
        <v>0</v>
      </c>
      <c r="H42" s="328">
        <v>0</v>
      </c>
      <c r="I42" s="330">
        <v>0</v>
      </c>
      <c r="J42" s="372"/>
    </row>
    <row r="43" spans="1:10" x14ac:dyDescent="0.25">
      <c r="A43" s="325" t="s">
        <v>324</v>
      </c>
      <c r="B43" s="9" t="s">
        <v>769</v>
      </c>
      <c r="C43" s="9" t="s">
        <v>802</v>
      </c>
      <c r="D43" s="326">
        <v>0</v>
      </c>
      <c r="E43" s="327">
        <v>0</v>
      </c>
      <c r="F43" s="328">
        <v>1</v>
      </c>
      <c r="G43" s="327">
        <v>0</v>
      </c>
      <c r="H43" s="328">
        <v>0</v>
      </c>
      <c r="I43" s="330">
        <v>0</v>
      </c>
      <c r="J43" s="372"/>
    </row>
    <row r="44" spans="1:10" x14ac:dyDescent="0.25">
      <c r="A44" s="325" t="s">
        <v>324</v>
      </c>
      <c r="B44" s="9" t="s">
        <v>769</v>
      </c>
      <c r="C44" s="9" t="s">
        <v>820</v>
      </c>
      <c r="D44" s="326">
        <v>1</v>
      </c>
      <c r="E44" s="327">
        <v>0</v>
      </c>
      <c r="F44" s="328">
        <v>0</v>
      </c>
      <c r="G44" s="327">
        <v>0</v>
      </c>
      <c r="H44" s="328">
        <v>0</v>
      </c>
      <c r="I44" s="330">
        <v>0</v>
      </c>
      <c r="J44" s="372"/>
    </row>
    <row r="45" spans="1:10" x14ac:dyDescent="0.25">
      <c r="A45" s="325" t="s">
        <v>324</v>
      </c>
      <c r="B45" s="9" t="s">
        <v>769</v>
      </c>
      <c r="C45" s="9" t="s">
        <v>822</v>
      </c>
      <c r="D45" s="326">
        <v>1</v>
      </c>
      <c r="E45" s="327">
        <v>0</v>
      </c>
      <c r="F45" s="328">
        <v>0</v>
      </c>
      <c r="G45" s="327">
        <v>0</v>
      </c>
      <c r="H45" s="328">
        <v>0</v>
      </c>
      <c r="I45" s="329">
        <v>0</v>
      </c>
      <c r="J45" s="372"/>
    </row>
    <row r="46" spans="1:10" x14ac:dyDescent="0.25">
      <c r="A46" s="325" t="s">
        <v>324</v>
      </c>
      <c r="B46" s="9" t="s">
        <v>769</v>
      </c>
      <c r="C46" s="9" t="s">
        <v>818</v>
      </c>
      <c r="D46" s="326">
        <v>1</v>
      </c>
      <c r="E46" s="327">
        <v>0</v>
      </c>
      <c r="F46" s="328">
        <v>0</v>
      </c>
      <c r="G46" s="327">
        <v>0</v>
      </c>
      <c r="H46" s="328">
        <v>0</v>
      </c>
      <c r="I46" s="329">
        <v>0</v>
      </c>
      <c r="J46" s="372"/>
    </row>
    <row r="47" spans="1:10" x14ac:dyDescent="0.25">
      <c r="A47" s="325" t="s">
        <v>324</v>
      </c>
      <c r="B47" s="9" t="s">
        <v>769</v>
      </c>
      <c r="C47" s="9" t="s">
        <v>766</v>
      </c>
      <c r="D47" s="326">
        <v>1</v>
      </c>
      <c r="E47" s="327">
        <v>0</v>
      </c>
      <c r="F47" s="328">
        <v>1</v>
      </c>
      <c r="G47" s="327">
        <v>0</v>
      </c>
      <c r="H47" s="328">
        <v>0</v>
      </c>
      <c r="I47" s="329">
        <v>0</v>
      </c>
      <c r="J47" s="372"/>
    </row>
    <row r="48" spans="1:10" x14ac:dyDescent="0.25">
      <c r="A48" s="325" t="s">
        <v>324</v>
      </c>
      <c r="B48" s="9" t="s">
        <v>769</v>
      </c>
      <c r="C48" s="266" t="s">
        <v>823</v>
      </c>
      <c r="D48" s="326">
        <v>2</v>
      </c>
      <c r="E48" s="327">
        <v>0</v>
      </c>
      <c r="F48" s="328">
        <v>0</v>
      </c>
      <c r="G48" s="327">
        <v>0</v>
      </c>
      <c r="H48" s="328">
        <v>0</v>
      </c>
      <c r="I48" s="329">
        <v>0</v>
      </c>
      <c r="J48" s="372"/>
    </row>
    <row r="49" spans="1:10" x14ac:dyDescent="0.25">
      <c r="A49" s="325" t="s">
        <v>324</v>
      </c>
      <c r="B49" s="9" t="s">
        <v>769</v>
      </c>
      <c r="C49" s="9" t="s">
        <v>789</v>
      </c>
      <c r="D49" s="326">
        <v>0</v>
      </c>
      <c r="E49" s="327">
        <v>0</v>
      </c>
      <c r="F49" s="328">
        <v>3</v>
      </c>
      <c r="G49" s="327">
        <v>13</v>
      </c>
      <c r="H49" s="328">
        <v>0</v>
      </c>
      <c r="I49" s="329">
        <v>0</v>
      </c>
      <c r="J49" s="372"/>
    </row>
    <row r="50" spans="1:10" x14ac:dyDescent="0.25">
      <c r="A50" s="325" t="s">
        <v>324</v>
      </c>
      <c r="B50" s="9" t="s">
        <v>769</v>
      </c>
      <c r="C50" s="9" t="s">
        <v>824</v>
      </c>
      <c r="D50" s="326">
        <v>1</v>
      </c>
      <c r="E50" s="327">
        <v>0</v>
      </c>
      <c r="F50" s="328">
        <v>0</v>
      </c>
      <c r="G50" s="327">
        <v>0</v>
      </c>
      <c r="H50" s="328">
        <v>0</v>
      </c>
      <c r="I50" s="329">
        <v>0</v>
      </c>
      <c r="J50" s="372"/>
    </row>
    <row r="51" spans="1:10" x14ac:dyDescent="0.25">
      <c r="A51" s="325" t="s">
        <v>324</v>
      </c>
      <c r="B51" s="9" t="s">
        <v>769</v>
      </c>
      <c r="C51" s="9" t="s">
        <v>771</v>
      </c>
      <c r="D51" s="326">
        <v>1</v>
      </c>
      <c r="E51" s="327">
        <v>2</v>
      </c>
      <c r="F51" s="328">
        <v>5</v>
      </c>
      <c r="G51" s="327">
        <v>1</v>
      </c>
      <c r="H51" s="328">
        <v>0</v>
      </c>
      <c r="I51" s="329">
        <v>0</v>
      </c>
      <c r="J51" s="372"/>
    </row>
    <row r="52" spans="1:10" x14ac:dyDescent="0.25">
      <c r="A52" s="325" t="s">
        <v>333</v>
      </c>
      <c r="B52" s="9" t="s">
        <v>782</v>
      </c>
      <c r="C52" s="9" t="s">
        <v>798</v>
      </c>
      <c r="D52" s="326">
        <v>26</v>
      </c>
      <c r="E52" s="327">
        <v>0</v>
      </c>
      <c r="F52" s="328">
        <v>0</v>
      </c>
      <c r="G52" s="327">
        <v>0</v>
      </c>
      <c r="H52" s="328">
        <v>0</v>
      </c>
      <c r="I52" s="329">
        <v>0</v>
      </c>
      <c r="J52" s="372"/>
    </row>
    <row r="53" spans="1:10" x14ac:dyDescent="0.25">
      <c r="A53" s="325" t="s">
        <v>333</v>
      </c>
      <c r="B53" s="9" t="s">
        <v>772</v>
      </c>
      <c r="C53" s="9" t="s">
        <v>771</v>
      </c>
      <c r="D53" s="326">
        <v>0</v>
      </c>
      <c r="E53" s="327">
        <v>0</v>
      </c>
      <c r="F53" s="328">
        <v>22</v>
      </c>
      <c r="G53" s="327">
        <v>4</v>
      </c>
      <c r="H53" s="328">
        <v>0</v>
      </c>
      <c r="I53" s="329">
        <v>0</v>
      </c>
      <c r="J53" s="372"/>
    </row>
    <row r="54" spans="1:10" x14ac:dyDescent="0.25">
      <c r="A54" s="325" t="s">
        <v>333</v>
      </c>
      <c r="B54" s="9" t="s">
        <v>772</v>
      </c>
      <c r="C54" s="9" t="s">
        <v>787</v>
      </c>
      <c r="D54" s="326">
        <v>0</v>
      </c>
      <c r="E54" s="327">
        <v>0</v>
      </c>
      <c r="F54" s="328">
        <v>0</v>
      </c>
      <c r="G54" s="327">
        <v>0</v>
      </c>
      <c r="H54" s="328">
        <v>13</v>
      </c>
      <c r="I54" s="330">
        <v>1</v>
      </c>
      <c r="J54" s="372"/>
    </row>
    <row r="55" spans="1:10" x14ac:dyDescent="0.25">
      <c r="A55" s="325" t="s">
        <v>344</v>
      </c>
      <c r="B55" s="9" t="s">
        <v>760</v>
      </c>
      <c r="C55" s="9" t="s">
        <v>755</v>
      </c>
      <c r="D55" s="326">
        <v>0</v>
      </c>
      <c r="E55" s="327">
        <v>0</v>
      </c>
      <c r="F55" s="328">
        <v>1</v>
      </c>
      <c r="G55" s="327">
        <v>1</v>
      </c>
      <c r="H55" s="328">
        <v>7</v>
      </c>
      <c r="I55" s="330">
        <v>1</v>
      </c>
      <c r="J55" s="372"/>
    </row>
    <row r="56" spans="1:10" x14ac:dyDescent="0.25">
      <c r="A56" s="325" t="s">
        <v>357</v>
      </c>
      <c r="B56" s="9" t="s">
        <v>756</v>
      </c>
      <c r="C56" s="9" t="s">
        <v>755</v>
      </c>
      <c r="D56" s="326">
        <v>0</v>
      </c>
      <c r="E56" s="327">
        <v>0</v>
      </c>
      <c r="F56" s="328">
        <v>10</v>
      </c>
      <c r="G56" s="327">
        <v>5</v>
      </c>
      <c r="H56" s="328">
        <v>2</v>
      </c>
      <c r="I56" s="330">
        <v>0</v>
      </c>
      <c r="J56" s="372"/>
    </row>
    <row r="57" spans="1:10" x14ac:dyDescent="0.25">
      <c r="A57" s="325" t="s">
        <v>372</v>
      </c>
      <c r="B57" s="9" t="s">
        <v>383</v>
      </c>
      <c r="C57" s="9" t="s">
        <v>755</v>
      </c>
      <c r="D57" s="326">
        <v>0</v>
      </c>
      <c r="E57" s="327">
        <v>0</v>
      </c>
      <c r="F57" s="328">
        <v>6</v>
      </c>
      <c r="G57" s="327">
        <v>2</v>
      </c>
      <c r="H57" s="328">
        <v>0</v>
      </c>
      <c r="I57" s="330">
        <v>0</v>
      </c>
      <c r="J57" s="372"/>
    </row>
    <row r="58" spans="1:10" x14ac:dyDescent="0.25">
      <c r="A58" s="325" t="s">
        <v>372</v>
      </c>
      <c r="B58" s="9" t="s">
        <v>383</v>
      </c>
      <c r="C58" s="9" t="s">
        <v>792</v>
      </c>
      <c r="D58" s="326">
        <v>0</v>
      </c>
      <c r="E58" s="331">
        <v>0</v>
      </c>
      <c r="F58" s="328">
        <v>3</v>
      </c>
      <c r="G58" s="327">
        <v>1</v>
      </c>
      <c r="H58" s="328">
        <v>0</v>
      </c>
      <c r="I58" s="330">
        <v>0</v>
      </c>
      <c r="J58" s="372"/>
    </row>
    <row r="59" spans="1:10" x14ac:dyDescent="0.25">
      <c r="A59" s="325" t="s">
        <v>372</v>
      </c>
      <c r="B59" s="9" t="s">
        <v>383</v>
      </c>
      <c r="C59" s="9" t="s">
        <v>805</v>
      </c>
      <c r="D59" s="326">
        <v>6</v>
      </c>
      <c r="E59" s="331">
        <v>5</v>
      </c>
      <c r="F59" s="328">
        <v>0</v>
      </c>
      <c r="G59" s="327">
        <v>0</v>
      </c>
      <c r="H59" s="328">
        <v>0</v>
      </c>
      <c r="I59" s="330">
        <v>0</v>
      </c>
      <c r="J59" s="372"/>
    </row>
    <row r="60" spans="1:10" x14ac:dyDescent="0.25">
      <c r="A60" s="325" t="s">
        <v>389</v>
      </c>
      <c r="B60" s="9" t="s">
        <v>770</v>
      </c>
      <c r="C60" s="9" t="s">
        <v>766</v>
      </c>
      <c r="D60" s="326">
        <v>1</v>
      </c>
      <c r="E60" s="327">
        <v>1</v>
      </c>
      <c r="F60" s="328">
        <v>0</v>
      </c>
      <c r="G60" s="327">
        <v>0</v>
      </c>
      <c r="H60" s="328">
        <v>0</v>
      </c>
      <c r="I60" s="330">
        <v>0</v>
      </c>
      <c r="J60" s="372"/>
    </row>
    <row r="61" spans="1:10" x14ac:dyDescent="0.25">
      <c r="A61" s="325" t="s">
        <v>389</v>
      </c>
      <c r="B61" s="9" t="s">
        <v>762</v>
      </c>
      <c r="C61" s="9" t="s">
        <v>755</v>
      </c>
      <c r="D61" s="326">
        <v>0</v>
      </c>
      <c r="E61" s="327">
        <v>0</v>
      </c>
      <c r="F61" s="328">
        <v>12</v>
      </c>
      <c r="G61" s="327">
        <v>4</v>
      </c>
      <c r="H61" s="328">
        <v>8</v>
      </c>
      <c r="I61" s="330">
        <v>1</v>
      </c>
      <c r="J61" s="372"/>
    </row>
    <row r="62" spans="1:10" ht="25" x14ac:dyDescent="0.25">
      <c r="A62" s="346" t="s">
        <v>389</v>
      </c>
      <c r="B62" s="43" t="s">
        <v>762</v>
      </c>
      <c r="C62" s="266" t="s">
        <v>794</v>
      </c>
      <c r="D62" s="326">
        <v>2</v>
      </c>
      <c r="E62" s="327">
        <v>2</v>
      </c>
      <c r="F62" s="328">
        <v>0</v>
      </c>
      <c r="G62" s="327">
        <v>0</v>
      </c>
      <c r="H62" s="328">
        <v>0</v>
      </c>
      <c r="I62" s="330">
        <v>0</v>
      </c>
      <c r="J62" s="372"/>
    </row>
    <row r="63" spans="1:10" x14ac:dyDescent="0.25">
      <c r="A63" s="325" t="s">
        <v>389</v>
      </c>
      <c r="B63" s="9" t="s">
        <v>752</v>
      </c>
      <c r="C63" s="9" t="s">
        <v>750</v>
      </c>
      <c r="D63" s="326">
        <v>0</v>
      </c>
      <c r="E63" s="327">
        <v>0</v>
      </c>
      <c r="F63" s="328">
        <v>5</v>
      </c>
      <c r="G63" s="327">
        <v>3</v>
      </c>
      <c r="H63" s="328">
        <v>0</v>
      </c>
      <c r="I63" s="330">
        <v>0</v>
      </c>
      <c r="J63" s="372"/>
    </row>
    <row r="64" spans="1:10" x14ac:dyDescent="0.25">
      <c r="A64" s="325" t="s">
        <v>389</v>
      </c>
      <c r="B64" s="9" t="s">
        <v>752</v>
      </c>
      <c r="C64" s="9" t="s">
        <v>755</v>
      </c>
      <c r="D64" s="326">
        <v>0</v>
      </c>
      <c r="E64" s="327">
        <v>0</v>
      </c>
      <c r="F64" s="328">
        <v>0</v>
      </c>
      <c r="G64" s="327">
        <v>0</v>
      </c>
      <c r="H64" s="328">
        <v>10</v>
      </c>
      <c r="I64" s="330">
        <v>0</v>
      </c>
      <c r="J64" s="372"/>
    </row>
    <row r="65" spans="1:10" x14ac:dyDescent="0.25">
      <c r="A65" s="325" t="s">
        <v>389</v>
      </c>
      <c r="B65" s="9" t="s">
        <v>752</v>
      </c>
      <c r="C65" s="9" t="s">
        <v>797</v>
      </c>
      <c r="D65" s="326">
        <v>0</v>
      </c>
      <c r="E65" s="327">
        <v>0</v>
      </c>
      <c r="F65" s="328">
        <v>30</v>
      </c>
      <c r="G65" s="327">
        <v>13</v>
      </c>
      <c r="H65" s="328">
        <v>0</v>
      </c>
      <c r="I65" s="330">
        <v>0</v>
      </c>
      <c r="J65" s="372"/>
    </row>
    <row r="66" spans="1:10" x14ac:dyDescent="0.25">
      <c r="A66" s="325" t="s">
        <v>447</v>
      </c>
      <c r="B66" s="9" t="s">
        <v>757</v>
      </c>
      <c r="C66" s="9" t="s">
        <v>755</v>
      </c>
      <c r="D66" s="326">
        <v>0</v>
      </c>
      <c r="E66" s="327">
        <v>0</v>
      </c>
      <c r="F66" s="328">
        <v>0</v>
      </c>
      <c r="G66" s="327">
        <v>0</v>
      </c>
      <c r="H66" s="328">
        <v>11</v>
      </c>
      <c r="I66" s="330">
        <v>2</v>
      </c>
      <c r="J66" s="372"/>
    </row>
    <row r="67" spans="1:10" x14ac:dyDescent="0.25">
      <c r="A67" s="325" t="s">
        <v>447</v>
      </c>
      <c r="B67" s="9" t="s">
        <v>757</v>
      </c>
      <c r="C67" s="9" t="s">
        <v>771</v>
      </c>
      <c r="D67" s="326">
        <v>0</v>
      </c>
      <c r="E67" s="327">
        <v>0</v>
      </c>
      <c r="F67" s="328">
        <v>11</v>
      </c>
      <c r="G67" s="327">
        <v>1</v>
      </c>
      <c r="H67" s="328">
        <v>0</v>
      </c>
      <c r="I67" s="330">
        <v>0</v>
      </c>
      <c r="J67" s="372"/>
    </row>
    <row r="68" spans="1:10" x14ac:dyDescent="0.25">
      <c r="A68" s="325" t="s">
        <v>459</v>
      </c>
      <c r="B68" s="9" t="s">
        <v>754</v>
      </c>
      <c r="C68" s="9" t="s">
        <v>755</v>
      </c>
      <c r="D68" s="326">
        <v>0</v>
      </c>
      <c r="E68" s="327">
        <v>0</v>
      </c>
      <c r="F68" s="328">
        <v>70</v>
      </c>
      <c r="G68" s="327">
        <v>24</v>
      </c>
      <c r="H68" s="328">
        <v>11</v>
      </c>
      <c r="I68" s="330">
        <v>1</v>
      </c>
      <c r="J68" s="372"/>
    </row>
    <row r="69" spans="1:10" x14ac:dyDescent="0.25">
      <c r="A69" s="325" t="s">
        <v>459</v>
      </c>
      <c r="B69" s="9" t="s">
        <v>754</v>
      </c>
      <c r="C69" s="9" t="s">
        <v>785</v>
      </c>
      <c r="D69" s="326">
        <v>2</v>
      </c>
      <c r="E69" s="327">
        <v>3</v>
      </c>
      <c r="F69" s="328">
        <v>0</v>
      </c>
      <c r="G69" s="327">
        <v>0</v>
      </c>
      <c r="H69" s="328">
        <v>0</v>
      </c>
      <c r="I69" s="330">
        <v>0</v>
      </c>
      <c r="J69" s="372"/>
    </row>
    <row r="70" spans="1:10" x14ac:dyDescent="0.25">
      <c r="A70" s="325" t="s">
        <v>459</v>
      </c>
      <c r="B70" s="9" t="s">
        <v>773</v>
      </c>
      <c r="C70" s="9" t="s">
        <v>815</v>
      </c>
      <c r="D70" s="326">
        <v>1</v>
      </c>
      <c r="E70" s="327">
        <v>1</v>
      </c>
      <c r="F70" s="328">
        <v>0</v>
      </c>
      <c r="G70" s="327">
        <v>0</v>
      </c>
      <c r="H70" s="328">
        <v>0</v>
      </c>
      <c r="I70" s="330">
        <v>0</v>
      </c>
      <c r="J70" s="372"/>
    </row>
    <row r="71" spans="1:10" x14ac:dyDescent="0.25">
      <c r="A71" s="325" t="s">
        <v>459</v>
      </c>
      <c r="B71" s="9" t="s">
        <v>773</v>
      </c>
      <c r="C71" s="9" t="s">
        <v>793</v>
      </c>
      <c r="D71" s="326">
        <v>1</v>
      </c>
      <c r="E71" s="327">
        <v>1</v>
      </c>
      <c r="F71" s="328">
        <v>0</v>
      </c>
      <c r="G71" s="327">
        <v>0</v>
      </c>
      <c r="H71" s="328">
        <v>0</v>
      </c>
      <c r="I71" s="330">
        <v>0</v>
      </c>
      <c r="J71" s="372"/>
    </row>
    <row r="72" spans="1:10" x14ac:dyDescent="0.25">
      <c r="A72" s="325" t="s">
        <v>459</v>
      </c>
      <c r="B72" s="9" t="s">
        <v>773</v>
      </c>
      <c r="C72" s="9" t="s">
        <v>771</v>
      </c>
      <c r="D72" s="326">
        <v>2</v>
      </c>
      <c r="E72" s="327">
        <v>2</v>
      </c>
      <c r="F72" s="328">
        <v>0</v>
      </c>
      <c r="G72" s="327">
        <v>0</v>
      </c>
      <c r="H72" s="328">
        <v>0</v>
      </c>
      <c r="I72" s="330">
        <v>0</v>
      </c>
      <c r="J72" s="372"/>
    </row>
    <row r="73" spans="1:10" x14ac:dyDescent="0.25">
      <c r="A73" s="325" t="s">
        <v>459</v>
      </c>
      <c r="B73" s="9" t="s">
        <v>773</v>
      </c>
      <c r="C73" s="9" t="s">
        <v>91</v>
      </c>
      <c r="D73" s="326">
        <v>2</v>
      </c>
      <c r="E73" s="327">
        <v>1</v>
      </c>
      <c r="F73" s="328">
        <v>1</v>
      </c>
      <c r="G73" s="327">
        <v>2</v>
      </c>
      <c r="H73" s="328">
        <v>0</v>
      </c>
      <c r="I73" s="330">
        <v>0</v>
      </c>
      <c r="J73" s="372"/>
    </row>
    <row r="74" spans="1:10" x14ac:dyDescent="0.25">
      <c r="A74" s="325" t="s">
        <v>459</v>
      </c>
      <c r="B74" s="9" t="s">
        <v>773</v>
      </c>
      <c r="C74" s="9" t="s">
        <v>806</v>
      </c>
      <c r="D74" s="326">
        <v>0</v>
      </c>
      <c r="E74" s="327">
        <v>2</v>
      </c>
      <c r="F74" s="328">
        <v>0</v>
      </c>
      <c r="G74" s="327">
        <v>0</v>
      </c>
      <c r="H74" s="328">
        <v>0</v>
      </c>
      <c r="I74" s="330">
        <v>0</v>
      </c>
      <c r="J74" s="372"/>
    </row>
    <row r="75" spans="1:10" x14ac:dyDescent="0.25">
      <c r="A75" s="325" t="s">
        <v>459</v>
      </c>
      <c r="B75" s="9" t="s">
        <v>773</v>
      </c>
      <c r="C75" s="9" t="s">
        <v>821</v>
      </c>
      <c r="D75" s="326">
        <v>1</v>
      </c>
      <c r="E75" s="327">
        <v>0</v>
      </c>
      <c r="F75" s="328">
        <v>0</v>
      </c>
      <c r="G75" s="327">
        <v>0</v>
      </c>
      <c r="H75" s="328">
        <v>0</v>
      </c>
      <c r="I75" s="330">
        <v>0</v>
      </c>
      <c r="J75" s="372"/>
    </row>
    <row r="76" spans="1:10" x14ac:dyDescent="0.25">
      <c r="A76" s="325" t="s">
        <v>459</v>
      </c>
      <c r="B76" s="9" t="s">
        <v>773</v>
      </c>
      <c r="C76" s="9" t="s">
        <v>819</v>
      </c>
      <c r="D76" s="326">
        <v>2</v>
      </c>
      <c r="E76" s="327">
        <v>2</v>
      </c>
      <c r="F76" s="328">
        <v>0</v>
      </c>
      <c r="G76" s="327">
        <v>0</v>
      </c>
      <c r="H76" s="328">
        <v>0</v>
      </c>
      <c r="I76" s="330">
        <v>0</v>
      </c>
      <c r="J76" s="372"/>
    </row>
    <row r="77" spans="1:10" x14ac:dyDescent="0.25">
      <c r="A77" s="325" t="s">
        <v>486</v>
      </c>
      <c r="B77" s="9" t="s">
        <v>776</v>
      </c>
      <c r="C77" s="9" t="s">
        <v>804</v>
      </c>
      <c r="D77" s="326">
        <v>1</v>
      </c>
      <c r="E77" s="327">
        <v>0</v>
      </c>
      <c r="F77" s="328">
        <v>0</v>
      </c>
      <c r="G77" s="327">
        <v>0</v>
      </c>
      <c r="H77" s="328">
        <v>0</v>
      </c>
      <c r="I77" s="330">
        <v>0</v>
      </c>
      <c r="J77" s="372"/>
    </row>
    <row r="78" spans="1:10" x14ac:dyDescent="0.25">
      <c r="A78" s="325" t="s">
        <v>486</v>
      </c>
      <c r="B78" s="9" t="s">
        <v>776</v>
      </c>
      <c r="C78" s="9" t="s">
        <v>814</v>
      </c>
      <c r="D78" s="326">
        <v>4</v>
      </c>
      <c r="E78" s="327">
        <v>4</v>
      </c>
      <c r="F78" s="328">
        <v>0</v>
      </c>
      <c r="G78" s="327">
        <v>0</v>
      </c>
      <c r="H78" s="328">
        <v>0</v>
      </c>
      <c r="I78" s="330">
        <v>0</v>
      </c>
      <c r="J78" s="372"/>
    </row>
    <row r="79" spans="1:10" ht="14.5" x14ac:dyDescent="0.25">
      <c r="A79" s="325" t="s">
        <v>486</v>
      </c>
      <c r="B79" s="9" t="s">
        <v>776</v>
      </c>
      <c r="C79" s="9" t="s">
        <v>829</v>
      </c>
      <c r="D79" s="326">
        <v>0</v>
      </c>
      <c r="E79" s="327">
        <v>0</v>
      </c>
      <c r="F79" s="328">
        <v>0</v>
      </c>
      <c r="G79" s="327">
        <v>0</v>
      </c>
      <c r="H79" s="328">
        <v>0</v>
      </c>
      <c r="I79" s="330">
        <v>0</v>
      </c>
      <c r="J79" s="372"/>
    </row>
    <row r="80" spans="1:10" x14ac:dyDescent="0.25">
      <c r="A80" s="325" t="s">
        <v>543</v>
      </c>
      <c r="B80" s="9" t="s">
        <v>780</v>
      </c>
      <c r="C80" s="9" t="s">
        <v>791</v>
      </c>
      <c r="D80" s="326">
        <v>2</v>
      </c>
      <c r="E80" s="327">
        <v>4</v>
      </c>
      <c r="F80" s="328">
        <v>0</v>
      </c>
      <c r="G80" s="327">
        <v>0</v>
      </c>
      <c r="H80" s="328">
        <v>0</v>
      </c>
      <c r="I80" s="330">
        <v>0</v>
      </c>
      <c r="J80" s="372"/>
    </row>
    <row r="81" spans="1:10" x14ac:dyDescent="0.25">
      <c r="A81" s="325" t="s">
        <v>565</v>
      </c>
      <c r="B81" s="9" t="s">
        <v>781</v>
      </c>
      <c r="C81" s="9" t="s">
        <v>793</v>
      </c>
      <c r="D81" s="326">
        <v>1</v>
      </c>
      <c r="E81" s="327">
        <v>1</v>
      </c>
      <c r="F81" s="328">
        <v>0</v>
      </c>
      <c r="G81" s="327">
        <v>0</v>
      </c>
      <c r="H81" s="328">
        <v>0</v>
      </c>
      <c r="I81" s="330">
        <v>0</v>
      </c>
      <c r="J81" s="372"/>
    </row>
    <row r="82" spans="1:10" x14ac:dyDescent="0.25">
      <c r="A82" s="325" t="s">
        <v>565</v>
      </c>
      <c r="B82" s="9" t="s">
        <v>781</v>
      </c>
      <c r="C82" s="9" t="s">
        <v>807</v>
      </c>
      <c r="D82" s="326">
        <v>2</v>
      </c>
      <c r="E82" s="327">
        <v>0</v>
      </c>
      <c r="F82" s="328">
        <v>0</v>
      </c>
      <c r="G82" s="327">
        <v>0</v>
      </c>
      <c r="H82" s="328">
        <v>0</v>
      </c>
      <c r="I82" s="330">
        <v>0</v>
      </c>
      <c r="J82" s="372"/>
    </row>
    <row r="83" spans="1:10" x14ac:dyDescent="0.25">
      <c r="A83" s="325" t="s">
        <v>565</v>
      </c>
      <c r="B83" s="48" t="s">
        <v>781</v>
      </c>
      <c r="C83" s="48" t="s">
        <v>816</v>
      </c>
      <c r="D83" s="326">
        <v>3</v>
      </c>
      <c r="E83" s="327">
        <v>0</v>
      </c>
      <c r="F83" s="328">
        <v>0</v>
      </c>
      <c r="G83" s="327">
        <v>0</v>
      </c>
      <c r="H83" s="328">
        <v>0</v>
      </c>
      <c r="I83" s="330">
        <v>0</v>
      </c>
      <c r="J83" s="372"/>
    </row>
    <row r="84" spans="1:10" ht="13" thickBot="1" x14ac:dyDescent="0.3">
      <c r="A84" s="338" t="s">
        <v>569</v>
      </c>
      <c r="B84" s="339" t="s">
        <v>749</v>
      </c>
      <c r="C84" s="339" t="s">
        <v>750</v>
      </c>
      <c r="D84" s="340">
        <v>0</v>
      </c>
      <c r="E84" s="341">
        <v>0</v>
      </c>
      <c r="F84" s="342">
        <v>1</v>
      </c>
      <c r="G84" s="341">
        <v>1</v>
      </c>
      <c r="H84" s="342">
        <v>0</v>
      </c>
      <c r="I84" s="343">
        <v>0</v>
      </c>
      <c r="J84" s="372"/>
    </row>
    <row r="85" spans="1:10" x14ac:dyDescent="0.25">
      <c r="A85" s="345" t="s">
        <v>828</v>
      </c>
    </row>
    <row r="86" spans="1:10" x14ac:dyDescent="0.25">
      <c r="A86" s="55" t="s">
        <v>830</v>
      </c>
    </row>
    <row r="88" spans="1:10" x14ac:dyDescent="0.25">
      <c r="A88" s="55" t="s">
        <v>113</v>
      </c>
    </row>
    <row r="89" spans="1:10" x14ac:dyDescent="0.25">
      <c r="A89" s="55" t="s">
        <v>96</v>
      </c>
    </row>
  </sheetData>
  <autoFilter ref="A4:I86"/>
  <mergeCells count="5">
    <mergeCell ref="D3:E3"/>
    <mergeCell ref="F3:G3"/>
    <mergeCell ref="H3:I3"/>
    <mergeCell ref="A2:B2"/>
    <mergeCell ref="A1:C1"/>
  </mergeCells>
  <conditionalFormatting sqref="A24:B24 D24:I24 A5:I23 A25:I40 A45:I63 A65:I83">
    <cfRule type="expression" dxfId="5" priority="6">
      <formula>MOD(ROW(),2)=0</formula>
    </cfRule>
  </conditionalFormatting>
  <conditionalFormatting sqref="A41:I44">
    <cfRule type="expression" dxfId="4" priority="5">
      <formula>MOD(ROW(),2)=0</formula>
    </cfRule>
  </conditionalFormatting>
  <conditionalFormatting sqref="C24">
    <cfRule type="expression" dxfId="3" priority="4">
      <formula>MOD(ROW(),2)=0</formula>
    </cfRule>
  </conditionalFormatting>
  <conditionalFormatting sqref="A64:B64 D64:I64">
    <cfRule type="expression" dxfId="2" priority="3">
      <formula>MOD(ROW(),2)=0</formula>
    </cfRule>
  </conditionalFormatting>
  <conditionalFormatting sqref="A84:I84">
    <cfRule type="expression" dxfId="1" priority="2">
      <formula>MOD(ROW(),2)=0</formula>
    </cfRule>
  </conditionalFormatting>
  <conditionalFormatting sqref="C64">
    <cfRule type="expression" dxfId="0" priority="1">
      <formula>MOD(ROW(),2)=0</formula>
    </cfRule>
  </conditionalFormatting>
  <hyperlinks>
    <hyperlink ref="A2:B2" location="TOC!A1" display="Return to Table of Contents"/>
  </hyperlinks>
  <pageMargins left="0.25" right="0.25" top="0.75" bottom="0.75" header="0.3" footer="0.3"/>
  <pageSetup scale="69" fitToHeight="0" orientation="landscape" horizontalDpi="4294967295" verticalDpi="4294967295" r:id="rId1"/>
  <headerFooter>
    <oddHeader>&amp;L2018-19 &amp;"Arial,Italic"Survey of Advanced Dental Education</oddHeader>
  </headerFooter>
  <rowBreaks count="1" manualBreakCount="1">
    <brk id="4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zoomScaleNormal="100" zoomScaleSheetLayoutView="90" workbookViewId="0">
      <pane ySplit="2" topLeftCell="A3" activePane="bottomLeft" state="frozen"/>
      <selection sqref="A1:C3"/>
      <selection pane="bottomLeft" sqref="A1:C3"/>
    </sheetView>
  </sheetViews>
  <sheetFormatPr defaultColWidth="9.08984375" defaultRowHeight="12.5" x14ac:dyDescent="0.25"/>
  <cols>
    <col min="1" max="1" width="64.08984375" style="9" customWidth="1"/>
    <col min="2" max="16384" width="9.08984375" style="9"/>
  </cols>
  <sheetData>
    <row r="1" spans="1:18" ht="13.25" x14ac:dyDescent="0.25">
      <c r="A1" s="390" t="s">
        <v>3</v>
      </c>
      <c r="B1" s="390"/>
      <c r="C1" s="390"/>
    </row>
    <row r="2" spans="1:18" ht="13.75" thickBot="1" x14ac:dyDescent="0.3">
      <c r="A2" s="5" t="s">
        <v>20</v>
      </c>
    </row>
    <row r="3" spans="1:18" s="43" customFormat="1" ht="17.25" customHeight="1" x14ac:dyDescent="0.25">
      <c r="A3" s="359" t="s">
        <v>63</v>
      </c>
      <c r="B3" s="41" t="s">
        <v>64</v>
      </c>
      <c r="C3" s="41" t="s">
        <v>65</v>
      </c>
      <c r="D3" s="41" t="s">
        <v>66</v>
      </c>
      <c r="E3" s="41" t="s">
        <v>67</v>
      </c>
      <c r="F3" s="41" t="s">
        <v>68</v>
      </c>
      <c r="G3" s="41" t="s">
        <v>69</v>
      </c>
      <c r="H3" s="41" t="s">
        <v>70</v>
      </c>
      <c r="I3" s="41" t="s">
        <v>71</v>
      </c>
      <c r="J3" s="41" t="s">
        <v>72</v>
      </c>
      <c r="K3" s="41" t="s">
        <v>73</v>
      </c>
      <c r="L3" s="42" t="s">
        <v>74</v>
      </c>
    </row>
    <row r="4" spans="1:18" ht="13.25" x14ac:dyDescent="0.25">
      <c r="A4" s="44" t="s">
        <v>89</v>
      </c>
      <c r="B4" s="45">
        <v>89</v>
      </c>
      <c r="C4" s="45">
        <v>88</v>
      </c>
      <c r="D4" s="45">
        <v>84</v>
      </c>
      <c r="E4" s="45">
        <v>86</v>
      </c>
      <c r="F4" s="45">
        <v>87</v>
      </c>
      <c r="G4" s="45">
        <v>88</v>
      </c>
      <c r="H4" s="45">
        <v>91</v>
      </c>
      <c r="I4" s="45">
        <v>91</v>
      </c>
      <c r="J4" s="45">
        <v>91</v>
      </c>
      <c r="K4" s="45">
        <v>89</v>
      </c>
      <c r="L4" s="46">
        <v>90</v>
      </c>
    </row>
    <row r="5" spans="1:18" ht="13" x14ac:dyDescent="0.25">
      <c r="A5" s="44" t="s">
        <v>90</v>
      </c>
      <c r="B5" s="45">
        <v>4</v>
      </c>
      <c r="C5" s="45">
        <v>6</v>
      </c>
      <c r="D5" s="45">
        <v>9</v>
      </c>
      <c r="E5" s="45">
        <v>10</v>
      </c>
      <c r="F5" s="45">
        <v>10</v>
      </c>
      <c r="G5" s="45">
        <v>9</v>
      </c>
      <c r="H5" s="45">
        <v>9</v>
      </c>
      <c r="I5" s="45">
        <v>9</v>
      </c>
      <c r="J5" s="45">
        <v>9</v>
      </c>
      <c r="K5" s="45">
        <v>9</v>
      </c>
      <c r="L5" s="46">
        <v>9</v>
      </c>
      <c r="M5" s="389"/>
      <c r="N5" s="389"/>
      <c r="O5" s="389"/>
      <c r="P5" s="47"/>
      <c r="Q5" s="47"/>
      <c r="R5" s="48"/>
    </row>
    <row r="6" spans="1:18" ht="13" x14ac:dyDescent="0.25">
      <c r="A6" s="44" t="s">
        <v>75</v>
      </c>
      <c r="B6" s="45">
        <v>10</v>
      </c>
      <c r="C6" s="45">
        <v>10</v>
      </c>
      <c r="D6" s="45">
        <v>10</v>
      </c>
      <c r="E6" s="45">
        <v>12</v>
      </c>
      <c r="F6" s="45">
        <v>12</v>
      </c>
      <c r="G6" s="45">
        <v>13</v>
      </c>
      <c r="H6" s="45">
        <v>15</v>
      </c>
      <c r="I6" s="45">
        <v>15</v>
      </c>
      <c r="J6" s="45">
        <v>15</v>
      </c>
      <c r="K6" s="45">
        <v>15</v>
      </c>
      <c r="L6" s="46">
        <v>15</v>
      </c>
      <c r="M6" s="389"/>
      <c r="N6" s="389"/>
      <c r="O6" s="389"/>
      <c r="P6" s="47"/>
      <c r="Q6" s="47"/>
      <c r="R6" s="48"/>
    </row>
    <row r="7" spans="1:18" ht="13.25" x14ac:dyDescent="0.25">
      <c r="A7" s="44" t="s">
        <v>76</v>
      </c>
      <c r="B7" s="45">
        <v>53</v>
      </c>
      <c r="C7" s="45">
        <v>54</v>
      </c>
      <c r="D7" s="45">
        <v>54</v>
      </c>
      <c r="E7" s="45">
        <v>55</v>
      </c>
      <c r="F7" s="45">
        <v>55</v>
      </c>
      <c r="G7" s="45">
        <v>56</v>
      </c>
      <c r="H7" s="45">
        <v>56</v>
      </c>
      <c r="I7" s="45">
        <v>56</v>
      </c>
      <c r="J7" s="45">
        <v>56</v>
      </c>
      <c r="K7" s="45">
        <v>56</v>
      </c>
      <c r="L7" s="46">
        <v>55</v>
      </c>
      <c r="M7" s="47"/>
      <c r="N7" s="49"/>
      <c r="O7" s="49"/>
      <c r="P7" s="49"/>
      <c r="Q7" s="49"/>
      <c r="R7" s="48"/>
    </row>
    <row r="8" spans="1:18" ht="13.25" x14ac:dyDescent="0.25">
      <c r="A8" s="44" t="s">
        <v>107</v>
      </c>
      <c r="B8" s="45">
        <v>191</v>
      </c>
      <c r="C8" s="45">
        <v>189</v>
      </c>
      <c r="D8" s="45">
        <v>188</v>
      </c>
      <c r="E8" s="45">
        <v>190</v>
      </c>
      <c r="F8" s="45">
        <v>188</v>
      </c>
      <c r="G8" s="45">
        <v>185</v>
      </c>
      <c r="H8" s="45">
        <v>183</v>
      </c>
      <c r="I8" s="45">
        <v>184</v>
      </c>
      <c r="J8" s="45">
        <v>184</v>
      </c>
      <c r="K8" s="45">
        <v>181</v>
      </c>
      <c r="L8" s="46">
        <v>181</v>
      </c>
      <c r="M8" s="47"/>
      <c r="N8" s="49"/>
      <c r="O8" s="49"/>
      <c r="P8" s="49"/>
      <c r="Q8" s="49"/>
      <c r="R8" s="48"/>
    </row>
    <row r="9" spans="1:18" ht="13.25" x14ac:dyDescent="0.25">
      <c r="A9" s="44" t="s">
        <v>77</v>
      </c>
      <c r="B9" s="45">
        <v>15</v>
      </c>
      <c r="C9" s="45">
        <v>14</v>
      </c>
      <c r="D9" s="45">
        <v>15</v>
      </c>
      <c r="E9" s="45">
        <v>14</v>
      </c>
      <c r="F9" s="45">
        <v>14</v>
      </c>
      <c r="G9" s="45">
        <v>15</v>
      </c>
      <c r="H9" s="45">
        <v>16</v>
      </c>
      <c r="I9" s="45">
        <v>16</v>
      </c>
      <c r="J9" s="45">
        <v>16</v>
      </c>
      <c r="K9" s="45">
        <v>14</v>
      </c>
      <c r="L9" s="46">
        <v>14</v>
      </c>
      <c r="M9" s="47"/>
      <c r="N9" s="49"/>
      <c r="O9" s="49"/>
      <c r="P9" s="49"/>
      <c r="Q9" s="49"/>
      <c r="R9" s="48"/>
    </row>
    <row r="10" spans="1:18" ht="13.25" x14ac:dyDescent="0.25">
      <c r="A10" s="44" t="s">
        <v>78</v>
      </c>
      <c r="B10" s="45">
        <v>5</v>
      </c>
      <c r="C10" s="45">
        <v>5</v>
      </c>
      <c r="D10" s="45">
        <v>4</v>
      </c>
      <c r="E10" s="45">
        <v>5</v>
      </c>
      <c r="F10" s="45">
        <v>6</v>
      </c>
      <c r="G10" s="45">
        <v>7</v>
      </c>
      <c r="H10" s="45">
        <v>8</v>
      </c>
      <c r="I10" s="45">
        <v>8</v>
      </c>
      <c r="J10" s="45">
        <v>8</v>
      </c>
      <c r="K10" s="45">
        <v>9</v>
      </c>
      <c r="L10" s="46">
        <v>9</v>
      </c>
      <c r="M10" s="47"/>
      <c r="N10" s="49"/>
      <c r="O10" s="49"/>
      <c r="P10" s="49"/>
      <c r="Q10" s="49"/>
      <c r="R10" s="48"/>
    </row>
    <row r="11" spans="1:18" ht="13.25" x14ac:dyDescent="0.25">
      <c r="A11" s="44" t="s">
        <v>79</v>
      </c>
      <c r="B11" s="45">
        <v>100</v>
      </c>
      <c r="C11" s="45">
        <v>102</v>
      </c>
      <c r="D11" s="45">
        <v>103</v>
      </c>
      <c r="E11" s="45">
        <v>102</v>
      </c>
      <c r="F11" s="45">
        <v>102</v>
      </c>
      <c r="G11" s="45">
        <v>101</v>
      </c>
      <c r="H11" s="45">
        <v>101</v>
      </c>
      <c r="I11" s="45">
        <v>101</v>
      </c>
      <c r="J11" s="45">
        <v>102</v>
      </c>
      <c r="K11" s="45">
        <v>102</v>
      </c>
      <c r="L11" s="46">
        <v>101</v>
      </c>
      <c r="M11" s="47"/>
      <c r="N11" s="49"/>
      <c r="O11" s="49"/>
      <c r="P11" s="49"/>
      <c r="Q11" s="49"/>
      <c r="R11" s="48"/>
    </row>
    <row r="12" spans="1:18" ht="13.25" x14ac:dyDescent="0.25">
      <c r="A12" s="44" t="s">
        <v>80</v>
      </c>
      <c r="B12" s="45">
        <v>7</v>
      </c>
      <c r="C12" s="45">
        <v>7</v>
      </c>
      <c r="D12" s="45">
        <v>8</v>
      </c>
      <c r="E12" s="45">
        <v>9</v>
      </c>
      <c r="F12" s="45">
        <v>10</v>
      </c>
      <c r="G12" s="45">
        <v>10</v>
      </c>
      <c r="H12" s="45">
        <v>9</v>
      </c>
      <c r="I12" s="45">
        <v>10</v>
      </c>
      <c r="J12" s="45">
        <v>11</v>
      </c>
      <c r="K12" s="45">
        <v>11</v>
      </c>
      <c r="L12" s="46">
        <v>11</v>
      </c>
      <c r="M12" s="47"/>
      <c r="N12" s="49"/>
      <c r="O12" s="49"/>
      <c r="P12" s="49"/>
      <c r="Q12" s="49"/>
      <c r="R12" s="48"/>
    </row>
    <row r="13" spans="1:18" ht="13.25" x14ac:dyDescent="0.25">
      <c r="A13" s="44" t="s">
        <v>81</v>
      </c>
      <c r="B13" s="45">
        <v>63</v>
      </c>
      <c r="C13" s="45">
        <v>64</v>
      </c>
      <c r="D13" s="45">
        <v>65</v>
      </c>
      <c r="E13" s="45">
        <v>66</v>
      </c>
      <c r="F13" s="45">
        <v>66</v>
      </c>
      <c r="G13" s="45">
        <v>66</v>
      </c>
      <c r="H13" s="45">
        <v>66</v>
      </c>
      <c r="I13" s="45">
        <v>67</v>
      </c>
      <c r="J13" s="45">
        <v>68</v>
      </c>
      <c r="K13" s="45">
        <v>67</v>
      </c>
      <c r="L13" s="46">
        <v>67</v>
      </c>
      <c r="M13" s="47"/>
      <c r="N13" s="49"/>
      <c r="O13" s="49"/>
      <c r="P13" s="49"/>
      <c r="Q13" s="49"/>
      <c r="R13" s="48"/>
    </row>
    <row r="14" spans="1:18" ht="15.65" x14ac:dyDescent="0.25">
      <c r="A14" s="44" t="s">
        <v>82</v>
      </c>
      <c r="B14" s="45" t="s">
        <v>851</v>
      </c>
      <c r="C14" s="45" t="s">
        <v>83</v>
      </c>
      <c r="D14" s="45">
        <v>1</v>
      </c>
      <c r="E14" s="45">
        <v>1</v>
      </c>
      <c r="F14" s="45">
        <v>4</v>
      </c>
      <c r="G14" s="45">
        <v>4</v>
      </c>
      <c r="H14" s="45">
        <v>4</v>
      </c>
      <c r="I14" s="45">
        <v>5</v>
      </c>
      <c r="J14" s="45">
        <v>5</v>
      </c>
      <c r="K14" s="45">
        <v>5</v>
      </c>
      <c r="L14" s="46">
        <v>5</v>
      </c>
      <c r="M14" s="47"/>
      <c r="N14" s="49"/>
      <c r="O14" s="49"/>
      <c r="P14" s="49"/>
      <c r="Q14" s="49"/>
      <c r="R14" s="48"/>
    </row>
    <row r="15" spans="1:18" ht="15.65" x14ac:dyDescent="0.25">
      <c r="A15" s="44" t="s">
        <v>841</v>
      </c>
      <c r="B15" s="45">
        <v>2</v>
      </c>
      <c r="C15" s="45">
        <v>2</v>
      </c>
      <c r="D15" s="45">
        <v>5</v>
      </c>
      <c r="E15" s="45">
        <v>6</v>
      </c>
      <c r="F15" s="45">
        <v>6</v>
      </c>
      <c r="G15" s="45">
        <v>6</v>
      </c>
      <c r="H15" s="45">
        <v>7</v>
      </c>
      <c r="I15" s="45">
        <v>7</v>
      </c>
      <c r="J15" s="45">
        <v>7</v>
      </c>
      <c r="K15" s="45">
        <v>7</v>
      </c>
      <c r="L15" s="46">
        <v>6</v>
      </c>
      <c r="M15" s="47"/>
      <c r="N15" s="49"/>
      <c r="O15" s="49"/>
      <c r="P15" s="49"/>
      <c r="Q15" s="49"/>
      <c r="R15" s="48"/>
    </row>
    <row r="16" spans="1:18" ht="13.25" x14ac:dyDescent="0.25">
      <c r="A16" s="44" t="s">
        <v>109</v>
      </c>
      <c r="B16" s="45" t="s">
        <v>83</v>
      </c>
      <c r="C16" s="45" t="s">
        <v>83</v>
      </c>
      <c r="D16" s="45" t="s">
        <v>83</v>
      </c>
      <c r="E16" s="45" t="s">
        <v>83</v>
      </c>
      <c r="F16" s="45">
        <v>5</v>
      </c>
      <c r="G16" s="45">
        <v>9</v>
      </c>
      <c r="H16" s="45">
        <v>9</v>
      </c>
      <c r="I16" s="45">
        <v>10</v>
      </c>
      <c r="J16" s="45">
        <v>10</v>
      </c>
      <c r="K16" s="45">
        <v>11</v>
      </c>
      <c r="L16" s="46">
        <v>12</v>
      </c>
      <c r="M16" s="47"/>
      <c r="N16" s="49"/>
      <c r="O16" s="49"/>
      <c r="P16" s="49"/>
      <c r="Q16" s="49"/>
      <c r="R16" s="48"/>
    </row>
    <row r="17" spans="1:18" ht="13.25" x14ac:dyDescent="0.25">
      <c r="A17" s="50" t="s">
        <v>84</v>
      </c>
      <c r="B17" s="45">
        <v>74</v>
      </c>
      <c r="C17" s="45">
        <v>74</v>
      </c>
      <c r="D17" s="45">
        <v>76</v>
      </c>
      <c r="E17" s="45">
        <v>77</v>
      </c>
      <c r="F17" s="45">
        <v>77</v>
      </c>
      <c r="G17" s="45">
        <v>77</v>
      </c>
      <c r="H17" s="45">
        <v>77</v>
      </c>
      <c r="I17" s="45">
        <v>77</v>
      </c>
      <c r="J17" s="45">
        <v>78</v>
      </c>
      <c r="K17" s="45">
        <v>80</v>
      </c>
      <c r="L17" s="46">
        <v>82</v>
      </c>
      <c r="M17" s="47"/>
      <c r="N17" s="49"/>
      <c r="O17" s="49"/>
      <c r="P17" s="49"/>
      <c r="Q17" s="49"/>
      <c r="R17" s="48"/>
    </row>
    <row r="18" spans="1:18" ht="13.25" x14ac:dyDescent="0.25">
      <c r="A18" s="44" t="s">
        <v>85</v>
      </c>
      <c r="B18" s="45">
        <v>54</v>
      </c>
      <c r="C18" s="45">
        <v>54</v>
      </c>
      <c r="D18" s="45">
        <v>54</v>
      </c>
      <c r="E18" s="45">
        <v>54</v>
      </c>
      <c r="F18" s="45">
        <v>55</v>
      </c>
      <c r="G18" s="45">
        <v>55</v>
      </c>
      <c r="H18" s="45">
        <v>56</v>
      </c>
      <c r="I18" s="45">
        <v>57</v>
      </c>
      <c r="J18" s="45">
        <v>58</v>
      </c>
      <c r="K18" s="45">
        <v>58</v>
      </c>
      <c r="L18" s="46">
        <v>58</v>
      </c>
      <c r="M18" s="47"/>
      <c r="N18" s="49"/>
      <c r="O18" s="49"/>
      <c r="P18" s="49"/>
      <c r="Q18" s="49"/>
      <c r="R18" s="48"/>
    </row>
    <row r="19" spans="1:18" ht="13.25" x14ac:dyDescent="0.25">
      <c r="A19" s="44" t="s">
        <v>86</v>
      </c>
      <c r="B19" s="45">
        <v>45</v>
      </c>
      <c r="C19" s="45">
        <v>45</v>
      </c>
      <c r="D19" s="45">
        <v>45</v>
      </c>
      <c r="E19" s="45">
        <v>45</v>
      </c>
      <c r="F19" s="45">
        <v>46</v>
      </c>
      <c r="G19" s="45">
        <v>47</v>
      </c>
      <c r="H19" s="45">
        <v>47</v>
      </c>
      <c r="I19" s="45">
        <v>47</v>
      </c>
      <c r="J19" s="45">
        <v>48</v>
      </c>
      <c r="K19" s="45">
        <v>48</v>
      </c>
      <c r="L19" s="46">
        <v>48</v>
      </c>
      <c r="M19" s="47"/>
      <c r="N19" s="49"/>
      <c r="O19" s="49"/>
      <c r="P19" s="49"/>
      <c r="Q19" s="49"/>
      <c r="R19" s="48"/>
    </row>
    <row r="20" spans="1:18" ht="13.25" x14ac:dyDescent="0.25">
      <c r="A20" s="44" t="s">
        <v>88</v>
      </c>
      <c r="B20" s="45">
        <v>7</v>
      </c>
      <c r="C20" s="45">
        <v>6</v>
      </c>
      <c r="D20" s="45">
        <v>6</v>
      </c>
      <c r="E20" s="45">
        <v>6</v>
      </c>
      <c r="F20" s="45">
        <v>6</v>
      </c>
      <c r="G20" s="45">
        <v>6</v>
      </c>
      <c r="H20" s="45">
        <v>6</v>
      </c>
      <c r="I20" s="45">
        <v>6</v>
      </c>
      <c r="J20" s="45">
        <v>7</v>
      </c>
      <c r="K20" s="45">
        <v>7</v>
      </c>
      <c r="L20" s="46">
        <v>7</v>
      </c>
      <c r="M20" s="265"/>
      <c r="N20" s="49"/>
      <c r="O20" s="49"/>
      <c r="P20" s="49"/>
      <c r="Q20" s="49"/>
      <c r="R20" s="48"/>
    </row>
    <row r="21" spans="1:18" ht="13.25" x14ac:dyDescent="0.25">
      <c r="A21" s="44" t="s">
        <v>87</v>
      </c>
      <c r="B21" s="45">
        <v>2</v>
      </c>
      <c r="C21" s="45">
        <v>2</v>
      </c>
      <c r="D21" s="45">
        <v>2</v>
      </c>
      <c r="E21" s="45">
        <v>2</v>
      </c>
      <c r="F21" s="45">
        <v>2</v>
      </c>
      <c r="G21" s="45">
        <v>2</v>
      </c>
      <c r="H21" s="45">
        <v>2</v>
      </c>
      <c r="I21" s="45">
        <v>2</v>
      </c>
      <c r="J21" s="45">
        <v>1</v>
      </c>
      <c r="K21" s="45">
        <v>2</v>
      </c>
      <c r="L21" s="46">
        <v>2</v>
      </c>
      <c r="M21" s="47"/>
      <c r="N21" s="49"/>
      <c r="O21" s="49"/>
      <c r="P21" s="49"/>
      <c r="Q21" s="49"/>
      <c r="R21" s="48"/>
    </row>
    <row r="22" spans="1:18" ht="13.25" x14ac:dyDescent="0.25">
      <c r="A22" s="44" t="s">
        <v>916</v>
      </c>
      <c r="B22" s="45">
        <v>2</v>
      </c>
      <c r="C22" s="45">
        <v>2</v>
      </c>
      <c r="D22" s="45">
        <v>1</v>
      </c>
      <c r="E22" s="45">
        <v>1</v>
      </c>
      <c r="F22" s="45">
        <v>1</v>
      </c>
      <c r="G22" s="45">
        <v>1</v>
      </c>
      <c r="H22" s="45">
        <v>1</v>
      </c>
      <c r="I22" s="45">
        <v>1</v>
      </c>
      <c r="J22" s="45">
        <v>1</v>
      </c>
      <c r="K22" s="45">
        <v>1</v>
      </c>
      <c r="L22" s="46">
        <v>1</v>
      </c>
      <c r="M22" s="47"/>
      <c r="N22" s="49"/>
      <c r="O22" s="49"/>
      <c r="P22" s="49"/>
      <c r="Q22" s="49"/>
      <c r="R22" s="48"/>
    </row>
    <row r="23" spans="1:18" ht="13.75" thickBot="1" x14ac:dyDescent="0.3">
      <c r="A23" s="52" t="s">
        <v>92</v>
      </c>
      <c r="B23" s="53">
        <v>723</v>
      </c>
      <c r="C23" s="53">
        <v>724</v>
      </c>
      <c r="D23" s="53">
        <v>730</v>
      </c>
      <c r="E23" s="53">
        <v>741</v>
      </c>
      <c r="F23" s="53">
        <v>752</v>
      </c>
      <c r="G23" s="53">
        <v>757</v>
      </c>
      <c r="H23" s="53">
        <v>763</v>
      </c>
      <c r="I23" s="53">
        <v>769</v>
      </c>
      <c r="J23" s="53">
        <v>775</v>
      </c>
      <c r="K23" s="53">
        <v>772</v>
      </c>
      <c r="L23" s="54">
        <v>773</v>
      </c>
    </row>
    <row r="24" spans="1:18" ht="13.25" x14ac:dyDescent="0.25">
      <c r="A24" s="55" t="s">
        <v>93</v>
      </c>
    </row>
    <row r="25" spans="1:18" ht="13.25" x14ac:dyDescent="0.25">
      <c r="A25" s="55" t="s">
        <v>94</v>
      </c>
    </row>
    <row r="26" spans="1:18" ht="13.25" x14ac:dyDescent="0.25">
      <c r="A26" s="55" t="s">
        <v>852</v>
      </c>
    </row>
    <row r="27" spans="1:18" ht="13.25" x14ac:dyDescent="0.25">
      <c r="A27" s="55"/>
    </row>
    <row r="28" spans="1:18" ht="13.25" x14ac:dyDescent="0.25">
      <c r="A28" s="55" t="s">
        <v>95</v>
      </c>
    </row>
    <row r="29" spans="1:18" x14ac:dyDescent="0.25">
      <c r="A29" s="55" t="s">
        <v>96</v>
      </c>
    </row>
  </sheetData>
  <mergeCells count="4">
    <mergeCell ref="M5:M6"/>
    <mergeCell ref="N5:N6"/>
    <mergeCell ref="O5:O6"/>
    <mergeCell ref="A1:C1"/>
  </mergeCells>
  <conditionalFormatting sqref="I23 A4:K17 I21:L22 A18:L20 A21:H23">
    <cfRule type="expression" dxfId="50" priority="13">
      <formula>MOD(ROW(),2)=0</formula>
    </cfRule>
  </conditionalFormatting>
  <conditionalFormatting sqref="K23">
    <cfRule type="expression" dxfId="49" priority="10">
      <formula>MOD(ROW(),2)=0</formula>
    </cfRule>
  </conditionalFormatting>
  <conditionalFormatting sqref="J23">
    <cfRule type="expression" dxfId="48" priority="9">
      <formula>MOD(ROW(),2)=0</formula>
    </cfRule>
  </conditionalFormatting>
  <conditionalFormatting sqref="L4:L17">
    <cfRule type="expression" dxfId="47" priority="6">
      <formula>MOD(ROW(),2)=0</formula>
    </cfRule>
  </conditionalFormatting>
  <conditionalFormatting sqref="L23">
    <cfRule type="expression" dxfId="46" priority="1">
      <formula>MOD(ROW(),2)=0</formula>
    </cfRule>
  </conditionalFormatting>
  <hyperlinks>
    <hyperlink ref="A2" location="TOC!A1" display="Return to Table of Contents"/>
  </hyperlinks>
  <pageMargins left="0.25" right="0.25" top="0.75" bottom="0.75" header="0.3" footer="0.3"/>
  <pageSetup scale="83" fitToHeight="0" orientation="landscape" r:id="rId1"/>
  <headerFooter>
    <oddHeader>&amp;L2018-19 &amp;"Arial,Italic"Survey of Advanced Dental Education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showGridLines="0" zoomScaleNormal="100" workbookViewId="0">
      <pane ySplit="4" topLeftCell="A5" activePane="bottomLeft" state="frozen"/>
      <selection activeCell="R32" sqref="R32"/>
      <selection pane="bottomLeft" sqref="A1:F1"/>
    </sheetView>
  </sheetViews>
  <sheetFormatPr defaultColWidth="9.08984375" defaultRowHeight="14" x14ac:dyDescent="0.3"/>
  <cols>
    <col min="1" max="1" width="61.453125" style="59" customWidth="1"/>
    <col min="2" max="3" width="7" style="59" customWidth="1"/>
    <col min="4" max="4" width="2.453125" style="59" customWidth="1"/>
    <col min="5" max="6" width="7" style="59" customWidth="1"/>
    <col min="7" max="16384" width="9.08984375" style="59"/>
  </cols>
  <sheetData>
    <row r="1" spans="1:9" ht="30" customHeight="1" x14ac:dyDescent="0.25">
      <c r="A1" s="391" t="s">
        <v>112</v>
      </c>
      <c r="B1" s="391"/>
      <c r="C1" s="391"/>
      <c r="D1" s="391"/>
      <c r="E1" s="391"/>
      <c r="F1" s="391"/>
    </row>
    <row r="2" spans="1:9" ht="15.75" customHeight="1" thickBot="1" x14ac:dyDescent="0.3">
      <c r="A2" s="16" t="s">
        <v>20</v>
      </c>
    </row>
    <row r="3" spans="1:9" ht="15.75" customHeight="1" x14ac:dyDescent="0.25">
      <c r="A3" s="60"/>
      <c r="B3" s="392" t="s">
        <v>97</v>
      </c>
      <c r="C3" s="392"/>
      <c r="D3" s="61"/>
      <c r="E3" s="392" t="s">
        <v>98</v>
      </c>
      <c r="F3" s="393"/>
    </row>
    <row r="4" spans="1:9" ht="15.75" customHeight="1" x14ac:dyDescent="0.25">
      <c r="A4" s="62" t="s">
        <v>63</v>
      </c>
      <c r="B4" s="63" t="s">
        <v>99</v>
      </c>
      <c r="C4" s="63" t="s">
        <v>100</v>
      </c>
      <c r="D4" s="64"/>
      <c r="E4" s="63" t="s">
        <v>101</v>
      </c>
      <c r="F4" s="65" t="s">
        <v>102</v>
      </c>
    </row>
    <row r="5" spans="1:9" ht="15.75" customHeight="1" x14ac:dyDescent="0.25">
      <c r="A5" s="66" t="s">
        <v>108</v>
      </c>
      <c r="B5" s="67">
        <v>85</v>
      </c>
      <c r="C5" s="67">
        <v>5</v>
      </c>
      <c r="D5" s="67"/>
      <c r="E5" s="67">
        <v>90</v>
      </c>
      <c r="F5" s="68">
        <v>0</v>
      </c>
    </row>
    <row r="6" spans="1:9" ht="15.75" customHeight="1" x14ac:dyDescent="0.25">
      <c r="A6" s="66" t="s">
        <v>90</v>
      </c>
      <c r="B6" s="67">
        <v>6</v>
      </c>
      <c r="C6" s="67">
        <v>3</v>
      </c>
      <c r="D6" s="67"/>
      <c r="E6" s="67">
        <v>9</v>
      </c>
      <c r="F6" s="68">
        <v>0</v>
      </c>
    </row>
    <row r="7" spans="1:9" ht="15.75" customHeight="1" x14ac:dyDescent="0.25">
      <c r="A7" s="66" t="s">
        <v>75</v>
      </c>
      <c r="B7" s="67">
        <v>12</v>
      </c>
      <c r="C7" s="67">
        <v>3</v>
      </c>
      <c r="D7" s="67"/>
      <c r="E7" s="67">
        <v>15</v>
      </c>
      <c r="F7" s="68">
        <v>0</v>
      </c>
    </row>
    <row r="8" spans="1:9" ht="15.75" customHeight="1" x14ac:dyDescent="0.25">
      <c r="A8" s="66" t="s">
        <v>76</v>
      </c>
      <c r="B8" s="67">
        <v>55</v>
      </c>
      <c r="C8" s="67">
        <v>0</v>
      </c>
      <c r="D8" s="67"/>
      <c r="E8" s="67">
        <v>54</v>
      </c>
      <c r="F8" s="68">
        <v>1</v>
      </c>
      <c r="I8"/>
    </row>
    <row r="9" spans="1:9" s="69" customFormat="1" ht="15.75" customHeight="1" x14ac:dyDescent="0.25">
      <c r="A9" s="66" t="s">
        <v>107</v>
      </c>
      <c r="B9" s="67">
        <v>156</v>
      </c>
      <c r="C9" s="67">
        <v>25</v>
      </c>
      <c r="D9" s="67"/>
      <c r="E9" s="67">
        <v>176</v>
      </c>
      <c r="F9" s="68">
        <v>5</v>
      </c>
      <c r="I9"/>
    </row>
    <row r="10" spans="1:9" s="69" customFormat="1" ht="15.75" customHeight="1" x14ac:dyDescent="0.25">
      <c r="A10" s="66" t="s">
        <v>77</v>
      </c>
      <c r="B10" s="67">
        <v>13</v>
      </c>
      <c r="C10" s="67">
        <v>1</v>
      </c>
      <c r="D10" s="67"/>
      <c r="E10" s="67">
        <v>14</v>
      </c>
      <c r="F10" s="68">
        <v>0</v>
      </c>
      <c r="I10"/>
    </row>
    <row r="11" spans="1:9" ht="15.75" customHeight="1" x14ac:dyDescent="0.25">
      <c r="A11" s="66" t="s">
        <v>78</v>
      </c>
      <c r="B11" s="67">
        <v>8</v>
      </c>
      <c r="C11" s="67">
        <v>1</v>
      </c>
      <c r="D11" s="67"/>
      <c r="E11" s="67">
        <v>9</v>
      </c>
      <c r="F11" s="68">
        <v>0</v>
      </c>
      <c r="I11"/>
    </row>
    <row r="12" spans="1:9" ht="15.75" customHeight="1" x14ac:dyDescent="0.25">
      <c r="A12" s="66" t="s">
        <v>79</v>
      </c>
      <c r="B12" s="67">
        <v>101</v>
      </c>
      <c r="C12" s="67">
        <v>0</v>
      </c>
      <c r="D12" s="67"/>
      <c r="E12" s="67">
        <v>101</v>
      </c>
      <c r="F12" s="68">
        <v>0</v>
      </c>
      <c r="I12"/>
    </row>
    <row r="13" spans="1:9" ht="15.75" customHeight="1" x14ac:dyDescent="0.25">
      <c r="A13" s="66" t="s">
        <v>103</v>
      </c>
      <c r="B13" s="67">
        <v>10</v>
      </c>
      <c r="C13" s="67">
        <v>1</v>
      </c>
      <c r="D13" s="67"/>
      <c r="E13" s="67">
        <v>8</v>
      </c>
      <c r="F13" s="68">
        <v>3</v>
      </c>
      <c r="I13"/>
    </row>
    <row r="14" spans="1:9" ht="15.75" customHeight="1" x14ac:dyDescent="0.25">
      <c r="A14" s="66" t="s">
        <v>81</v>
      </c>
      <c r="B14" s="67">
        <v>61</v>
      </c>
      <c r="C14" s="67">
        <v>6</v>
      </c>
      <c r="D14" s="67"/>
      <c r="E14" s="67">
        <v>66</v>
      </c>
      <c r="F14" s="68">
        <v>1</v>
      </c>
      <c r="I14"/>
    </row>
    <row r="15" spans="1:9" ht="15.75" customHeight="1" x14ac:dyDescent="0.25">
      <c r="A15" s="66" t="s">
        <v>104</v>
      </c>
      <c r="B15" s="67">
        <v>4</v>
      </c>
      <c r="C15" s="67">
        <v>1</v>
      </c>
      <c r="D15" s="67"/>
      <c r="E15" s="67">
        <v>4</v>
      </c>
      <c r="F15" s="68">
        <v>1</v>
      </c>
      <c r="I15"/>
    </row>
    <row r="16" spans="1:9" ht="15.75" customHeight="1" x14ac:dyDescent="0.25">
      <c r="A16" s="66" t="s">
        <v>91</v>
      </c>
      <c r="B16" s="67">
        <v>6</v>
      </c>
      <c r="C16" s="67">
        <v>0</v>
      </c>
      <c r="D16" s="67"/>
      <c r="E16" s="67">
        <v>6</v>
      </c>
      <c r="F16" s="68">
        <v>0</v>
      </c>
      <c r="I16"/>
    </row>
    <row r="17" spans="1:9" ht="15.75" customHeight="1" x14ac:dyDescent="0.25">
      <c r="A17" s="66" t="s">
        <v>109</v>
      </c>
      <c r="B17" s="67">
        <v>11</v>
      </c>
      <c r="C17" s="67">
        <v>1</v>
      </c>
      <c r="D17" s="67"/>
      <c r="E17" s="67">
        <v>12</v>
      </c>
      <c r="F17" s="68">
        <v>0</v>
      </c>
      <c r="I17"/>
    </row>
    <row r="18" spans="1:9" ht="15.75" customHeight="1" x14ac:dyDescent="0.25">
      <c r="A18" s="66" t="s">
        <v>84</v>
      </c>
      <c r="B18" s="67">
        <v>71</v>
      </c>
      <c r="C18" s="67">
        <v>11</v>
      </c>
      <c r="D18" s="67"/>
      <c r="E18" s="67">
        <v>81</v>
      </c>
      <c r="F18" s="68">
        <v>1</v>
      </c>
      <c r="G18" s="70"/>
      <c r="H18" s="70"/>
      <c r="I18"/>
    </row>
    <row r="19" spans="1:9" ht="15.75" customHeight="1" x14ac:dyDescent="0.25">
      <c r="A19" s="66" t="s">
        <v>85</v>
      </c>
      <c r="B19" s="67">
        <v>57</v>
      </c>
      <c r="C19" s="67">
        <v>1</v>
      </c>
      <c r="D19" s="67"/>
      <c r="E19" s="67">
        <v>57</v>
      </c>
      <c r="F19" s="68">
        <v>1</v>
      </c>
      <c r="I19"/>
    </row>
    <row r="20" spans="1:9" s="69" customFormat="1" ht="15.75" customHeight="1" x14ac:dyDescent="0.25">
      <c r="A20" s="66" t="s">
        <v>86</v>
      </c>
      <c r="B20" s="67">
        <v>46</v>
      </c>
      <c r="C20" s="67">
        <v>2</v>
      </c>
      <c r="D20" s="67"/>
      <c r="E20" s="67">
        <v>48</v>
      </c>
      <c r="F20" s="68">
        <v>0</v>
      </c>
      <c r="G20" s="71"/>
      <c r="I20"/>
    </row>
    <row r="21" spans="1:9" s="69" customFormat="1" ht="15.75" customHeight="1" x14ac:dyDescent="0.25">
      <c r="A21" s="66" t="s">
        <v>88</v>
      </c>
      <c r="B21" s="67">
        <v>7</v>
      </c>
      <c r="C21" s="67">
        <v>0</v>
      </c>
      <c r="D21" s="67"/>
      <c r="E21" s="67">
        <v>7</v>
      </c>
      <c r="F21" s="68">
        <v>0</v>
      </c>
      <c r="G21" s="71"/>
      <c r="I21"/>
    </row>
    <row r="22" spans="1:9" s="69" customFormat="1" ht="15.75" customHeight="1" x14ac:dyDescent="0.3">
      <c r="A22" s="66" t="s">
        <v>105</v>
      </c>
      <c r="B22" s="67">
        <v>2</v>
      </c>
      <c r="C22" s="67">
        <v>0</v>
      </c>
      <c r="D22" s="67"/>
      <c r="E22" s="67">
        <v>2</v>
      </c>
      <c r="F22" s="68">
        <v>0</v>
      </c>
      <c r="G22" s="71"/>
      <c r="I22"/>
    </row>
    <row r="23" spans="1:9" ht="15.75" customHeight="1" x14ac:dyDescent="0.25">
      <c r="A23" s="66" t="s">
        <v>106</v>
      </c>
      <c r="B23" s="67">
        <v>1</v>
      </c>
      <c r="C23" s="67">
        <v>0</v>
      </c>
      <c r="D23" s="67"/>
      <c r="E23" s="67">
        <v>1</v>
      </c>
      <c r="F23" s="68">
        <v>0</v>
      </c>
      <c r="G23" s="70"/>
      <c r="H23" s="70"/>
      <c r="I23"/>
    </row>
    <row r="24" spans="1:9" s="76" customFormat="1" ht="21.5" customHeight="1" thickBot="1" x14ac:dyDescent="0.3">
      <c r="A24" s="72" t="s">
        <v>110</v>
      </c>
      <c r="B24" s="73">
        <v>712</v>
      </c>
      <c r="C24" s="73">
        <v>61</v>
      </c>
      <c r="D24" s="73"/>
      <c r="E24" s="73">
        <v>760</v>
      </c>
      <c r="F24" s="74">
        <v>13</v>
      </c>
      <c r="G24" s="75"/>
      <c r="H24" s="75"/>
      <c r="I24"/>
    </row>
    <row r="25" spans="1:9" ht="26.25" customHeight="1" x14ac:dyDescent="0.25">
      <c r="A25" s="394" t="s">
        <v>111</v>
      </c>
      <c r="B25" s="395"/>
      <c r="C25" s="395"/>
      <c r="D25" s="395"/>
      <c r="E25" s="395"/>
      <c r="F25" s="395"/>
      <c r="G25" s="77"/>
      <c r="H25" s="77"/>
      <c r="I25"/>
    </row>
    <row r="26" spans="1:9" ht="15.75" customHeight="1" x14ac:dyDescent="0.25">
      <c r="A26" s="77"/>
      <c r="B26" s="77"/>
      <c r="C26" s="77"/>
      <c r="D26" s="77"/>
      <c r="E26" s="77"/>
      <c r="F26" s="77"/>
      <c r="G26" s="78"/>
      <c r="H26" s="78"/>
      <c r="I26" s="79"/>
    </row>
    <row r="27" spans="1:9" ht="15.75" customHeight="1" x14ac:dyDescent="0.25">
      <c r="A27" s="78" t="s">
        <v>113</v>
      </c>
      <c r="B27" s="78"/>
      <c r="C27" s="78"/>
      <c r="D27" s="78"/>
      <c r="E27" s="78"/>
      <c r="F27" s="78"/>
      <c r="I27" s="79"/>
    </row>
    <row r="28" spans="1:9" x14ac:dyDescent="0.3">
      <c r="A28" s="80" t="s">
        <v>96</v>
      </c>
      <c r="I28" s="79"/>
    </row>
    <row r="29" spans="1:9" ht="25.5" customHeight="1" x14ac:dyDescent="0.25">
      <c r="I29" s="81"/>
    </row>
    <row r="30" spans="1:9" ht="13.75" x14ac:dyDescent="0.25">
      <c r="I30" s="81"/>
    </row>
    <row r="31" spans="1:9" ht="13.75" x14ac:dyDescent="0.25">
      <c r="I31" s="81"/>
    </row>
    <row r="32" spans="1:9" ht="13.75" x14ac:dyDescent="0.25">
      <c r="I32" s="82"/>
    </row>
    <row r="33" spans="9:9" ht="13.75" x14ac:dyDescent="0.25">
      <c r="I33" s="82"/>
    </row>
    <row r="34" spans="9:9" ht="13.75" x14ac:dyDescent="0.25">
      <c r="I34" s="82"/>
    </row>
    <row r="35" spans="9:9" ht="13.75" x14ac:dyDescent="0.25">
      <c r="I35" s="82"/>
    </row>
    <row r="36" spans="9:9" ht="14.25" customHeight="1" x14ac:dyDescent="0.3">
      <c r="I36" s="82"/>
    </row>
    <row r="37" spans="9:9" x14ac:dyDescent="0.3">
      <c r="I37" s="82"/>
    </row>
    <row r="38" spans="9:9" ht="14.25" customHeight="1" x14ac:dyDescent="0.3"/>
    <row r="61" ht="14.25" customHeight="1" x14ac:dyDescent="0.3"/>
    <row r="63" ht="14.25" customHeight="1" x14ac:dyDescent="0.3"/>
  </sheetData>
  <mergeCells count="4">
    <mergeCell ref="A1:F1"/>
    <mergeCell ref="B3:C3"/>
    <mergeCell ref="E3:F3"/>
    <mergeCell ref="A25:F25"/>
  </mergeCells>
  <conditionalFormatting sqref="A5:F24">
    <cfRule type="expression" dxfId="45" priority="1">
      <formula>MOD(ROW(),2)=0</formula>
    </cfRule>
  </conditionalFormatting>
  <hyperlinks>
    <hyperlink ref="A2" location="TOC!A1" display="Return to Table of Contents"/>
  </hyperlinks>
  <pageMargins left="0.25" right="0.25" top="0.75" bottom="0.75" header="0.3" footer="0.3"/>
  <pageSetup fitToHeight="0" orientation="portrait" r:id="rId1"/>
  <headerFooter>
    <oddHeader>&amp;L2018-19 &amp;"Arial,Italic"Survey of Advanced Dental Education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showGridLines="0" zoomScaleNormal="100" workbookViewId="0">
      <pane ySplit="6" topLeftCell="A7" activePane="bottomLeft" state="frozen"/>
      <selection pane="bottomLeft"/>
    </sheetView>
  </sheetViews>
  <sheetFormatPr defaultColWidth="9.08984375" defaultRowHeight="14" x14ac:dyDescent="0.3"/>
  <cols>
    <col min="1" max="1" width="60.453125" style="59" customWidth="1"/>
    <col min="2" max="2" width="8" style="59" customWidth="1"/>
    <col min="3" max="3" width="9.90625" style="59" customWidth="1"/>
    <col min="4" max="4" width="8.54296875" style="59" customWidth="1"/>
    <col min="5" max="5" width="9.54296875" style="59" customWidth="1"/>
    <col min="6" max="6" width="10.54296875" style="59" customWidth="1"/>
    <col min="7" max="7" width="5" style="59" customWidth="1"/>
    <col min="8" max="16384" width="9.08984375" style="59"/>
  </cols>
  <sheetData>
    <row r="1" spans="1:13" ht="15.65" x14ac:dyDescent="0.25">
      <c r="A1" s="83" t="s">
        <v>122</v>
      </c>
    </row>
    <row r="2" spans="1:13" ht="14.4" thickBot="1" x14ac:dyDescent="0.3">
      <c r="A2" s="16" t="s">
        <v>20</v>
      </c>
      <c r="B2" s="69"/>
      <c r="C2" s="69"/>
      <c r="D2" s="69"/>
      <c r="E2" s="69"/>
      <c r="F2" s="69"/>
    </row>
    <row r="3" spans="1:13" ht="14.25" customHeight="1" x14ac:dyDescent="0.3">
      <c r="A3" s="84"/>
      <c r="B3" s="392"/>
      <c r="C3" s="392"/>
      <c r="D3" s="392"/>
      <c r="E3" s="392"/>
      <c r="F3" s="393"/>
      <c r="G3" s="85"/>
    </row>
    <row r="4" spans="1:13" ht="14.25" customHeight="1" x14ac:dyDescent="0.3">
      <c r="A4" s="86"/>
      <c r="B4" s="398"/>
      <c r="C4" s="398"/>
      <c r="D4" s="398"/>
      <c r="E4" s="398"/>
      <c r="F4" s="399"/>
      <c r="G4" s="85"/>
    </row>
    <row r="5" spans="1:13" ht="15" customHeight="1" x14ac:dyDescent="0.3">
      <c r="A5" s="87"/>
      <c r="B5" s="400" t="s">
        <v>114</v>
      </c>
      <c r="C5" s="400" t="s">
        <v>115</v>
      </c>
      <c r="D5" s="400" t="s">
        <v>116</v>
      </c>
      <c r="E5" s="400" t="s">
        <v>117</v>
      </c>
      <c r="F5" s="402" t="s">
        <v>118</v>
      </c>
    </row>
    <row r="6" spans="1:13" s="85" customFormat="1" ht="14.5" thickBot="1" x14ac:dyDescent="0.35">
      <c r="A6" s="88" t="s">
        <v>63</v>
      </c>
      <c r="B6" s="401"/>
      <c r="C6" s="401"/>
      <c r="D6" s="401"/>
      <c r="E6" s="401"/>
      <c r="F6" s="403"/>
    </row>
    <row r="7" spans="1:13" ht="15.75" customHeight="1" x14ac:dyDescent="0.25">
      <c r="A7" s="66" t="s">
        <v>89</v>
      </c>
      <c r="B7" s="89">
        <v>90</v>
      </c>
      <c r="C7" s="89">
        <v>6521</v>
      </c>
      <c r="D7" s="89">
        <v>771</v>
      </c>
      <c r="E7" s="89">
        <v>911</v>
      </c>
      <c r="F7" s="90">
        <v>818</v>
      </c>
      <c r="H7" s="92"/>
      <c r="I7" s="79"/>
      <c r="J7" s="99"/>
      <c r="K7" s="79"/>
      <c r="L7" s="79"/>
    </row>
    <row r="8" spans="1:13" ht="15.75" customHeight="1" x14ac:dyDescent="0.25">
      <c r="A8" s="66" t="s">
        <v>90</v>
      </c>
      <c r="B8" s="89">
        <v>9</v>
      </c>
      <c r="C8" s="89">
        <v>150</v>
      </c>
      <c r="D8" s="89">
        <v>22</v>
      </c>
      <c r="E8" s="89">
        <v>79</v>
      </c>
      <c r="F8" s="90">
        <v>31</v>
      </c>
      <c r="H8" s="93"/>
      <c r="I8" s="79"/>
      <c r="J8" s="92"/>
      <c r="K8" s="79"/>
      <c r="L8" s="79"/>
    </row>
    <row r="9" spans="1:13" ht="15.75" customHeight="1" x14ac:dyDescent="0.25">
      <c r="A9" s="66" t="s">
        <v>75</v>
      </c>
      <c r="B9" s="89">
        <v>15</v>
      </c>
      <c r="C9" s="89">
        <v>195</v>
      </c>
      <c r="D9" s="89">
        <v>38</v>
      </c>
      <c r="E9" s="89">
        <v>62</v>
      </c>
      <c r="F9" s="90">
        <v>36</v>
      </c>
      <c r="G9" s="91"/>
      <c r="H9" s="91"/>
      <c r="I9" s="91"/>
      <c r="J9" s="93"/>
      <c r="K9" s="79"/>
      <c r="L9" s="79"/>
    </row>
    <row r="10" spans="1:13" ht="15.75" customHeight="1" x14ac:dyDescent="0.25">
      <c r="A10" s="66" t="s">
        <v>76</v>
      </c>
      <c r="B10" s="89">
        <v>55</v>
      </c>
      <c r="C10" s="89">
        <v>4343</v>
      </c>
      <c r="D10" s="89">
        <v>218</v>
      </c>
      <c r="E10" s="89">
        <v>477</v>
      </c>
      <c r="F10" s="90">
        <v>211</v>
      </c>
      <c r="G10" s="91"/>
      <c r="H10" s="81"/>
      <c r="I10" s="82"/>
      <c r="J10" s="91"/>
      <c r="K10" s="91"/>
      <c r="L10" s="91"/>
    </row>
    <row r="11" spans="1:13" ht="15.75" customHeight="1" x14ac:dyDescent="0.25">
      <c r="A11" s="66" t="s">
        <v>107</v>
      </c>
      <c r="B11" s="89">
        <v>181</v>
      </c>
      <c r="C11" s="89">
        <v>11536</v>
      </c>
      <c r="D11" s="89">
        <v>1112</v>
      </c>
      <c r="E11" s="89">
        <v>1244</v>
      </c>
      <c r="F11" s="90">
        <v>1191</v>
      </c>
      <c r="G11" s="91"/>
      <c r="H11" s="81"/>
      <c r="I11" s="82"/>
      <c r="J11" s="81"/>
      <c r="K11" s="82"/>
      <c r="L11" s="82"/>
    </row>
    <row r="12" spans="1:13" ht="15.75" customHeight="1" x14ac:dyDescent="0.25">
      <c r="A12" s="66" t="s">
        <v>77</v>
      </c>
      <c r="B12" s="89">
        <v>14</v>
      </c>
      <c r="C12" s="89">
        <v>97</v>
      </c>
      <c r="D12" s="89">
        <v>20</v>
      </c>
      <c r="E12" s="89">
        <v>56</v>
      </c>
      <c r="F12" s="90">
        <v>14</v>
      </c>
      <c r="G12" s="91"/>
      <c r="H12" s="81"/>
      <c r="I12" s="82"/>
      <c r="J12" s="81"/>
      <c r="K12" s="82"/>
      <c r="L12" s="82"/>
    </row>
    <row r="13" spans="1:13" ht="15.75" customHeight="1" x14ac:dyDescent="0.25">
      <c r="A13" s="66" t="s">
        <v>78</v>
      </c>
      <c r="B13" s="89">
        <v>9</v>
      </c>
      <c r="C13" s="89">
        <v>172</v>
      </c>
      <c r="D13" s="89">
        <v>21</v>
      </c>
      <c r="E13" s="89">
        <v>55</v>
      </c>
      <c r="F13" s="90">
        <v>15</v>
      </c>
      <c r="G13" s="91"/>
      <c r="H13" s="81"/>
      <c r="I13" s="82"/>
      <c r="J13" s="81"/>
      <c r="K13" s="82"/>
      <c r="L13" s="82"/>
    </row>
    <row r="14" spans="1:13" ht="15.75" customHeight="1" x14ac:dyDescent="0.25">
      <c r="A14" s="66" t="s">
        <v>79</v>
      </c>
      <c r="B14" s="89">
        <v>101</v>
      </c>
      <c r="C14" s="89">
        <v>11441</v>
      </c>
      <c r="D14" s="89">
        <v>260</v>
      </c>
      <c r="E14" s="89">
        <v>1208</v>
      </c>
      <c r="F14" s="90">
        <v>241</v>
      </c>
      <c r="G14" s="91"/>
      <c r="H14" s="91"/>
      <c r="I14" s="91"/>
      <c r="J14" s="81"/>
      <c r="K14" s="82"/>
      <c r="L14" s="82"/>
    </row>
    <row r="15" spans="1:13" ht="15.75" customHeight="1" x14ac:dyDescent="0.25">
      <c r="A15" s="66" t="s">
        <v>103</v>
      </c>
      <c r="B15" s="89">
        <v>11</v>
      </c>
      <c r="C15" s="89">
        <v>87</v>
      </c>
      <c r="D15" s="89">
        <v>12</v>
      </c>
      <c r="E15" s="89">
        <v>16</v>
      </c>
      <c r="F15" s="90">
        <v>12</v>
      </c>
      <c r="G15" s="91"/>
      <c r="H15" s="91"/>
      <c r="I15" s="91"/>
      <c r="J15" s="99"/>
      <c r="K15" s="79"/>
      <c r="L15" s="79"/>
    </row>
    <row r="16" spans="1:13" s="69" customFormat="1" ht="15.75" customHeight="1" x14ac:dyDescent="0.25">
      <c r="A16" s="66" t="s">
        <v>81</v>
      </c>
      <c r="B16" s="89">
        <v>67</v>
      </c>
      <c r="C16" s="89">
        <v>9825</v>
      </c>
      <c r="D16" s="89">
        <v>392</v>
      </c>
      <c r="E16" s="89">
        <v>1080</v>
      </c>
      <c r="F16" s="90">
        <v>372</v>
      </c>
      <c r="G16" s="91"/>
      <c r="H16" s="91"/>
      <c r="I16" s="91"/>
      <c r="J16" s="99"/>
      <c r="K16" s="79"/>
      <c r="L16" s="79"/>
      <c r="M16" s="59"/>
    </row>
    <row r="17" spans="1:13" s="69" customFormat="1" ht="15.75" customHeight="1" x14ac:dyDescent="0.25">
      <c r="A17" s="66" t="s">
        <v>104</v>
      </c>
      <c r="B17" s="89">
        <v>5</v>
      </c>
      <c r="C17" s="89">
        <v>28</v>
      </c>
      <c r="D17" s="89">
        <v>6</v>
      </c>
      <c r="E17" s="89">
        <v>6</v>
      </c>
      <c r="F17" s="90">
        <v>5</v>
      </c>
      <c r="G17" s="91"/>
      <c r="H17" s="91"/>
      <c r="I17" s="91"/>
      <c r="J17" s="79"/>
      <c r="K17" s="79"/>
      <c r="L17" s="79"/>
      <c r="M17" s="59"/>
    </row>
    <row r="18" spans="1:13" s="69" customFormat="1" ht="15.75" customHeight="1" x14ac:dyDescent="0.25">
      <c r="A18" s="66" t="s">
        <v>91</v>
      </c>
      <c r="B18" s="89">
        <v>6</v>
      </c>
      <c r="C18" s="67">
        <v>76</v>
      </c>
      <c r="D18" s="89">
        <v>13</v>
      </c>
      <c r="E18" s="89">
        <v>30</v>
      </c>
      <c r="F18" s="68">
        <v>10</v>
      </c>
      <c r="G18" s="94"/>
      <c r="H18" s="94"/>
      <c r="I18" s="94"/>
      <c r="J18" s="92"/>
      <c r="K18" s="79"/>
      <c r="L18" s="79"/>
      <c r="M18" s="59"/>
    </row>
    <row r="19" spans="1:13" ht="15.75" customHeight="1" x14ac:dyDescent="0.25">
      <c r="A19" s="66" t="s">
        <v>109</v>
      </c>
      <c r="B19" s="89">
        <v>12</v>
      </c>
      <c r="C19" s="89">
        <v>153</v>
      </c>
      <c r="D19" s="89">
        <v>26</v>
      </c>
      <c r="E19" s="89">
        <v>49</v>
      </c>
      <c r="F19" s="90">
        <v>18</v>
      </c>
      <c r="G19" s="91"/>
      <c r="H19" s="91"/>
      <c r="I19" s="91"/>
      <c r="J19" s="49"/>
      <c r="K19" s="79"/>
      <c r="L19" s="79"/>
    </row>
    <row r="20" spans="1:13" ht="15.75" customHeight="1" x14ac:dyDescent="0.25">
      <c r="A20" s="66" t="s">
        <v>84</v>
      </c>
      <c r="B20" s="89">
        <v>82</v>
      </c>
      <c r="C20" s="89">
        <v>9766</v>
      </c>
      <c r="D20" s="89">
        <v>471</v>
      </c>
      <c r="E20" s="89">
        <v>955</v>
      </c>
      <c r="F20" s="90">
        <v>453</v>
      </c>
      <c r="G20" s="85"/>
      <c r="H20" s="85"/>
      <c r="I20" s="85"/>
      <c r="J20" s="99"/>
      <c r="K20" s="79"/>
      <c r="L20" s="79"/>
    </row>
    <row r="21" spans="1:13" ht="15.75" customHeight="1" x14ac:dyDescent="0.25">
      <c r="A21" s="66" t="s">
        <v>85</v>
      </c>
      <c r="B21" s="89">
        <v>58</v>
      </c>
      <c r="C21" s="89">
        <v>2718</v>
      </c>
      <c r="D21" s="89">
        <v>185</v>
      </c>
      <c r="E21" s="89">
        <v>575</v>
      </c>
      <c r="F21" s="90">
        <v>176</v>
      </c>
      <c r="G21" s="91"/>
      <c r="H21" s="91"/>
      <c r="I21" s="91"/>
      <c r="J21" s="81"/>
      <c r="K21" s="82"/>
      <c r="L21" s="82"/>
    </row>
    <row r="22" spans="1:13" ht="15.75" customHeight="1" x14ac:dyDescent="0.25">
      <c r="A22" s="66" t="s">
        <v>86</v>
      </c>
      <c r="B22" s="89">
        <v>48</v>
      </c>
      <c r="C22" s="89">
        <v>2312</v>
      </c>
      <c r="D22" s="89">
        <v>166</v>
      </c>
      <c r="E22" s="89">
        <v>492</v>
      </c>
      <c r="F22" s="90">
        <v>141</v>
      </c>
      <c r="G22" s="91"/>
      <c r="H22" s="91"/>
      <c r="I22" s="91"/>
      <c r="J22" s="81"/>
      <c r="K22" s="82"/>
      <c r="L22" s="82"/>
    </row>
    <row r="23" spans="1:13" ht="15.75" customHeight="1" x14ac:dyDescent="0.25">
      <c r="A23" s="66" t="s">
        <v>119</v>
      </c>
      <c r="B23" s="89">
        <v>7</v>
      </c>
      <c r="C23" s="89">
        <v>31</v>
      </c>
      <c r="D23" s="89">
        <v>15</v>
      </c>
      <c r="E23" s="89">
        <v>15</v>
      </c>
      <c r="F23" s="90">
        <v>14</v>
      </c>
      <c r="G23" s="91"/>
      <c r="H23" s="91"/>
      <c r="I23" s="91"/>
      <c r="J23" s="81"/>
      <c r="K23" s="82"/>
      <c r="L23" s="82"/>
    </row>
    <row r="24" spans="1:13" ht="15.75" customHeight="1" x14ac:dyDescent="0.3">
      <c r="A24" s="66" t="s">
        <v>105</v>
      </c>
      <c r="B24" s="89">
        <v>2</v>
      </c>
      <c r="C24" s="89">
        <v>7</v>
      </c>
      <c r="D24" s="89">
        <v>2</v>
      </c>
      <c r="E24" s="89">
        <v>4</v>
      </c>
      <c r="F24" s="90">
        <v>3</v>
      </c>
      <c r="G24" s="91"/>
      <c r="H24" s="91"/>
      <c r="I24" s="91"/>
      <c r="J24" s="81"/>
      <c r="K24" s="82"/>
      <c r="L24" s="82"/>
    </row>
    <row r="25" spans="1:13" ht="15.75" customHeight="1" x14ac:dyDescent="0.25">
      <c r="A25" s="66" t="s">
        <v>106</v>
      </c>
      <c r="B25" s="67">
        <v>1</v>
      </c>
      <c r="C25" s="67">
        <v>19</v>
      </c>
      <c r="D25" s="67">
        <v>1</v>
      </c>
      <c r="E25" s="67">
        <v>4</v>
      </c>
      <c r="F25" s="68">
        <v>1</v>
      </c>
      <c r="G25" s="91"/>
      <c r="H25" s="91"/>
      <c r="I25" s="91"/>
      <c r="J25" s="81"/>
      <c r="K25" s="82"/>
      <c r="L25" s="82"/>
    </row>
    <row r="26" spans="1:13" ht="15.75" customHeight="1" thickBot="1" x14ac:dyDescent="0.3">
      <c r="A26" s="72" t="s">
        <v>92</v>
      </c>
      <c r="B26" s="95">
        <v>773</v>
      </c>
      <c r="C26" s="95">
        <v>59477</v>
      </c>
      <c r="D26" s="95">
        <v>3751</v>
      </c>
      <c r="E26" s="95">
        <v>7318</v>
      </c>
      <c r="F26" s="96">
        <v>3762</v>
      </c>
      <c r="J26" s="99"/>
      <c r="K26" s="79"/>
      <c r="L26" s="79"/>
    </row>
    <row r="27" spans="1:13" ht="25.5" customHeight="1" x14ac:dyDescent="0.25">
      <c r="A27" s="395" t="s">
        <v>120</v>
      </c>
      <c r="B27" s="395"/>
      <c r="C27" s="395"/>
      <c r="D27" s="395"/>
      <c r="E27" s="395"/>
      <c r="F27" s="395"/>
      <c r="G27" s="85"/>
      <c r="H27" s="85"/>
      <c r="I27" s="85"/>
      <c r="J27" s="79"/>
      <c r="K27" s="79"/>
      <c r="L27" s="79"/>
    </row>
    <row r="28" spans="1:13" ht="13.75" x14ac:dyDescent="0.25">
      <c r="A28" s="97" t="s">
        <v>121</v>
      </c>
      <c r="B28" s="218"/>
      <c r="C28" s="218"/>
      <c r="D28" s="218"/>
      <c r="E28" s="218"/>
      <c r="F28" s="218"/>
      <c r="J28" s="92"/>
      <c r="K28" s="79"/>
      <c r="L28" s="79"/>
    </row>
    <row r="29" spans="1:13" ht="24" customHeight="1" x14ac:dyDescent="0.25">
      <c r="A29" s="395" t="s">
        <v>124</v>
      </c>
      <c r="B29" s="395"/>
      <c r="C29" s="395"/>
      <c r="D29" s="395"/>
      <c r="E29" s="395"/>
      <c r="F29" s="395"/>
      <c r="J29" s="49"/>
      <c r="K29" s="79"/>
      <c r="L29" s="79"/>
    </row>
    <row r="30" spans="1:13" ht="13.75" x14ac:dyDescent="0.25">
      <c r="A30" s="396"/>
      <c r="B30" s="396"/>
      <c r="C30" s="396"/>
      <c r="D30" s="396"/>
      <c r="E30" s="396"/>
      <c r="F30" s="396"/>
      <c r="J30" s="100"/>
      <c r="K30" s="79"/>
      <c r="L30" s="79"/>
    </row>
    <row r="31" spans="1:13" ht="15.75" customHeight="1" x14ac:dyDescent="0.25">
      <c r="A31" s="397" t="s">
        <v>123</v>
      </c>
      <c r="B31" s="397"/>
      <c r="C31" s="397"/>
      <c r="D31" s="397"/>
      <c r="E31" s="397"/>
      <c r="F31" s="397"/>
      <c r="J31" s="92"/>
      <c r="K31" s="79"/>
      <c r="L31" s="79"/>
    </row>
    <row r="32" spans="1:13" ht="15.75" customHeight="1" x14ac:dyDescent="0.3">
      <c r="A32" s="80" t="s">
        <v>96</v>
      </c>
      <c r="B32" s="98"/>
      <c r="C32" s="98"/>
      <c r="D32" s="98"/>
      <c r="E32" s="98"/>
      <c r="F32" s="98"/>
      <c r="J32" s="93"/>
      <c r="K32" s="79"/>
      <c r="L32" s="79"/>
    </row>
    <row r="33" spans="2:12" ht="13.75" x14ac:dyDescent="0.25">
      <c r="B33" s="98"/>
      <c r="C33" s="98"/>
      <c r="D33" s="98"/>
      <c r="E33" s="98"/>
      <c r="F33" s="98"/>
      <c r="J33" s="91"/>
      <c r="K33" s="91"/>
      <c r="L33" s="91"/>
    </row>
    <row r="34" spans="2:12" ht="13.75" x14ac:dyDescent="0.25">
      <c r="C34" s="98"/>
      <c r="D34" s="98"/>
      <c r="E34" s="98"/>
      <c r="J34" s="81"/>
      <c r="K34" s="82"/>
      <c r="L34" s="82"/>
    </row>
    <row r="35" spans="2:12" ht="13.75" x14ac:dyDescent="0.25">
      <c r="F35" s="98"/>
      <c r="J35" s="81"/>
      <c r="K35" s="82"/>
      <c r="L35" s="82"/>
    </row>
    <row r="36" spans="2:12" ht="13.75" x14ac:dyDescent="0.25">
      <c r="J36" s="81"/>
      <c r="K36" s="82"/>
      <c r="L36" s="82"/>
    </row>
    <row r="37" spans="2:12" ht="13.75" x14ac:dyDescent="0.25">
      <c r="J37" s="81"/>
      <c r="K37" s="82"/>
      <c r="L37" s="82"/>
    </row>
    <row r="38" spans="2:12" x14ac:dyDescent="0.3">
      <c r="J38" s="99"/>
      <c r="K38" s="79"/>
      <c r="L38" s="79"/>
    </row>
    <row r="39" spans="2:12" x14ac:dyDescent="0.3">
      <c r="J39" s="99"/>
      <c r="K39" s="79"/>
      <c r="L39" s="79"/>
    </row>
    <row r="40" spans="2:12" x14ac:dyDescent="0.3">
      <c r="J40" s="79"/>
      <c r="K40" s="79"/>
      <c r="L40" s="79"/>
    </row>
    <row r="41" spans="2:12" x14ac:dyDescent="0.3">
      <c r="J41" s="92"/>
      <c r="K41" s="79"/>
      <c r="L41" s="79"/>
    </row>
    <row r="42" spans="2:12" x14ac:dyDescent="0.3">
      <c r="J42" s="49"/>
      <c r="K42" s="79"/>
      <c r="L42" s="79"/>
    </row>
    <row r="43" spans="2:12" x14ac:dyDescent="0.3">
      <c r="J43" s="99"/>
      <c r="K43" s="79"/>
      <c r="L43" s="79"/>
    </row>
    <row r="44" spans="2:12" x14ac:dyDescent="0.3">
      <c r="J44" s="92"/>
      <c r="K44" s="79"/>
      <c r="L44" s="79"/>
    </row>
    <row r="45" spans="2:12" x14ac:dyDescent="0.3">
      <c r="J45" s="93"/>
      <c r="K45" s="79"/>
      <c r="L45" s="79"/>
    </row>
    <row r="46" spans="2:12" x14ac:dyDescent="0.3">
      <c r="J46" s="91"/>
      <c r="K46" s="91"/>
      <c r="L46" s="91"/>
    </row>
    <row r="47" spans="2:12" x14ac:dyDescent="0.3">
      <c r="J47" s="81"/>
      <c r="K47" s="82"/>
      <c r="L47" s="82"/>
    </row>
    <row r="48" spans="2:12" x14ac:dyDescent="0.3">
      <c r="J48" s="81"/>
      <c r="K48" s="82"/>
      <c r="L48" s="82"/>
    </row>
    <row r="49" spans="10:12" x14ac:dyDescent="0.3">
      <c r="J49" s="81"/>
      <c r="K49" s="82"/>
      <c r="L49" s="82"/>
    </row>
    <row r="50" spans="10:12" x14ac:dyDescent="0.3">
      <c r="J50" s="81"/>
      <c r="K50" s="82"/>
      <c r="L50" s="82"/>
    </row>
  </sheetData>
  <mergeCells count="10">
    <mergeCell ref="A27:F27"/>
    <mergeCell ref="A29:F29"/>
    <mergeCell ref="A30:F30"/>
    <mergeCell ref="A31:F31"/>
    <mergeCell ref="B3:F4"/>
    <mergeCell ref="B5:B6"/>
    <mergeCell ref="C5:C6"/>
    <mergeCell ref="D5:D6"/>
    <mergeCell ref="E5:E6"/>
    <mergeCell ref="F5:F6"/>
  </mergeCells>
  <conditionalFormatting sqref="A7:F22 A24:F26">
    <cfRule type="expression" dxfId="44" priority="3">
      <formula>MOD(ROW(),2)=0</formula>
    </cfRule>
  </conditionalFormatting>
  <conditionalFormatting sqref="B23:F23">
    <cfRule type="expression" dxfId="43" priority="2">
      <formula>MOD(ROW(),2)=0</formula>
    </cfRule>
  </conditionalFormatting>
  <conditionalFormatting sqref="A23">
    <cfRule type="expression" dxfId="42" priority="1">
      <formula>MOD(ROW(),2)=0</formula>
    </cfRule>
  </conditionalFormatting>
  <hyperlinks>
    <hyperlink ref="A2" location="TOC!A1" display="Return to Table of Contents"/>
  </hyperlinks>
  <pageMargins left="0.25" right="0.25" top="0.75" bottom="0.75" header="0.3" footer="0.3"/>
  <pageSetup scale="93" fitToHeight="0" orientation="portrait" horizontalDpi="4294967295" verticalDpi="4294967295" r:id="rId1"/>
  <headerFooter>
    <oddHeader>&amp;L2018-19 &amp;"Arial,Italic"Survey of Advanced Dental Education</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workbookViewId="0"/>
  </sheetViews>
  <sheetFormatPr defaultColWidth="9.08984375" defaultRowHeight="12.5" x14ac:dyDescent="0.25"/>
  <cols>
    <col min="1" max="15" width="9.08984375" style="9"/>
    <col min="16" max="16" width="6" style="9" customWidth="1"/>
    <col min="17" max="16384" width="9.08984375" style="9"/>
  </cols>
  <sheetData>
    <row r="1" spans="1:17" ht="13.25" x14ac:dyDescent="0.25">
      <c r="A1" s="3" t="s">
        <v>4</v>
      </c>
    </row>
    <row r="2" spans="1:17" ht="13.25" x14ac:dyDescent="0.25">
      <c r="A2" s="387" t="s">
        <v>20</v>
      </c>
      <c r="B2" s="387"/>
      <c r="C2" s="387"/>
    </row>
    <row r="6" spans="1:17" ht="13.25" x14ac:dyDescent="0.25">
      <c r="C6" s="101" t="s">
        <v>64</v>
      </c>
      <c r="D6" s="101" t="s">
        <v>65</v>
      </c>
      <c r="E6" s="101" t="s">
        <v>66</v>
      </c>
      <c r="F6" s="101" t="s">
        <v>67</v>
      </c>
      <c r="G6" s="101" t="s">
        <v>68</v>
      </c>
      <c r="H6" s="101" t="s">
        <v>69</v>
      </c>
      <c r="I6" s="101" t="s">
        <v>70</v>
      </c>
      <c r="J6" s="101" t="s">
        <v>71</v>
      </c>
      <c r="K6" s="101" t="s">
        <v>72</v>
      </c>
      <c r="L6" s="101" t="s">
        <v>73</v>
      </c>
      <c r="M6" s="9" t="s">
        <v>74</v>
      </c>
    </row>
    <row r="7" spans="1:17" ht="13.75" thickBot="1" x14ac:dyDescent="0.3">
      <c r="B7" s="9" t="s">
        <v>125</v>
      </c>
      <c r="C7" s="102">
        <v>5864</v>
      </c>
      <c r="D7" s="102">
        <v>6095</v>
      </c>
      <c r="E7" s="102">
        <v>6240</v>
      </c>
      <c r="F7" s="102">
        <v>6459</v>
      </c>
      <c r="G7" s="102">
        <v>6667</v>
      </c>
      <c r="H7" s="102">
        <v>6777</v>
      </c>
      <c r="I7" s="102">
        <v>6948</v>
      </c>
      <c r="J7" s="103">
        <v>7059</v>
      </c>
      <c r="K7" s="103">
        <v>7157</v>
      </c>
      <c r="L7" s="103">
        <v>7291</v>
      </c>
      <c r="M7" s="95">
        <v>7318</v>
      </c>
    </row>
    <row r="8" spans="1:17" ht="13.25" x14ac:dyDescent="0.25">
      <c r="B8" s="101" t="s">
        <v>126</v>
      </c>
      <c r="C8" s="102">
        <v>2963</v>
      </c>
      <c r="D8" s="102">
        <v>3100</v>
      </c>
      <c r="E8" s="102">
        <v>3227</v>
      </c>
      <c r="F8" s="102">
        <v>3319</v>
      </c>
      <c r="G8" s="102">
        <v>3472</v>
      </c>
      <c r="H8" s="102">
        <v>3541</v>
      </c>
      <c r="I8" s="103">
        <v>3611</v>
      </c>
      <c r="J8" s="9">
        <v>3663</v>
      </c>
      <c r="K8" s="9">
        <v>3702</v>
      </c>
      <c r="L8">
        <v>3762</v>
      </c>
    </row>
    <row r="15" spans="1:17" ht="13.25" x14ac:dyDescent="0.25">
      <c r="Q15" s="104"/>
    </row>
    <row r="18" spans="17:17" ht="13.25" x14ac:dyDescent="0.25">
      <c r="Q18" s="104"/>
    </row>
    <row r="33" spans="2:2" ht="13.25" x14ac:dyDescent="0.25">
      <c r="B33" s="55" t="s">
        <v>95</v>
      </c>
    </row>
    <row r="34" spans="2:2" x14ac:dyDescent="0.25">
      <c r="B34" s="55" t="s">
        <v>96</v>
      </c>
    </row>
  </sheetData>
  <mergeCells count="1">
    <mergeCell ref="A2:C2"/>
  </mergeCells>
  <conditionalFormatting sqref="M7">
    <cfRule type="expression" dxfId="23" priority="1">
      <formula>MOD(ROW(),2)=0</formula>
    </cfRule>
  </conditionalFormatting>
  <hyperlinks>
    <hyperlink ref="A2:C2" location="TOC!A1" display="Return to Table of Contents"/>
  </hyperlinks>
  <pageMargins left="0.25" right="0.25" top="0.75" bottom="0.75" header="0.3" footer="0.3"/>
  <pageSetup scale="95" fitToHeight="0" orientation="landscape" r:id="rId1"/>
  <headerFooter>
    <oddHeader>&amp;L2018-19 &amp;"Arial,Italic"Survey of Advanced Dental Education</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5"/>
  <sheetViews>
    <sheetView zoomScaleNormal="100" workbookViewId="0">
      <pane xSplit="1" ySplit="4" topLeftCell="B5" activePane="bottomRight" state="frozen"/>
      <selection activeCell="R32" sqref="R32"/>
      <selection pane="topRight" activeCell="R32" sqref="R32"/>
      <selection pane="bottomLeft" activeCell="R32" sqref="R32"/>
      <selection pane="bottomRight"/>
    </sheetView>
  </sheetViews>
  <sheetFormatPr defaultColWidth="9.08984375" defaultRowHeight="12.5" x14ac:dyDescent="0.25"/>
  <cols>
    <col min="1" max="1" width="61.54296875" style="9" customWidth="1"/>
    <col min="2" max="2" width="9.08984375" style="9"/>
    <col min="3" max="3" width="13.6328125" style="9" bestFit="1" customWidth="1"/>
    <col min="4" max="11" width="9.08984375" style="9"/>
    <col min="12" max="12" width="9.08984375" style="9" customWidth="1"/>
    <col min="13" max="24" width="9.08984375" style="9"/>
    <col min="25" max="25" width="10" style="9" customWidth="1"/>
    <col min="26" max="26" width="11.54296875" style="9" customWidth="1"/>
    <col min="27" max="27" width="13.90625" style="9" customWidth="1"/>
    <col min="28" max="16384" width="9.08984375" style="9"/>
  </cols>
  <sheetData>
    <row r="1" spans="1:30" ht="30.75" customHeight="1" x14ac:dyDescent="0.25">
      <c r="A1" s="105" t="s">
        <v>145</v>
      </c>
    </row>
    <row r="2" spans="1:30" ht="13.75" thickBot="1" x14ac:dyDescent="0.3">
      <c r="A2" s="16" t="s">
        <v>20</v>
      </c>
    </row>
    <row r="3" spans="1:30" s="43" customFormat="1" ht="71.25" customHeight="1" x14ac:dyDescent="0.25">
      <c r="A3" s="106"/>
      <c r="B3" s="406" t="s">
        <v>127</v>
      </c>
      <c r="C3" s="405"/>
      <c r="D3" s="405"/>
      <c r="E3" s="404" t="s">
        <v>128</v>
      </c>
      <c r="F3" s="405"/>
      <c r="G3" s="404" t="s">
        <v>129</v>
      </c>
      <c r="H3" s="405"/>
      <c r="I3" s="404" t="s">
        <v>130</v>
      </c>
      <c r="J3" s="405"/>
      <c r="K3" s="404" t="s">
        <v>131</v>
      </c>
      <c r="L3" s="405"/>
      <c r="M3" s="404" t="s">
        <v>132</v>
      </c>
      <c r="N3" s="407"/>
      <c r="O3" s="404" t="s">
        <v>133</v>
      </c>
      <c r="P3" s="405"/>
      <c r="Q3" s="404" t="s">
        <v>134</v>
      </c>
      <c r="R3" s="405"/>
      <c r="S3" s="404" t="s">
        <v>135</v>
      </c>
      <c r="T3" s="405"/>
      <c r="U3" s="405"/>
      <c r="V3" s="404" t="s">
        <v>136</v>
      </c>
      <c r="W3" s="405"/>
      <c r="X3" s="405"/>
      <c r="Y3" s="107"/>
    </row>
    <row r="4" spans="1:30" ht="23.25" customHeight="1" thickBot="1" x14ac:dyDescent="0.3">
      <c r="A4" s="62" t="s">
        <v>63</v>
      </c>
      <c r="B4" s="108" t="s">
        <v>137</v>
      </c>
      <c r="C4" s="109" t="s">
        <v>138</v>
      </c>
      <c r="D4" s="109" t="s">
        <v>140</v>
      </c>
      <c r="E4" s="110" t="s">
        <v>137</v>
      </c>
      <c r="F4" s="109" t="s">
        <v>138</v>
      </c>
      <c r="G4" s="111" t="s">
        <v>137</v>
      </c>
      <c r="H4" s="109" t="s">
        <v>138</v>
      </c>
      <c r="I4" s="111" t="s">
        <v>137</v>
      </c>
      <c r="J4" s="109" t="s">
        <v>138</v>
      </c>
      <c r="K4" s="111" t="s">
        <v>137</v>
      </c>
      <c r="L4" s="109" t="s">
        <v>138</v>
      </c>
      <c r="M4" s="111" t="s">
        <v>137</v>
      </c>
      <c r="N4" s="360" t="s">
        <v>138</v>
      </c>
      <c r="O4" s="111" t="s">
        <v>137</v>
      </c>
      <c r="P4" s="109" t="s">
        <v>138</v>
      </c>
      <c r="Q4" s="111" t="s">
        <v>137</v>
      </c>
      <c r="R4" s="109" t="s">
        <v>138</v>
      </c>
      <c r="S4" s="111" t="s">
        <v>137</v>
      </c>
      <c r="T4" s="109" t="s">
        <v>138</v>
      </c>
      <c r="U4" s="109" t="s">
        <v>139</v>
      </c>
      <c r="V4" s="111" t="s">
        <v>137</v>
      </c>
      <c r="W4" s="109" t="s">
        <v>138</v>
      </c>
      <c r="X4" s="109" t="s">
        <v>140</v>
      </c>
      <c r="Y4" s="112" t="s">
        <v>117</v>
      </c>
    </row>
    <row r="5" spans="1:30" ht="13.25" x14ac:dyDescent="0.25">
      <c r="A5" s="113" t="s">
        <v>89</v>
      </c>
      <c r="B5" s="114">
        <v>269</v>
      </c>
      <c r="C5" s="163">
        <v>180</v>
      </c>
      <c r="D5" s="115">
        <v>1</v>
      </c>
      <c r="E5" s="116">
        <v>12</v>
      </c>
      <c r="F5" s="117">
        <v>30</v>
      </c>
      <c r="G5" s="118">
        <v>54</v>
      </c>
      <c r="H5" s="119">
        <v>107</v>
      </c>
      <c r="I5" s="118">
        <v>0</v>
      </c>
      <c r="J5" s="119">
        <v>1</v>
      </c>
      <c r="K5" s="118">
        <v>83</v>
      </c>
      <c r="L5" s="119">
        <v>83</v>
      </c>
      <c r="M5" s="118">
        <v>0</v>
      </c>
      <c r="N5" s="361">
        <v>2</v>
      </c>
      <c r="O5" s="118">
        <v>5</v>
      </c>
      <c r="P5" s="119">
        <v>8</v>
      </c>
      <c r="Q5" s="118">
        <v>28</v>
      </c>
      <c r="R5" s="119">
        <v>20</v>
      </c>
      <c r="S5" s="118">
        <v>13</v>
      </c>
      <c r="T5" s="120">
        <v>9</v>
      </c>
      <c r="U5" s="119">
        <v>6</v>
      </c>
      <c r="V5" s="118">
        <v>464</v>
      </c>
      <c r="W5" s="120">
        <v>440</v>
      </c>
      <c r="X5" s="119">
        <v>7</v>
      </c>
      <c r="Y5" s="121">
        <v>911</v>
      </c>
      <c r="AA5" s="367"/>
      <c r="AB5" s="367"/>
      <c r="AC5" s="158"/>
      <c r="AD5" s="158"/>
    </row>
    <row r="6" spans="1:30" ht="13.25" x14ac:dyDescent="0.25">
      <c r="A6" s="113" t="s">
        <v>90</v>
      </c>
      <c r="B6" s="114">
        <v>32</v>
      </c>
      <c r="C6" s="163">
        <v>16</v>
      </c>
      <c r="D6" s="115">
        <v>0</v>
      </c>
      <c r="E6" s="116">
        <v>1</v>
      </c>
      <c r="F6" s="117">
        <v>3</v>
      </c>
      <c r="G6" s="118">
        <v>2</v>
      </c>
      <c r="H6" s="119">
        <v>1</v>
      </c>
      <c r="I6" s="118">
        <v>1</v>
      </c>
      <c r="J6" s="119">
        <v>0</v>
      </c>
      <c r="K6" s="118">
        <v>9</v>
      </c>
      <c r="L6" s="119">
        <v>12</v>
      </c>
      <c r="M6" s="118">
        <v>1</v>
      </c>
      <c r="N6" s="361">
        <v>1</v>
      </c>
      <c r="O6" s="118">
        <v>0</v>
      </c>
      <c r="P6" s="119">
        <v>0</v>
      </c>
      <c r="Q6" s="118">
        <v>0</v>
      </c>
      <c r="R6" s="119">
        <v>0</v>
      </c>
      <c r="S6" s="118">
        <v>0</v>
      </c>
      <c r="T6" s="120">
        <v>0</v>
      </c>
      <c r="U6" s="119">
        <v>0</v>
      </c>
      <c r="V6" s="118">
        <v>46</v>
      </c>
      <c r="W6" s="120">
        <v>33</v>
      </c>
      <c r="X6" s="119">
        <v>0</v>
      </c>
      <c r="Y6" s="121">
        <v>79</v>
      </c>
      <c r="AA6" s="367"/>
      <c r="AB6" s="367"/>
      <c r="AC6" s="158"/>
      <c r="AD6" s="158"/>
    </row>
    <row r="7" spans="1:30" ht="13.25" x14ac:dyDescent="0.25">
      <c r="A7" s="113" t="s">
        <v>75</v>
      </c>
      <c r="B7" s="114">
        <v>7</v>
      </c>
      <c r="C7" s="163">
        <v>11</v>
      </c>
      <c r="D7" s="115">
        <v>0</v>
      </c>
      <c r="E7" s="116">
        <v>2</v>
      </c>
      <c r="F7" s="117">
        <v>9</v>
      </c>
      <c r="G7" s="118">
        <v>0</v>
      </c>
      <c r="H7" s="119">
        <v>1</v>
      </c>
      <c r="I7" s="118">
        <v>0</v>
      </c>
      <c r="J7" s="119">
        <v>0</v>
      </c>
      <c r="K7" s="118">
        <v>6</v>
      </c>
      <c r="L7" s="119">
        <v>7</v>
      </c>
      <c r="M7" s="118">
        <v>0</v>
      </c>
      <c r="N7" s="361">
        <v>0</v>
      </c>
      <c r="O7" s="118">
        <v>0</v>
      </c>
      <c r="P7" s="119">
        <v>1</v>
      </c>
      <c r="Q7" s="118">
        <v>4</v>
      </c>
      <c r="R7" s="119">
        <v>10</v>
      </c>
      <c r="S7" s="118">
        <v>1</v>
      </c>
      <c r="T7" s="120">
        <v>3</v>
      </c>
      <c r="U7" s="119">
        <v>0</v>
      </c>
      <c r="V7" s="118">
        <v>20</v>
      </c>
      <c r="W7" s="120">
        <v>42</v>
      </c>
      <c r="X7" s="119">
        <v>0</v>
      </c>
      <c r="Y7" s="121">
        <v>62</v>
      </c>
      <c r="AA7" s="367"/>
      <c r="AB7" s="367"/>
      <c r="AC7" s="158"/>
      <c r="AD7" s="158"/>
    </row>
    <row r="8" spans="1:30" ht="13.25" x14ac:dyDescent="0.25">
      <c r="A8" s="113" t="s">
        <v>76</v>
      </c>
      <c r="B8" s="114">
        <v>198</v>
      </c>
      <c r="C8" s="163">
        <v>81</v>
      </c>
      <c r="D8" s="115">
        <v>0</v>
      </c>
      <c r="E8" s="116">
        <v>5</v>
      </c>
      <c r="F8" s="117">
        <v>7</v>
      </c>
      <c r="G8" s="118">
        <v>13</v>
      </c>
      <c r="H8" s="119">
        <v>17</v>
      </c>
      <c r="I8" s="118">
        <v>0</v>
      </c>
      <c r="J8" s="119">
        <v>0</v>
      </c>
      <c r="K8" s="118">
        <v>69</v>
      </c>
      <c r="L8" s="119">
        <v>55</v>
      </c>
      <c r="M8" s="118">
        <v>0</v>
      </c>
      <c r="N8" s="361">
        <v>0</v>
      </c>
      <c r="O8" s="118">
        <v>2</v>
      </c>
      <c r="P8" s="119">
        <v>2</v>
      </c>
      <c r="Q8" s="118">
        <v>14</v>
      </c>
      <c r="R8" s="119">
        <v>5</v>
      </c>
      <c r="S8" s="118">
        <v>5</v>
      </c>
      <c r="T8" s="120">
        <v>4</v>
      </c>
      <c r="U8" s="119">
        <v>0</v>
      </c>
      <c r="V8" s="118">
        <v>306</v>
      </c>
      <c r="W8" s="120">
        <v>171</v>
      </c>
      <c r="X8" s="119">
        <v>0</v>
      </c>
      <c r="Y8" s="121">
        <v>477</v>
      </c>
      <c r="AA8" s="367"/>
      <c r="AB8" s="367"/>
      <c r="AC8" s="158"/>
      <c r="AD8" s="158"/>
    </row>
    <row r="9" spans="1:30" ht="13.25" x14ac:dyDescent="0.25">
      <c r="A9" s="113" t="s">
        <v>107</v>
      </c>
      <c r="B9" s="114">
        <v>303</v>
      </c>
      <c r="C9" s="163">
        <v>331</v>
      </c>
      <c r="D9" s="115">
        <v>2</v>
      </c>
      <c r="E9" s="116">
        <v>25</v>
      </c>
      <c r="F9" s="117">
        <v>61</v>
      </c>
      <c r="G9" s="118">
        <v>45</v>
      </c>
      <c r="H9" s="119">
        <v>88</v>
      </c>
      <c r="I9" s="118">
        <v>0</v>
      </c>
      <c r="J9" s="119">
        <v>2</v>
      </c>
      <c r="K9" s="118">
        <v>129</v>
      </c>
      <c r="L9" s="119">
        <v>201</v>
      </c>
      <c r="M9" s="118">
        <v>0</v>
      </c>
      <c r="N9" s="361">
        <v>2</v>
      </c>
      <c r="O9" s="118">
        <v>4</v>
      </c>
      <c r="P9" s="119">
        <v>16</v>
      </c>
      <c r="Q9" s="118">
        <v>6</v>
      </c>
      <c r="R9" s="119">
        <v>5</v>
      </c>
      <c r="S9" s="118">
        <v>12</v>
      </c>
      <c r="T9" s="120">
        <v>12</v>
      </c>
      <c r="U9" s="119">
        <v>0</v>
      </c>
      <c r="V9" s="118">
        <v>524</v>
      </c>
      <c r="W9" s="120">
        <v>718</v>
      </c>
      <c r="X9" s="119">
        <v>2</v>
      </c>
      <c r="Y9" s="121">
        <v>1244</v>
      </c>
      <c r="AA9" s="367"/>
      <c r="AB9" s="367"/>
      <c r="AC9" s="158"/>
      <c r="AD9" s="158"/>
    </row>
    <row r="10" spans="1:30" ht="13.25" x14ac:dyDescent="0.25">
      <c r="A10" s="113" t="s">
        <v>77</v>
      </c>
      <c r="B10" s="114">
        <v>12</v>
      </c>
      <c r="C10" s="163">
        <v>17</v>
      </c>
      <c r="D10" s="115">
        <v>0</v>
      </c>
      <c r="E10" s="116">
        <v>0</v>
      </c>
      <c r="F10" s="117">
        <v>3</v>
      </c>
      <c r="G10" s="118">
        <v>2</v>
      </c>
      <c r="H10" s="119">
        <v>0</v>
      </c>
      <c r="I10" s="118">
        <v>1</v>
      </c>
      <c r="J10" s="119">
        <v>0</v>
      </c>
      <c r="K10" s="118">
        <v>7</v>
      </c>
      <c r="L10" s="119">
        <v>10</v>
      </c>
      <c r="M10" s="118">
        <v>0</v>
      </c>
      <c r="N10" s="361">
        <v>0</v>
      </c>
      <c r="O10" s="118">
        <v>0</v>
      </c>
      <c r="P10" s="119">
        <v>0</v>
      </c>
      <c r="Q10" s="118">
        <v>1</v>
      </c>
      <c r="R10" s="119">
        <v>3</v>
      </c>
      <c r="S10" s="118">
        <v>0</v>
      </c>
      <c r="T10" s="120">
        <v>0</v>
      </c>
      <c r="U10" s="119">
        <v>0</v>
      </c>
      <c r="V10" s="118">
        <v>23</v>
      </c>
      <c r="W10" s="120">
        <v>33</v>
      </c>
      <c r="X10" s="119">
        <v>0</v>
      </c>
      <c r="Y10" s="121">
        <v>56</v>
      </c>
      <c r="AA10" s="367"/>
      <c r="AB10" s="367"/>
      <c r="AC10" s="158"/>
      <c r="AD10" s="158"/>
    </row>
    <row r="11" spans="1:30" ht="13.25" x14ac:dyDescent="0.25">
      <c r="A11" s="113" t="s">
        <v>78</v>
      </c>
      <c r="B11" s="114">
        <v>18</v>
      </c>
      <c r="C11" s="163">
        <v>13</v>
      </c>
      <c r="D11" s="115">
        <v>0</v>
      </c>
      <c r="E11" s="116">
        <v>0</v>
      </c>
      <c r="F11" s="117">
        <v>1</v>
      </c>
      <c r="G11" s="118">
        <v>3</v>
      </c>
      <c r="H11" s="119">
        <v>0</v>
      </c>
      <c r="I11" s="118">
        <v>0</v>
      </c>
      <c r="J11" s="119">
        <v>0</v>
      </c>
      <c r="K11" s="118">
        <v>3</v>
      </c>
      <c r="L11" s="119">
        <v>6</v>
      </c>
      <c r="M11" s="118">
        <v>0</v>
      </c>
      <c r="N11" s="361">
        <v>0</v>
      </c>
      <c r="O11" s="118">
        <v>1</v>
      </c>
      <c r="P11" s="119">
        <v>1</v>
      </c>
      <c r="Q11" s="118">
        <v>1</v>
      </c>
      <c r="R11" s="119">
        <v>6</v>
      </c>
      <c r="S11" s="118">
        <v>0</v>
      </c>
      <c r="T11" s="120">
        <v>2</v>
      </c>
      <c r="U11" s="119">
        <v>0</v>
      </c>
      <c r="V11" s="118">
        <v>26</v>
      </c>
      <c r="W11" s="120">
        <v>29</v>
      </c>
      <c r="X11" s="119">
        <v>0</v>
      </c>
      <c r="Y11" s="121">
        <v>55</v>
      </c>
      <c r="AA11" s="367"/>
      <c r="AB11" s="367"/>
      <c r="AC11" s="158"/>
      <c r="AD11" s="158"/>
    </row>
    <row r="12" spans="1:30" ht="13.25" x14ac:dyDescent="0.25">
      <c r="A12" s="113" t="s">
        <v>79</v>
      </c>
      <c r="B12" s="114">
        <v>702</v>
      </c>
      <c r="C12" s="163">
        <v>122</v>
      </c>
      <c r="D12" s="115">
        <v>0</v>
      </c>
      <c r="E12" s="116">
        <v>28</v>
      </c>
      <c r="F12" s="117">
        <v>9</v>
      </c>
      <c r="G12" s="118">
        <v>48</v>
      </c>
      <c r="H12" s="119">
        <v>17</v>
      </c>
      <c r="I12" s="118">
        <v>1</v>
      </c>
      <c r="J12" s="119">
        <v>2</v>
      </c>
      <c r="K12" s="118">
        <v>183</v>
      </c>
      <c r="L12" s="119">
        <v>40</v>
      </c>
      <c r="M12" s="118">
        <v>9</v>
      </c>
      <c r="N12" s="361">
        <v>0</v>
      </c>
      <c r="O12" s="118">
        <v>11</v>
      </c>
      <c r="P12" s="119">
        <v>2</v>
      </c>
      <c r="Q12" s="118">
        <v>20</v>
      </c>
      <c r="R12" s="119">
        <v>4</v>
      </c>
      <c r="S12" s="118">
        <v>10</v>
      </c>
      <c r="T12" s="120">
        <v>0</v>
      </c>
      <c r="U12" s="119">
        <v>0</v>
      </c>
      <c r="V12" s="118">
        <v>1012</v>
      </c>
      <c r="W12" s="120">
        <v>196</v>
      </c>
      <c r="X12" s="119">
        <v>0</v>
      </c>
      <c r="Y12" s="121">
        <v>1208</v>
      </c>
      <c r="AA12" s="367"/>
      <c r="AB12" s="367"/>
      <c r="AC12" s="158"/>
      <c r="AD12" s="158"/>
    </row>
    <row r="13" spans="1:30" ht="13.25" x14ac:dyDescent="0.25">
      <c r="A13" s="113" t="s">
        <v>103</v>
      </c>
      <c r="B13" s="114">
        <v>8</v>
      </c>
      <c r="C13" s="163">
        <v>0</v>
      </c>
      <c r="D13" s="115">
        <v>0</v>
      </c>
      <c r="E13" s="116">
        <v>0</v>
      </c>
      <c r="F13" s="117">
        <v>0</v>
      </c>
      <c r="G13" s="118">
        <v>0</v>
      </c>
      <c r="H13" s="119">
        <v>0</v>
      </c>
      <c r="I13" s="118">
        <v>0</v>
      </c>
      <c r="J13" s="119">
        <v>0</v>
      </c>
      <c r="K13" s="118">
        <v>2</v>
      </c>
      <c r="L13" s="119">
        <v>1</v>
      </c>
      <c r="M13" s="118">
        <v>0</v>
      </c>
      <c r="N13" s="361">
        <v>0</v>
      </c>
      <c r="O13" s="118">
        <v>2</v>
      </c>
      <c r="P13" s="119">
        <v>0</v>
      </c>
      <c r="Q13" s="118">
        <v>1</v>
      </c>
      <c r="R13" s="119">
        <v>0</v>
      </c>
      <c r="S13" s="118">
        <v>2</v>
      </c>
      <c r="T13" s="120">
        <v>0</v>
      </c>
      <c r="U13" s="119">
        <v>0</v>
      </c>
      <c r="V13" s="118">
        <v>15</v>
      </c>
      <c r="W13" s="120">
        <v>1</v>
      </c>
      <c r="X13" s="119">
        <v>0</v>
      </c>
      <c r="Y13" s="121">
        <v>16</v>
      </c>
      <c r="AA13" s="367"/>
      <c r="AB13" s="367"/>
      <c r="AC13" s="158"/>
      <c r="AD13" s="158"/>
    </row>
    <row r="14" spans="1:30" ht="13.25" x14ac:dyDescent="0.25">
      <c r="A14" s="113" t="s">
        <v>81</v>
      </c>
      <c r="B14" s="114">
        <v>349</v>
      </c>
      <c r="C14" s="163">
        <v>289</v>
      </c>
      <c r="D14" s="115">
        <v>0</v>
      </c>
      <c r="E14" s="116">
        <v>13</v>
      </c>
      <c r="F14" s="117">
        <v>17</v>
      </c>
      <c r="G14" s="118">
        <v>16</v>
      </c>
      <c r="H14" s="119">
        <v>49</v>
      </c>
      <c r="I14" s="118">
        <v>1</v>
      </c>
      <c r="J14" s="119">
        <v>1</v>
      </c>
      <c r="K14" s="118">
        <v>104</v>
      </c>
      <c r="L14" s="119">
        <v>153</v>
      </c>
      <c r="M14" s="118">
        <v>1</v>
      </c>
      <c r="N14" s="361">
        <v>0</v>
      </c>
      <c r="O14" s="118">
        <v>7</v>
      </c>
      <c r="P14" s="119">
        <v>4</v>
      </c>
      <c r="Q14" s="118">
        <v>29</v>
      </c>
      <c r="R14" s="119">
        <v>30</v>
      </c>
      <c r="S14" s="118">
        <v>7</v>
      </c>
      <c r="T14" s="120">
        <v>9</v>
      </c>
      <c r="U14" s="119">
        <v>1</v>
      </c>
      <c r="V14" s="118">
        <v>527</v>
      </c>
      <c r="W14" s="120">
        <v>552</v>
      </c>
      <c r="X14" s="119">
        <v>1</v>
      </c>
      <c r="Y14" s="121">
        <v>1080</v>
      </c>
      <c r="AA14" s="367"/>
      <c r="AB14" s="367"/>
      <c r="AC14" s="158"/>
      <c r="AD14" s="158"/>
    </row>
    <row r="15" spans="1:30" ht="13.25" x14ac:dyDescent="0.25">
      <c r="A15" s="113" t="s">
        <v>104</v>
      </c>
      <c r="B15" s="114">
        <v>0</v>
      </c>
      <c r="C15" s="163">
        <v>2</v>
      </c>
      <c r="D15" s="115">
        <v>0</v>
      </c>
      <c r="E15" s="116">
        <v>0</v>
      </c>
      <c r="F15" s="117">
        <v>0</v>
      </c>
      <c r="G15" s="118">
        <v>0</v>
      </c>
      <c r="H15" s="119">
        <v>0</v>
      </c>
      <c r="I15" s="118">
        <v>0</v>
      </c>
      <c r="J15" s="119">
        <v>0</v>
      </c>
      <c r="K15" s="118">
        <v>0</v>
      </c>
      <c r="L15" s="119">
        <v>2</v>
      </c>
      <c r="M15" s="118">
        <v>0</v>
      </c>
      <c r="N15" s="361">
        <v>0</v>
      </c>
      <c r="O15" s="118">
        <v>0</v>
      </c>
      <c r="P15" s="119">
        <v>0</v>
      </c>
      <c r="Q15" s="118">
        <v>1</v>
      </c>
      <c r="R15" s="119">
        <v>0</v>
      </c>
      <c r="S15" s="118">
        <v>0</v>
      </c>
      <c r="T15" s="120">
        <v>0</v>
      </c>
      <c r="U15" s="119">
        <v>1</v>
      </c>
      <c r="V15" s="118">
        <v>1</v>
      </c>
      <c r="W15" s="120">
        <v>4</v>
      </c>
      <c r="X15" s="119">
        <v>1</v>
      </c>
      <c r="Y15" s="121">
        <v>6</v>
      </c>
      <c r="AA15" s="367"/>
      <c r="AB15" s="367"/>
      <c r="AC15" s="158"/>
      <c r="AD15" s="158"/>
    </row>
    <row r="16" spans="1:30" ht="13.25" x14ac:dyDescent="0.25">
      <c r="A16" s="113" t="s">
        <v>91</v>
      </c>
      <c r="B16" s="114">
        <v>3</v>
      </c>
      <c r="C16" s="163">
        <v>7</v>
      </c>
      <c r="D16" s="115">
        <v>0</v>
      </c>
      <c r="E16" s="116">
        <v>0</v>
      </c>
      <c r="F16" s="117">
        <v>1</v>
      </c>
      <c r="G16" s="118">
        <v>0</v>
      </c>
      <c r="H16" s="119">
        <v>0</v>
      </c>
      <c r="I16" s="118">
        <v>0</v>
      </c>
      <c r="J16" s="119">
        <v>0</v>
      </c>
      <c r="K16" s="118">
        <v>1</v>
      </c>
      <c r="L16" s="119">
        <v>4</v>
      </c>
      <c r="M16" s="118">
        <v>0</v>
      </c>
      <c r="N16" s="361">
        <v>0</v>
      </c>
      <c r="O16" s="118">
        <v>0</v>
      </c>
      <c r="P16" s="119">
        <v>0</v>
      </c>
      <c r="Q16" s="118">
        <v>5</v>
      </c>
      <c r="R16" s="119">
        <v>9</v>
      </c>
      <c r="S16" s="118">
        <v>0</v>
      </c>
      <c r="T16" s="120">
        <v>0</v>
      </c>
      <c r="U16" s="119">
        <v>0</v>
      </c>
      <c r="V16" s="118">
        <v>9</v>
      </c>
      <c r="W16" s="120">
        <v>21</v>
      </c>
      <c r="X16" s="119">
        <v>0</v>
      </c>
      <c r="Y16" s="121">
        <v>30</v>
      </c>
      <c r="AA16" s="367"/>
      <c r="AB16" s="367"/>
      <c r="AC16" s="158"/>
      <c r="AD16" s="158"/>
    </row>
    <row r="17" spans="1:30" ht="13.25" x14ac:dyDescent="0.25">
      <c r="A17" s="113" t="s">
        <v>109</v>
      </c>
      <c r="B17" s="114">
        <v>8</v>
      </c>
      <c r="C17" s="163">
        <v>7</v>
      </c>
      <c r="D17" s="115">
        <v>0</v>
      </c>
      <c r="E17" s="116">
        <v>1</v>
      </c>
      <c r="F17" s="117">
        <v>0</v>
      </c>
      <c r="G17" s="118">
        <v>1</v>
      </c>
      <c r="H17" s="119">
        <v>3</v>
      </c>
      <c r="I17" s="118">
        <v>0</v>
      </c>
      <c r="J17" s="119">
        <v>0</v>
      </c>
      <c r="K17" s="118">
        <v>2</v>
      </c>
      <c r="L17" s="119">
        <v>5</v>
      </c>
      <c r="M17" s="118">
        <v>0</v>
      </c>
      <c r="N17" s="361">
        <v>0</v>
      </c>
      <c r="O17" s="118">
        <v>0</v>
      </c>
      <c r="P17" s="119">
        <v>0</v>
      </c>
      <c r="Q17" s="118">
        <v>7</v>
      </c>
      <c r="R17" s="119">
        <v>10</v>
      </c>
      <c r="S17" s="118">
        <v>1</v>
      </c>
      <c r="T17" s="120">
        <v>1</v>
      </c>
      <c r="U17" s="119">
        <v>3</v>
      </c>
      <c r="V17" s="118">
        <v>20</v>
      </c>
      <c r="W17" s="120">
        <v>26</v>
      </c>
      <c r="X17" s="119">
        <v>3</v>
      </c>
      <c r="Y17" s="121">
        <v>49</v>
      </c>
      <c r="AA17" s="367"/>
      <c r="AB17" s="367"/>
      <c r="AC17" s="158"/>
      <c r="AD17" s="158"/>
    </row>
    <row r="18" spans="1:30" ht="13.25" x14ac:dyDescent="0.25">
      <c r="A18" s="113" t="s">
        <v>84</v>
      </c>
      <c r="B18" s="114">
        <v>186</v>
      </c>
      <c r="C18" s="163">
        <v>307</v>
      </c>
      <c r="D18" s="115">
        <v>0</v>
      </c>
      <c r="E18" s="116">
        <v>15</v>
      </c>
      <c r="F18" s="117">
        <v>46</v>
      </c>
      <c r="G18" s="118">
        <v>20</v>
      </c>
      <c r="H18" s="119">
        <v>58</v>
      </c>
      <c r="I18" s="118">
        <v>1</v>
      </c>
      <c r="J18" s="119">
        <v>2</v>
      </c>
      <c r="K18" s="118">
        <v>78</v>
      </c>
      <c r="L18" s="119">
        <v>181</v>
      </c>
      <c r="M18" s="118">
        <v>0</v>
      </c>
      <c r="N18" s="361">
        <v>2</v>
      </c>
      <c r="O18" s="118">
        <v>2</v>
      </c>
      <c r="P18" s="119">
        <v>16</v>
      </c>
      <c r="Q18" s="118">
        <v>2</v>
      </c>
      <c r="R18" s="119">
        <v>11</v>
      </c>
      <c r="S18" s="118">
        <v>10</v>
      </c>
      <c r="T18" s="120">
        <v>18</v>
      </c>
      <c r="U18" s="119">
        <v>0</v>
      </c>
      <c r="V18" s="118">
        <v>314</v>
      </c>
      <c r="W18" s="120">
        <v>641</v>
      </c>
      <c r="X18" s="119">
        <v>0</v>
      </c>
      <c r="Y18" s="121">
        <v>955</v>
      </c>
      <c r="AA18" s="367"/>
      <c r="AB18" s="367"/>
      <c r="AC18" s="158"/>
      <c r="AD18" s="158"/>
    </row>
    <row r="19" spans="1:30" ht="13.25" x14ac:dyDescent="0.25">
      <c r="A19" s="113" t="s">
        <v>85</v>
      </c>
      <c r="B19" s="114">
        <v>167</v>
      </c>
      <c r="C19" s="163">
        <v>114</v>
      </c>
      <c r="D19" s="115">
        <v>0</v>
      </c>
      <c r="E19" s="116">
        <v>2</v>
      </c>
      <c r="F19" s="117">
        <v>7</v>
      </c>
      <c r="G19" s="118">
        <v>19</v>
      </c>
      <c r="H19" s="119">
        <v>15</v>
      </c>
      <c r="I19" s="118">
        <v>0</v>
      </c>
      <c r="J19" s="119">
        <v>0</v>
      </c>
      <c r="K19" s="118">
        <v>70</v>
      </c>
      <c r="L19" s="119">
        <v>63</v>
      </c>
      <c r="M19" s="118">
        <v>1</v>
      </c>
      <c r="N19" s="361">
        <v>0</v>
      </c>
      <c r="O19" s="118">
        <v>3</v>
      </c>
      <c r="P19" s="119">
        <v>1</v>
      </c>
      <c r="Q19" s="118">
        <v>52</v>
      </c>
      <c r="R19" s="119">
        <v>48</v>
      </c>
      <c r="S19" s="118">
        <v>8</v>
      </c>
      <c r="T19" s="120">
        <v>5</v>
      </c>
      <c r="U19" s="119">
        <v>0</v>
      </c>
      <c r="V19" s="118">
        <v>322</v>
      </c>
      <c r="W19" s="120">
        <v>253</v>
      </c>
      <c r="X19" s="119">
        <v>0</v>
      </c>
      <c r="Y19" s="121">
        <v>575</v>
      </c>
      <c r="Z19" s="138"/>
      <c r="AA19" s="367"/>
      <c r="AB19" s="367"/>
      <c r="AC19" s="158"/>
      <c r="AD19" s="158"/>
    </row>
    <row r="20" spans="1:30" ht="13.25" x14ac:dyDescent="0.25">
      <c r="A20" s="113" t="s">
        <v>86</v>
      </c>
      <c r="B20" s="114">
        <v>127</v>
      </c>
      <c r="C20" s="358">
        <v>81</v>
      </c>
      <c r="D20" s="115">
        <v>0</v>
      </c>
      <c r="E20" s="116">
        <v>9</v>
      </c>
      <c r="F20" s="117">
        <v>8</v>
      </c>
      <c r="G20" s="118">
        <v>17</v>
      </c>
      <c r="H20" s="119">
        <v>29</v>
      </c>
      <c r="I20" s="118">
        <v>0</v>
      </c>
      <c r="J20" s="119">
        <v>0</v>
      </c>
      <c r="K20" s="118">
        <v>50</v>
      </c>
      <c r="L20" s="119">
        <v>62</v>
      </c>
      <c r="M20" s="118">
        <v>1</v>
      </c>
      <c r="N20" s="361">
        <v>1</v>
      </c>
      <c r="O20" s="118">
        <v>2</v>
      </c>
      <c r="P20" s="119">
        <v>1</v>
      </c>
      <c r="Q20" s="118">
        <v>56</v>
      </c>
      <c r="R20" s="119">
        <v>47</v>
      </c>
      <c r="S20" s="118">
        <v>1</v>
      </c>
      <c r="T20" s="120">
        <v>0</v>
      </c>
      <c r="U20" s="119">
        <v>0</v>
      </c>
      <c r="V20" s="118">
        <v>263</v>
      </c>
      <c r="W20" s="120">
        <v>229</v>
      </c>
      <c r="X20" s="119">
        <v>0</v>
      </c>
      <c r="Y20" s="121">
        <v>492</v>
      </c>
      <c r="Z20" s="138"/>
      <c r="AA20" s="367"/>
      <c r="AB20" s="367"/>
      <c r="AC20" s="158"/>
      <c r="AD20" s="158"/>
    </row>
    <row r="21" spans="1:30" ht="13.25" x14ac:dyDescent="0.25">
      <c r="A21" s="113" t="s">
        <v>119</v>
      </c>
      <c r="B21" s="114">
        <v>1</v>
      </c>
      <c r="C21" s="358">
        <v>3</v>
      </c>
      <c r="D21" s="115">
        <v>0</v>
      </c>
      <c r="E21" s="116">
        <v>0</v>
      </c>
      <c r="F21" s="117">
        <v>0</v>
      </c>
      <c r="G21" s="118">
        <v>3</v>
      </c>
      <c r="H21" s="119">
        <v>0</v>
      </c>
      <c r="I21" s="118">
        <v>0</v>
      </c>
      <c r="J21" s="119">
        <v>0</v>
      </c>
      <c r="K21" s="118">
        <v>2</v>
      </c>
      <c r="L21" s="119">
        <v>3</v>
      </c>
      <c r="M21" s="118">
        <v>0</v>
      </c>
      <c r="N21" s="361">
        <v>0</v>
      </c>
      <c r="O21" s="118">
        <v>0</v>
      </c>
      <c r="P21" s="119">
        <v>0</v>
      </c>
      <c r="Q21" s="118">
        <v>3</v>
      </c>
      <c r="R21" s="119">
        <v>0</v>
      </c>
      <c r="S21" s="118">
        <v>0</v>
      </c>
      <c r="T21" s="120">
        <v>0</v>
      </c>
      <c r="U21" s="119">
        <v>0</v>
      </c>
      <c r="V21" s="118">
        <v>9</v>
      </c>
      <c r="W21" s="120">
        <v>6</v>
      </c>
      <c r="X21" s="119">
        <v>0</v>
      </c>
      <c r="Y21" s="121">
        <v>15</v>
      </c>
      <c r="Z21" s="138"/>
      <c r="AA21" s="367"/>
      <c r="AB21" s="367"/>
      <c r="AC21" s="158"/>
      <c r="AD21" s="158"/>
    </row>
    <row r="22" spans="1:30" s="3" customFormat="1" ht="13" x14ac:dyDescent="0.3">
      <c r="A22" s="113" t="s">
        <v>105</v>
      </c>
      <c r="B22" s="114">
        <v>2</v>
      </c>
      <c r="C22" s="163">
        <v>1</v>
      </c>
      <c r="D22" s="115">
        <v>0</v>
      </c>
      <c r="E22" s="116">
        <v>0</v>
      </c>
      <c r="F22" s="117">
        <v>0</v>
      </c>
      <c r="G22" s="118">
        <v>0</v>
      </c>
      <c r="H22" s="119">
        <v>0</v>
      </c>
      <c r="I22" s="118">
        <v>0</v>
      </c>
      <c r="J22" s="119">
        <v>0</v>
      </c>
      <c r="K22" s="118">
        <v>0</v>
      </c>
      <c r="L22" s="119">
        <v>1</v>
      </c>
      <c r="M22" s="118">
        <v>0</v>
      </c>
      <c r="N22" s="361">
        <v>0</v>
      </c>
      <c r="O22" s="118">
        <v>0</v>
      </c>
      <c r="P22" s="119">
        <v>0</v>
      </c>
      <c r="Q22" s="118">
        <v>0</v>
      </c>
      <c r="R22" s="119">
        <v>0</v>
      </c>
      <c r="S22" s="118">
        <v>0</v>
      </c>
      <c r="T22" s="120">
        <v>0</v>
      </c>
      <c r="U22" s="119">
        <v>0</v>
      </c>
      <c r="V22" s="118">
        <v>2</v>
      </c>
      <c r="W22" s="120">
        <v>2</v>
      </c>
      <c r="X22" s="119">
        <v>0</v>
      </c>
      <c r="Y22" s="121">
        <v>4</v>
      </c>
      <c r="Z22" s="138"/>
      <c r="AA22" s="367"/>
      <c r="AB22" s="367"/>
      <c r="AC22" s="158"/>
      <c r="AD22" s="158"/>
    </row>
    <row r="23" spans="1:30" s="2" customFormat="1" ht="13.25" x14ac:dyDescent="0.25">
      <c r="A23" s="122" t="s">
        <v>106</v>
      </c>
      <c r="B23" s="123">
        <v>2</v>
      </c>
      <c r="C23" s="164">
        <v>0</v>
      </c>
      <c r="D23" s="124">
        <v>0</v>
      </c>
      <c r="E23" s="125">
        <v>0</v>
      </c>
      <c r="F23" s="126">
        <v>0</v>
      </c>
      <c r="G23" s="127">
        <v>0</v>
      </c>
      <c r="H23" s="128">
        <v>0</v>
      </c>
      <c r="I23" s="127">
        <v>0</v>
      </c>
      <c r="J23" s="128">
        <v>0</v>
      </c>
      <c r="K23" s="127">
        <v>0</v>
      </c>
      <c r="L23" s="128">
        <v>0</v>
      </c>
      <c r="M23" s="127">
        <v>0</v>
      </c>
      <c r="N23" s="362">
        <v>0</v>
      </c>
      <c r="O23" s="127">
        <v>0</v>
      </c>
      <c r="P23" s="128">
        <v>0</v>
      </c>
      <c r="Q23" s="127">
        <v>2</v>
      </c>
      <c r="R23" s="128">
        <v>0</v>
      </c>
      <c r="S23" s="127">
        <v>0</v>
      </c>
      <c r="T23" s="129">
        <v>0</v>
      </c>
      <c r="U23" s="128">
        <v>0</v>
      </c>
      <c r="V23" s="127">
        <v>4</v>
      </c>
      <c r="W23" s="129">
        <v>0</v>
      </c>
      <c r="X23" s="128">
        <v>0</v>
      </c>
      <c r="Y23" s="130">
        <v>4</v>
      </c>
      <c r="Z23" s="138"/>
      <c r="AA23" s="367"/>
      <c r="AB23" s="367"/>
      <c r="AC23" s="158"/>
      <c r="AD23" s="158"/>
    </row>
    <row r="24" spans="1:30" s="3" customFormat="1" ht="13.25" x14ac:dyDescent="0.25">
      <c r="A24" s="131" t="s">
        <v>853</v>
      </c>
      <c r="B24" s="132">
        <v>2394</v>
      </c>
      <c r="C24" s="165">
        <v>1582</v>
      </c>
      <c r="D24" s="148">
        <v>3</v>
      </c>
      <c r="E24" s="149">
        <v>113</v>
      </c>
      <c r="F24" s="153">
        <v>202</v>
      </c>
      <c r="G24" s="134">
        <v>243</v>
      </c>
      <c r="H24" s="135">
        <v>385</v>
      </c>
      <c r="I24" s="134">
        <v>5</v>
      </c>
      <c r="J24" s="135">
        <v>8</v>
      </c>
      <c r="K24" s="134">
        <v>798</v>
      </c>
      <c r="L24" s="135">
        <v>889</v>
      </c>
      <c r="M24" s="134">
        <v>13</v>
      </c>
      <c r="N24" s="139">
        <v>8</v>
      </c>
      <c r="O24" s="134">
        <v>39</v>
      </c>
      <c r="P24" s="135">
        <v>52</v>
      </c>
      <c r="Q24" s="134">
        <v>232</v>
      </c>
      <c r="R24" s="135">
        <v>208</v>
      </c>
      <c r="S24" s="134">
        <v>70</v>
      </c>
      <c r="T24" s="136">
        <v>63</v>
      </c>
      <c r="U24" s="135">
        <v>11</v>
      </c>
      <c r="V24" s="134">
        <v>3907</v>
      </c>
      <c r="W24" s="136">
        <v>3397</v>
      </c>
      <c r="X24" s="135">
        <v>14</v>
      </c>
      <c r="Y24" s="137">
        <v>7318</v>
      </c>
      <c r="Z24" s="138"/>
      <c r="AA24" s="367"/>
      <c r="AB24" s="367"/>
      <c r="AC24" s="158"/>
      <c r="AD24" s="158"/>
    </row>
    <row r="25" spans="1:30" s="3" customFormat="1" ht="13.25" x14ac:dyDescent="0.25">
      <c r="A25" s="131" t="s">
        <v>854</v>
      </c>
      <c r="B25" s="132"/>
      <c r="C25" s="165">
        <v>3979</v>
      </c>
      <c r="D25" s="148"/>
      <c r="E25" s="149"/>
      <c r="F25" s="153">
        <v>315</v>
      </c>
      <c r="G25" s="134"/>
      <c r="H25" s="135">
        <v>628</v>
      </c>
      <c r="I25" s="134"/>
      <c r="J25" s="135">
        <v>13</v>
      </c>
      <c r="K25" s="134"/>
      <c r="L25" s="135">
        <v>1687</v>
      </c>
      <c r="M25" s="134"/>
      <c r="N25" s="139">
        <v>21</v>
      </c>
      <c r="O25" s="134"/>
      <c r="P25" s="135">
        <v>91</v>
      </c>
      <c r="Q25" s="134"/>
      <c r="R25" s="135">
        <v>440</v>
      </c>
      <c r="S25" s="134"/>
      <c r="T25" s="136">
        <v>144</v>
      </c>
      <c r="U25" s="135"/>
      <c r="V25" s="134"/>
      <c r="W25" s="136">
        <v>7318</v>
      </c>
      <c r="X25" s="135"/>
      <c r="Y25" s="137"/>
      <c r="AA25" s="367"/>
      <c r="AB25" s="367"/>
      <c r="AC25" s="158"/>
      <c r="AD25" s="158"/>
    </row>
    <row r="26" spans="1:30" s="3" customFormat="1" ht="13.75" thickBot="1" x14ac:dyDescent="0.3">
      <c r="A26" s="154" t="s">
        <v>855</v>
      </c>
      <c r="B26" s="141"/>
      <c r="C26" s="166">
        <f>C25/$W$25*100</f>
        <v>54.372779447936594</v>
      </c>
      <c r="D26" s="150"/>
      <c r="E26" s="151"/>
      <c r="F26" s="155">
        <f>F25/$W$25*100</f>
        <v>4.304454769062585</v>
      </c>
      <c r="G26" s="143"/>
      <c r="H26" s="155">
        <f>H25/$W$25*100</f>
        <v>8.5815796665755677</v>
      </c>
      <c r="I26" s="143"/>
      <c r="J26" s="155">
        <f>J25/$W$25*100</f>
        <v>0.17764416507242414</v>
      </c>
      <c r="K26" s="143"/>
      <c r="L26" s="155">
        <f>L25/$W$25*100</f>
        <v>23.052746652090736</v>
      </c>
      <c r="M26" s="143"/>
      <c r="N26" s="142">
        <f>N25/$W$25*100</f>
        <v>0.286963651270839</v>
      </c>
      <c r="O26" s="143"/>
      <c r="P26" s="155">
        <f>P25/$W$25*100</f>
        <v>1.2435091555069691</v>
      </c>
      <c r="Q26" s="143"/>
      <c r="R26" s="155">
        <f>R25/$W$25*100</f>
        <v>6.0125717409128177</v>
      </c>
      <c r="S26" s="143"/>
      <c r="T26" s="155">
        <f>T25/$W$25*100</f>
        <v>1.9677507515714676</v>
      </c>
      <c r="U26" s="144"/>
      <c r="V26" s="145">
        <f>V24/$W$25*100</f>
        <v>53.388904072150858</v>
      </c>
      <c r="W26" s="145">
        <f>W24/$W$25*100</f>
        <v>46.419786827001914</v>
      </c>
      <c r="X26" s="145">
        <f>X24/$W$25*100</f>
        <v>0.19130910084722602</v>
      </c>
      <c r="Y26" s="147"/>
      <c r="AA26" s="367"/>
      <c r="AB26" s="367"/>
      <c r="AC26" s="158"/>
      <c r="AD26" s="158"/>
    </row>
    <row r="27" spans="1:30" ht="13.25" x14ac:dyDescent="0.25">
      <c r="A27" s="156" t="s">
        <v>141</v>
      </c>
    </row>
    <row r="28" spans="1:30" ht="27.75" customHeight="1" x14ac:dyDescent="0.25">
      <c r="A28" s="157" t="s">
        <v>142</v>
      </c>
      <c r="B28" s="158"/>
      <c r="C28" s="368"/>
      <c r="D28" s="158"/>
      <c r="E28" s="158"/>
      <c r="F28" s="368"/>
      <c r="G28" s="158"/>
      <c r="H28" s="368"/>
      <c r="I28" s="158"/>
      <c r="J28" s="368"/>
      <c r="K28" s="158"/>
      <c r="L28" s="368"/>
      <c r="M28" s="158"/>
      <c r="N28" s="368"/>
      <c r="O28" s="158"/>
      <c r="P28" s="368"/>
      <c r="Q28" s="158"/>
      <c r="R28" s="368"/>
      <c r="S28" s="158"/>
      <c r="T28" s="368"/>
      <c r="U28" s="158"/>
      <c r="V28" s="368"/>
      <c r="W28" s="368"/>
      <c r="X28" s="368"/>
      <c r="Y28" s="158"/>
    </row>
    <row r="29" spans="1:30" ht="13.25" x14ac:dyDescent="0.25">
      <c r="A29" s="159"/>
      <c r="B29" s="158"/>
      <c r="C29" s="368"/>
      <c r="D29" s="158"/>
      <c r="E29" s="158"/>
      <c r="F29" s="368"/>
      <c r="G29" s="158"/>
      <c r="H29" s="368"/>
      <c r="I29" s="158"/>
      <c r="J29" s="368"/>
      <c r="K29" s="158"/>
      <c r="L29" s="368"/>
      <c r="M29" s="158"/>
      <c r="N29" s="368"/>
      <c r="O29" s="158"/>
      <c r="P29" s="368"/>
      <c r="Q29" s="158"/>
      <c r="R29" s="368"/>
      <c r="S29" s="158"/>
      <c r="T29" s="368"/>
      <c r="U29" s="158"/>
      <c r="V29" s="368"/>
      <c r="W29" s="368"/>
      <c r="X29" s="368"/>
      <c r="Y29" s="158"/>
    </row>
    <row r="30" spans="1:30" ht="21" x14ac:dyDescent="0.25">
      <c r="A30" s="157" t="s">
        <v>143</v>
      </c>
      <c r="B30" s="48"/>
      <c r="C30" s="369"/>
      <c r="D30" s="48"/>
      <c r="E30" s="48"/>
      <c r="F30" s="369"/>
      <c r="G30" s="48"/>
      <c r="H30" s="369"/>
      <c r="J30" s="369"/>
      <c r="K30" s="47"/>
      <c r="L30" s="369"/>
      <c r="M30" s="161"/>
      <c r="N30" s="369"/>
      <c r="P30" s="369"/>
      <c r="R30" s="369"/>
      <c r="T30" s="369"/>
      <c r="V30" s="368"/>
      <c r="W30" s="368"/>
      <c r="X30" s="368"/>
      <c r="Y30" s="158"/>
    </row>
    <row r="31" spans="1:30" ht="25.5" customHeight="1" x14ac:dyDescent="0.25">
      <c r="A31" s="55" t="s">
        <v>144</v>
      </c>
      <c r="B31" s="47"/>
      <c r="C31" s="47"/>
      <c r="D31" s="47"/>
      <c r="E31" s="47"/>
      <c r="F31" s="47"/>
      <c r="G31" s="47"/>
      <c r="H31" s="47"/>
      <c r="J31" s="160"/>
      <c r="K31" s="161"/>
      <c r="L31" s="160"/>
      <c r="M31" s="161"/>
      <c r="Y31" s="158"/>
    </row>
    <row r="32" spans="1:30" ht="13.25" x14ac:dyDescent="0.25">
      <c r="B32" s="160"/>
      <c r="C32" s="160"/>
      <c r="D32" s="162"/>
      <c r="E32" s="160"/>
      <c r="F32" s="161"/>
      <c r="G32" s="160"/>
      <c r="H32" s="161"/>
      <c r="J32" s="160"/>
      <c r="K32" s="161"/>
      <c r="L32" s="160"/>
      <c r="M32" s="161"/>
      <c r="Y32" s="158"/>
    </row>
    <row r="33" spans="1:13" ht="13.25" x14ac:dyDescent="0.25">
      <c r="A33" s="48"/>
      <c r="B33" s="160"/>
      <c r="C33" s="160"/>
      <c r="D33" s="161"/>
      <c r="E33" s="160"/>
      <c r="F33" s="161"/>
      <c r="G33" s="160"/>
      <c r="H33" s="161"/>
      <c r="J33" s="160"/>
      <c r="K33" s="161"/>
      <c r="L33" s="160"/>
      <c r="M33" s="161"/>
    </row>
    <row r="34" spans="1:13" ht="13.25" x14ac:dyDescent="0.25">
      <c r="A34" s="48"/>
      <c r="B34" s="160"/>
      <c r="C34" s="160"/>
      <c r="D34" s="161"/>
      <c r="E34" s="160"/>
      <c r="F34" s="161"/>
      <c r="G34" s="160"/>
      <c r="H34" s="161"/>
      <c r="J34" s="160"/>
      <c r="K34" s="161"/>
      <c r="L34" s="160"/>
      <c r="M34" s="161"/>
    </row>
    <row r="35" spans="1:13" ht="13.25" x14ac:dyDescent="0.25">
      <c r="A35" s="48"/>
      <c r="B35" s="160"/>
      <c r="C35" s="160"/>
      <c r="D35" s="161"/>
      <c r="E35" s="160"/>
      <c r="F35" s="161"/>
      <c r="G35" s="160"/>
      <c r="H35" s="161"/>
      <c r="J35" s="160"/>
      <c r="K35" s="161"/>
      <c r="L35" s="160"/>
      <c r="M35" s="161"/>
    </row>
    <row r="36" spans="1:13" ht="13.25" x14ac:dyDescent="0.25">
      <c r="A36" s="48"/>
      <c r="B36" s="160"/>
      <c r="C36" s="160"/>
      <c r="D36" s="161"/>
      <c r="E36" s="160"/>
      <c r="F36" s="161"/>
      <c r="G36" s="160"/>
      <c r="H36" s="161"/>
      <c r="J36" s="160"/>
      <c r="K36" s="161"/>
      <c r="L36" s="160"/>
      <c r="M36" s="161"/>
    </row>
    <row r="37" spans="1:13" ht="13.25" x14ac:dyDescent="0.25">
      <c r="A37" s="48"/>
      <c r="B37" s="160"/>
      <c r="C37" s="160"/>
      <c r="D37" s="161"/>
      <c r="E37" s="160"/>
      <c r="F37" s="161"/>
      <c r="G37" s="160"/>
      <c r="H37" s="161"/>
      <c r="J37" s="160"/>
      <c r="K37" s="161"/>
      <c r="L37" s="160"/>
      <c r="M37" s="161"/>
    </row>
    <row r="38" spans="1:13" ht="13.25" x14ac:dyDescent="0.25">
      <c r="A38" s="48"/>
      <c r="B38" s="160"/>
      <c r="C38" s="160"/>
      <c r="D38" s="161"/>
      <c r="E38" s="160"/>
      <c r="F38" s="161"/>
      <c r="G38" s="160"/>
      <c r="H38" s="161"/>
      <c r="J38" s="160"/>
      <c r="K38" s="161"/>
      <c r="L38" s="160"/>
      <c r="M38" s="161"/>
    </row>
    <row r="39" spans="1:13" ht="13.25" x14ac:dyDescent="0.25">
      <c r="A39" s="48"/>
      <c r="B39" s="160"/>
      <c r="C39" s="160"/>
      <c r="D39" s="161"/>
      <c r="E39" s="160"/>
      <c r="F39" s="161"/>
      <c r="G39" s="160"/>
      <c r="H39" s="161"/>
      <c r="J39" s="160"/>
      <c r="K39" s="161"/>
      <c r="L39" s="48"/>
      <c r="M39" s="48"/>
    </row>
    <row r="40" spans="1:13" ht="13" x14ac:dyDescent="0.25">
      <c r="A40" s="48"/>
      <c r="B40" s="160"/>
      <c r="C40" s="160"/>
      <c r="D40" s="161"/>
      <c r="E40" s="160"/>
      <c r="F40" s="161"/>
      <c r="G40" s="160"/>
      <c r="H40" s="161"/>
      <c r="J40" s="160"/>
      <c r="K40" s="161"/>
      <c r="L40" s="48"/>
      <c r="M40" s="48"/>
    </row>
    <row r="41" spans="1:13" ht="13" x14ac:dyDescent="0.25">
      <c r="B41" s="48"/>
      <c r="C41" s="48"/>
      <c r="D41" s="48"/>
      <c r="E41" s="48"/>
      <c r="F41" s="48"/>
      <c r="G41" s="48"/>
      <c r="H41" s="48"/>
      <c r="J41" s="160"/>
      <c r="K41" s="161"/>
    </row>
    <row r="42" spans="1:13" ht="13" x14ac:dyDescent="0.25">
      <c r="J42" s="160"/>
      <c r="K42" s="161"/>
    </row>
    <row r="43" spans="1:13" ht="13" x14ac:dyDescent="0.25">
      <c r="J43" s="160"/>
      <c r="K43" s="161"/>
    </row>
    <row r="44" spans="1:13" ht="13" x14ac:dyDescent="0.25">
      <c r="J44" s="160"/>
      <c r="K44" s="161"/>
    </row>
    <row r="45" spans="1:13" ht="13" x14ac:dyDescent="0.25">
      <c r="J45" s="160"/>
      <c r="K45" s="161"/>
    </row>
    <row r="46" spans="1:13" ht="13" x14ac:dyDescent="0.25">
      <c r="J46" s="160"/>
      <c r="K46" s="161"/>
    </row>
    <row r="47" spans="1:13" ht="13" x14ac:dyDescent="0.25">
      <c r="J47" s="160"/>
      <c r="K47" s="161"/>
    </row>
    <row r="48" spans="1:13" ht="13" x14ac:dyDescent="0.25">
      <c r="J48" s="160"/>
      <c r="K48" s="161"/>
    </row>
    <row r="49" spans="10:11" ht="13" x14ac:dyDescent="0.25">
      <c r="J49" s="160"/>
      <c r="K49" s="161"/>
    </row>
    <row r="50" spans="10:11" ht="13" x14ac:dyDescent="0.25">
      <c r="J50" s="160"/>
      <c r="K50" s="161"/>
    </row>
    <row r="51" spans="10:11" ht="13" x14ac:dyDescent="0.25">
      <c r="J51" s="160"/>
      <c r="K51" s="161"/>
    </row>
    <row r="52" spans="10:11" ht="13" x14ac:dyDescent="0.25">
      <c r="J52" s="160"/>
      <c r="K52" s="161"/>
    </row>
    <row r="53" spans="10:11" ht="13" x14ac:dyDescent="0.25">
      <c r="J53" s="160"/>
      <c r="K53" s="161"/>
    </row>
    <row r="54" spans="10:11" x14ac:dyDescent="0.25">
      <c r="J54" s="48"/>
      <c r="K54" s="48"/>
    </row>
    <row r="55" spans="10:11" x14ac:dyDescent="0.25">
      <c r="J55" s="48"/>
      <c r="K55" s="48"/>
    </row>
  </sheetData>
  <mergeCells count="10">
    <mergeCell ref="O3:P3"/>
    <mergeCell ref="Q3:R3"/>
    <mergeCell ref="S3:U3"/>
    <mergeCell ref="V3:X3"/>
    <mergeCell ref="B3:D3"/>
    <mergeCell ref="E3:F3"/>
    <mergeCell ref="G3:H3"/>
    <mergeCell ref="I3:J3"/>
    <mergeCell ref="K3:L3"/>
    <mergeCell ref="M3:N3"/>
  </mergeCells>
  <conditionalFormatting sqref="A5:Y26">
    <cfRule type="expression" dxfId="22" priority="1">
      <formula>MOD(ROW(),2)=0</formula>
    </cfRule>
  </conditionalFormatting>
  <hyperlinks>
    <hyperlink ref="A2" location="TOC!A1" display="Return to Table of Contents"/>
  </hyperlinks>
  <pageMargins left="0.25" right="0.25" top="0.75" bottom="0.75" header="0.3" footer="0.3"/>
  <pageSetup scale="70" fitToWidth="2" orientation="landscape" horizontalDpi="4294967295" verticalDpi="4294967295" r:id="rId1"/>
  <headerFooter>
    <oddHeader>&amp;L2018-19 &amp;"Arial,Italic"Survey of Advanced Dental Education</oddHeader>
  </headerFooter>
  <colBreaks count="1" manualBreakCount="1">
    <brk id="14" max="3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1"/>
  <sheetViews>
    <sheetView zoomScaleNormal="100" workbookViewId="0">
      <pane xSplit="1" ySplit="4" topLeftCell="B5" activePane="bottomRight" state="frozen"/>
      <selection activeCell="R32" sqref="R32"/>
      <selection pane="topRight" activeCell="R32" sqref="R32"/>
      <selection pane="bottomLeft" activeCell="R32" sqref="R32"/>
      <selection pane="bottomRight"/>
    </sheetView>
  </sheetViews>
  <sheetFormatPr defaultColWidth="9.08984375" defaultRowHeight="12.5" x14ac:dyDescent="0.25"/>
  <cols>
    <col min="1" max="1" width="61.54296875" style="9" customWidth="1"/>
    <col min="2" max="2" width="9.08984375" style="9"/>
    <col min="3" max="3" width="9.54296875" style="9" bestFit="1" customWidth="1"/>
    <col min="4" max="25" width="9.08984375" style="9"/>
    <col min="26" max="26" width="10" style="9" customWidth="1"/>
    <col min="27" max="16384" width="9.08984375" style="9"/>
  </cols>
  <sheetData>
    <row r="1" spans="1:31" ht="30.75" customHeight="1" x14ac:dyDescent="0.25">
      <c r="A1" s="105" t="s">
        <v>146</v>
      </c>
    </row>
    <row r="2" spans="1:31" ht="13.75" thickBot="1" x14ac:dyDescent="0.3">
      <c r="A2" s="56" t="s">
        <v>20</v>
      </c>
    </row>
    <row r="3" spans="1:31" s="43" customFormat="1" ht="78.75" customHeight="1" x14ac:dyDescent="0.25">
      <c r="A3" s="106"/>
      <c r="B3" s="406" t="s">
        <v>127</v>
      </c>
      <c r="C3" s="405"/>
      <c r="D3" s="407"/>
      <c r="E3" s="404" t="s">
        <v>128</v>
      </c>
      <c r="F3" s="405"/>
      <c r="G3" s="404" t="s">
        <v>129</v>
      </c>
      <c r="H3" s="405"/>
      <c r="I3" s="404" t="s">
        <v>130</v>
      </c>
      <c r="J3" s="405"/>
      <c r="K3" s="404" t="s">
        <v>131</v>
      </c>
      <c r="L3" s="407"/>
      <c r="M3" s="404" t="s">
        <v>132</v>
      </c>
      <c r="N3" s="405"/>
      <c r="O3" s="404" t="s">
        <v>133</v>
      </c>
      <c r="P3" s="405"/>
      <c r="Q3" s="405"/>
      <c r="R3" s="404" t="s">
        <v>134</v>
      </c>
      <c r="S3" s="405"/>
      <c r="T3" s="404" t="s">
        <v>135</v>
      </c>
      <c r="U3" s="405"/>
      <c r="V3" s="405"/>
      <c r="W3" s="404" t="s">
        <v>136</v>
      </c>
      <c r="X3" s="405"/>
      <c r="Y3" s="405"/>
      <c r="Z3" s="107"/>
    </row>
    <row r="4" spans="1:31" ht="23.25" customHeight="1" thickBot="1" x14ac:dyDescent="0.3">
      <c r="A4" s="170" t="s">
        <v>63</v>
      </c>
      <c r="B4" s="108" t="s">
        <v>137</v>
      </c>
      <c r="C4" s="109" t="s">
        <v>138</v>
      </c>
      <c r="D4" s="109" t="s">
        <v>139</v>
      </c>
      <c r="E4" s="110" t="s">
        <v>137</v>
      </c>
      <c r="F4" s="109" t="s">
        <v>138</v>
      </c>
      <c r="G4" s="111" t="s">
        <v>137</v>
      </c>
      <c r="H4" s="109" t="s">
        <v>138</v>
      </c>
      <c r="I4" s="111" t="s">
        <v>137</v>
      </c>
      <c r="J4" s="109" t="s">
        <v>138</v>
      </c>
      <c r="K4" s="111" t="s">
        <v>137</v>
      </c>
      <c r="L4" s="360" t="s">
        <v>138</v>
      </c>
      <c r="M4" s="111" t="s">
        <v>137</v>
      </c>
      <c r="N4" s="109" t="s">
        <v>138</v>
      </c>
      <c r="O4" s="111" t="s">
        <v>137</v>
      </c>
      <c r="P4" s="109" t="s">
        <v>138</v>
      </c>
      <c r="Q4" s="109" t="s">
        <v>140</v>
      </c>
      <c r="R4" s="111" t="s">
        <v>137</v>
      </c>
      <c r="S4" s="109" t="s">
        <v>138</v>
      </c>
      <c r="T4" s="111" t="s">
        <v>137</v>
      </c>
      <c r="U4" s="109" t="s">
        <v>138</v>
      </c>
      <c r="V4" s="109" t="s">
        <v>140</v>
      </c>
      <c r="W4" s="111" t="s">
        <v>137</v>
      </c>
      <c r="X4" s="109" t="s">
        <v>138</v>
      </c>
      <c r="Y4" s="109" t="s">
        <v>140</v>
      </c>
      <c r="Z4" s="112" t="s">
        <v>117</v>
      </c>
    </row>
    <row r="5" spans="1:31" ht="13.25" x14ac:dyDescent="0.25">
      <c r="A5" s="113" t="s">
        <v>89</v>
      </c>
      <c r="B5" s="114">
        <v>248</v>
      </c>
      <c r="C5" s="117">
        <v>168</v>
      </c>
      <c r="D5" s="171">
        <v>0</v>
      </c>
      <c r="E5" s="116">
        <v>10</v>
      </c>
      <c r="F5" s="117">
        <v>32</v>
      </c>
      <c r="G5" s="118">
        <v>43</v>
      </c>
      <c r="H5" s="120">
        <v>83</v>
      </c>
      <c r="I5" s="118">
        <v>0</v>
      </c>
      <c r="J5" s="119">
        <v>1</v>
      </c>
      <c r="K5" s="118">
        <v>63</v>
      </c>
      <c r="L5" s="363">
        <v>88</v>
      </c>
      <c r="M5" s="118">
        <v>2</v>
      </c>
      <c r="N5" s="119">
        <v>2</v>
      </c>
      <c r="O5" s="118">
        <v>11</v>
      </c>
      <c r="P5" s="120">
        <v>10</v>
      </c>
      <c r="Q5" s="119">
        <v>1</v>
      </c>
      <c r="R5" s="118">
        <v>22</v>
      </c>
      <c r="S5" s="119">
        <v>16</v>
      </c>
      <c r="T5" s="118">
        <v>12</v>
      </c>
      <c r="U5" s="120">
        <v>6</v>
      </c>
      <c r="V5" s="119">
        <v>0</v>
      </c>
      <c r="W5" s="118">
        <v>411</v>
      </c>
      <c r="X5" s="120">
        <v>406</v>
      </c>
      <c r="Y5" s="119">
        <v>1</v>
      </c>
      <c r="Z5" s="121">
        <v>818</v>
      </c>
      <c r="AA5" s="178"/>
      <c r="AB5" s="370"/>
      <c r="AC5" s="178"/>
      <c r="AD5" s="370"/>
      <c r="AE5" s="158"/>
    </row>
    <row r="6" spans="1:31" ht="13.25" x14ac:dyDescent="0.25">
      <c r="A6" s="113" t="s">
        <v>90</v>
      </c>
      <c r="B6" s="114">
        <v>11</v>
      </c>
      <c r="C6" s="117">
        <v>4</v>
      </c>
      <c r="D6" s="171">
        <v>0</v>
      </c>
      <c r="E6" s="116">
        <v>2</v>
      </c>
      <c r="F6" s="117">
        <v>1</v>
      </c>
      <c r="G6" s="118">
        <v>2</v>
      </c>
      <c r="H6" s="120">
        <v>0</v>
      </c>
      <c r="I6" s="118">
        <v>0</v>
      </c>
      <c r="J6" s="119">
        <v>0</v>
      </c>
      <c r="K6" s="118">
        <v>4</v>
      </c>
      <c r="L6" s="363">
        <v>3</v>
      </c>
      <c r="M6" s="118">
        <v>0</v>
      </c>
      <c r="N6" s="119">
        <v>0</v>
      </c>
      <c r="O6" s="118">
        <v>0</v>
      </c>
      <c r="P6" s="120">
        <v>1</v>
      </c>
      <c r="Q6" s="119">
        <v>0</v>
      </c>
      <c r="R6" s="118">
        <v>0</v>
      </c>
      <c r="S6" s="119">
        <v>0</v>
      </c>
      <c r="T6" s="118">
        <v>0</v>
      </c>
      <c r="U6" s="120">
        <v>1</v>
      </c>
      <c r="V6" s="119">
        <v>2</v>
      </c>
      <c r="W6" s="118">
        <v>19</v>
      </c>
      <c r="X6" s="120">
        <v>10</v>
      </c>
      <c r="Y6" s="119">
        <v>2</v>
      </c>
      <c r="Z6" s="121">
        <v>31</v>
      </c>
      <c r="AA6" s="178"/>
      <c r="AB6" s="370"/>
      <c r="AC6" s="178"/>
      <c r="AD6" s="370"/>
      <c r="AE6" s="158"/>
    </row>
    <row r="7" spans="1:31" ht="13.25" x14ac:dyDescent="0.25">
      <c r="A7" s="113" t="s">
        <v>75</v>
      </c>
      <c r="B7" s="114">
        <v>4</v>
      </c>
      <c r="C7" s="117">
        <v>6</v>
      </c>
      <c r="D7" s="171">
        <v>0</v>
      </c>
      <c r="E7" s="116">
        <v>1</v>
      </c>
      <c r="F7" s="117">
        <v>1</v>
      </c>
      <c r="G7" s="118">
        <v>0</v>
      </c>
      <c r="H7" s="120">
        <v>1</v>
      </c>
      <c r="I7" s="118">
        <v>0</v>
      </c>
      <c r="J7" s="119">
        <v>0</v>
      </c>
      <c r="K7" s="118">
        <v>5</v>
      </c>
      <c r="L7" s="363">
        <v>6</v>
      </c>
      <c r="M7" s="118">
        <v>0</v>
      </c>
      <c r="N7" s="119">
        <v>0</v>
      </c>
      <c r="O7" s="118">
        <v>0</v>
      </c>
      <c r="P7" s="120">
        <v>0</v>
      </c>
      <c r="Q7" s="119">
        <v>0</v>
      </c>
      <c r="R7" s="118">
        <v>3</v>
      </c>
      <c r="S7" s="119">
        <v>5</v>
      </c>
      <c r="T7" s="118">
        <v>2</v>
      </c>
      <c r="U7" s="120">
        <v>2</v>
      </c>
      <c r="V7" s="119">
        <v>0</v>
      </c>
      <c r="W7" s="118">
        <v>15</v>
      </c>
      <c r="X7" s="120">
        <v>21</v>
      </c>
      <c r="Y7" s="119">
        <v>0</v>
      </c>
      <c r="Z7" s="121">
        <v>36</v>
      </c>
      <c r="AA7" s="178"/>
      <c r="AB7" s="370"/>
      <c r="AC7" s="178"/>
      <c r="AD7" s="370"/>
      <c r="AE7" s="158"/>
    </row>
    <row r="8" spans="1:31" ht="13.25" x14ac:dyDescent="0.25">
      <c r="A8" s="113" t="s">
        <v>76</v>
      </c>
      <c r="B8" s="114">
        <v>79</v>
      </c>
      <c r="C8" s="117">
        <v>39</v>
      </c>
      <c r="D8" s="171">
        <v>0</v>
      </c>
      <c r="E8" s="116">
        <v>6</v>
      </c>
      <c r="F8" s="117">
        <v>0</v>
      </c>
      <c r="G8" s="118">
        <v>6</v>
      </c>
      <c r="H8" s="120">
        <v>3</v>
      </c>
      <c r="I8" s="118">
        <v>0</v>
      </c>
      <c r="J8" s="119">
        <v>0</v>
      </c>
      <c r="K8" s="118">
        <v>32</v>
      </c>
      <c r="L8" s="363">
        <v>31</v>
      </c>
      <c r="M8" s="118">
        <v>0</v>
      </c>
      <c r="N8" s="119">
        <v>0</v>
      </c>
      <c r="O8" s="118">
        <v>2</v>
      </c>
      <c r="P8" s="120">
        <v>1</v>
      </c>
      <c r="Q8" s="119">
        <v>0</v>
      </c>
      <c r="R8" s="118">
        <v>5</v>
      </c>
      <c r="S8" s="119">
        <v>2</v>
      </c>
      <c r="T8" s="118">
        <v>4</v>
      </c>
      <c r="U8" s="120">
        <v>0</v>
      </c>
      <c r="V8" s="119">
        <v>1</v>
      </c>
      <c r="W8" s="118">
        <v>134</v>
      </c>
      <c r="X8" s="120">
        <v>76</v>
      </c>
      <c r="Y8" s="119">
        <v>1</v>
      </c>
      <c r="Z8" s="121">
        <v>211</v>
      </c>
      <c r="AA8" s="178"/>
      <c r="AB8" s="370"/>
      <c r="AC8" s="178"/>
      <c r="AD8" s="370"/>
      <c r="AE8" s="158"/>
    </row>
    <row r="9" spans="1:31" ht="13.25" x14ac:dyDescent="0.25">
      <c r="A9" s="113" t="s">
        <v>107</v>
      </c>
      <c r="B9" s="114">
        <v>281</v>
      </c>
      <c r="C9" s="117">
        <v>303</v>
      </c>
      <c r="D9" s="171">
        <v>2</v>
      </c>
      <c r="E9" s="116">
        <v>37</v>
      </c>
      <c r="F9" s="117">
        <v>55</v>
      </c>
      <c r="G9" s="118">
        <v>42</v>
      </c>
      <c r="H9" s="120">
        <v>65</v>
      </c>
      <c r="I9" s="118">
        <v>2</v>
      </c>
      <c r="J9" s="119">
        <v>2</v>
      </c>
      <c r="K9" s="118">
        <v>132</v>
      </c>
      <c r="L9" s="363">
        <v>204</v>
      </c>
      <c r="M9" s="118">
        <v>9</v>
      </c>
      <c r="N9" s="119">
        <v>9</v>
      </c>
      <c r="O9" s="118">
        <v>5</v>
      </c>
      <c r="P9" s="120">
        <v>9</v>
      </c>
      <c r="Q9" s="119">
        <v>0</v>
      </c>
      <c r="R9" s="118">
        <v>7</v>
      </c>
      <c r="S9" s="119">
        <v>4</v>
      </c>
      <c r="T9" s="118">
        <v>8</v>
      </c>
      <c r="U9" s="120">
        <v>12</v>
      </c>
      <c r="V9" s="119">
        <v>3</v>
      </c>
      <c r="W9" s="118">
        <v>523</v>
      </c>
      <c r="X9" s="120">
        <v>663</v>
      </c>
      <c r="Y9" s="119">
        <v>5</v>
      </c>
      <c r="Z9" s="121">
        <v>1191</v>
      </c>
      <c r="AA9" s="178"/>
      <c r="AB9" s="370"/>
      <c r="AC9" s="178"/>
      <c r="AD9" s="370"/>
      <c r="AE9" s="158"/>
    </row>
    <row r="10" spans="1:31" ht="13.25" x14ac:dyDescent="0.25">
      <c r="A10" s="113" t="s">
        <v>77</v>
      </c>
      <c r="B10" s="114">
        <v>6</v>
      </c>
      <c r="C10" s="117">
        <v>5</v>
      </c>
      <c r="D10" s="171">
        <v>0</v>
      </c>
      <c r="E10" s="116">
        <v>0</v>
      </c>
      <c r="F10" s="117">
        <v>0</v>
      </c>
      <c r="G10" s="118">
        <v>0</v>
      </c>
      <c r="H10" s="120">
        <v>0</v>
      </c>
      <c r="I10" s="118">
        <v>0</v>
      </c>
      <c r="J10" s="119">
        <v>0</v>
      </c>
      <c r="K10" s="118">
        <v>0</v>
      </c>
      <c r="L10" s="363">
        <v>1</v>
      </c>
      <c r="M10" s="118">
        <v>0</v>
      </c>
      <c r="N10" s="119">
        <v>0</v>
      </c>
      <c r="O10" s="118">
        <v>0</v>
      </c>
      <c r="P10" s="120">
        <v>0</v>
      </c>
      <c r="Q10" s="119">
        <v>0</v>
      </c>
      <c r="R10" s="118">
        <v>1</v>
      </c>
      <c r="S10" s="119">
        <v>1</v>
      </c>
      <c r="T10" s="118">
        <v>0</v>
      </c>
      <c r="U10" s="120">
        <v>0</v>
      </c>
      <c r="V10" s="119">
        <v>0</v>
      </c>
      <c r="W10" s="118">
        <v>7</v>
      </c>
      <c r="X10" s="120">
        <v>7</v>
      </c>
      <c r="Y10" s="119">
        <v>0</v>
      </c>
      <c r="Z10" s="121">
        <v>14</v>
      </c>
      <c r="AA10" s="178"/>
      <c r="AB10" s="370"/>
      <c r="AC10" s="178"/>
      <c r="AD10" s="370"/>
      <c r="AE10" s="158"/>
    </row>
    <row r="11" spans="1:31" ht="13.25" x14ac:dyDescent="0.25">
      <c r="A11" s="113" t="s">
        <v>78</v>
      </c>
      <c r="B11" s="114">
        <v>4</v>
      </c>
      <c r="C11" s="117">
        <v>4</v>
      </c>
      <c r="D11" s="171">
        <v>0</v>
      </c>
      <c r="E11" s="116">
        <v>0</v>
      </c>
      <c r="F11" s="117">
        <v>1</v>
      </c>
      <c r="G11" s="118">
        <v>0</v>
      </c>
      <c r="H11" s="120">
        <v>0</v>
      </c>
      <c r="I11" s="118">
        <v>0</v>
      </c>
      <c r="J11" s="119">
        <v>0</v>
      </c>
      <c r="K11" s="118">
        <v>3</v>
      </c>
      <c r="L11" s="363">
        <v>2</v>
      </c>
      <c r="M11" s="118">
        <v>0</v>
      </c>
      <c r="N11" s="119">
        <v>0</v>
      </c>
      <c r="O11" s="118">
        <v>0</v>
      </c>
      <c r="P11" s="120">
        <v>0</v>
      </c>
      <c r="Q11" s="119">
        <v>0</v>
      </c>
      <c r="R11" s="118">
        <v>1</v>
      </c>
      <c r="S11" s="119">
        <v>0</v>
      </c>
      <c r="T11" s="118">
        <v>0</v>
      </c>
      <c r="U11" s="120">
        <v>0</v>
      </c>
      <c r="V11" s="119">
        <v>0</v>
      </c>
      <c r="W11" s="118">
        <v>8</v>
      </c>
      <c r="X11" s="120">
        <v>7</v>
      </c>
      <c r="Y11" s="119">
        <v>0</v>
      </c>
      <c r="Z11" s="121">
        <v>15</v>
      </c>
      <c r="AA11" s="178"/>
      <c r="AB11" s="370"/>
      <c r="AC11" s="178"/>
      <c r="AD11" s="370"/>
      <c r="AE11" s="158"/>
    </row>
    <row r="12" spans="1:31" ht="13.25" x14ac:dyDescent="0.25">
      <c r="A12" s="113" t="s">
        <v>79</v>
      </c>
      <c r="B12" s="114">
        <v>158</v>
      </c>
      <c r="C12" s="117">
        <v>19</v>
      </c>
      <c r="D12" s="171">
        <v>0</v>
      </c>
      <c r="E12" s="116">
        <v>6</v>
      </c>
      <c r="F12" s="117">
        <v>5</v>
      </c>
      <c r="G12" s="118">
        <v>9</v>
      </c>
      <c r="H12" s="120">
        <v>0</v>
      </c>
      <c r="I12" s="118">
        <v>0</v>
      </c>
      <c r="J12" s="119">
        <v>0</v>
      </c>
      <c r="K12" s="118">
        <v>28</v>
      </c>
      <c r="L12" s="363">
        <v>2</v>
      </c>
      <c r="M12" s="118">
        <v>3</v>
      </c>
      <c r="N12" s="119">
        <v>0</v>
      </c>
      <c r="O12" s="118">
        <v>6</v>
      </c>
      <c r="P12" s="120">
        <v>0</v>
      </c>
      <c r="Q12" s="119">
        <v>0</v>
      </c>
      <c r="R12" s="118">
        <v>3</v>
      </c>
      <c r="S12" s="119">
        <v>0</v>
      </c>
      <c r="T12" s="118">
        <v>0</v>
      </c>
      <c r="U12" s="120">
        <v>1</v>
      </c>
      <c r="V12" s="119">
        <v>1</v>
      </c>
      <c r="W12" s="118">
        <v>213</v>
      </c>
      <c r="X12" s="120">
        <v>27</v>
      </c>
      <c r="Y12" s="119">
        <v>1</v>
      </c>
      <c r="Z12" s="121">
        <v>241</v>
      </c>
      <c r="AA12" s="178"/>
      <c r="AB12" s="370"/>
      <c r="AC12" s="178"/>
      <c r="AD12" s="370"/>
      <c r="AE12" s="158"/>
    </row>
    <row r="13" spans="1:31" ht="13.25" x14ac:dyDescent="0.25">
      <c r="A13" s="113" t="s">
        <v>103</v>
      </c>
      <c r="B13" s="114">
        <v>8</v>
      </c>
      <c r="C13" s="117">
        <v>0</v>
      </c>
      <c r="D13" s="171">
        <v>0</v>
      </c>
      <c r="E13" s="116">
        <v>0</v>
      </c>
      <c r="F13" s="117">
        <v>0</v>
      </c>
      <c r="G13" s="118">
        <v>0</v>
      </c>
      <c r="H13" s="120">
        <v>0</v>
      </c>
      <c r="I13" s="118">
        <v>0</v>
      </c>
      <c r="J13" s="119">
        <v>0</v>
      </c>
      <c r="K13" s="118">
        <v>1</v>
      </c>
      <c r="L13" s="363">
        <v>2</v>
      </c>
      <c r="M13" s="118">
        <v>0</v>
      </c>
      <c r="N13" s="119">
        <v>0</v>
      </c>
      <c r="O13" s="118">
        <v>0</v>
      </c>
      <c r="P13" s="120">
        <v>0</v>
      </c>
      <c r="Q13" s="119">
        <v>0</v>
      </c>
      <c r="R13" s="118">
        <v>0</v>
      </c>
      <c r="S13" s="119">
        <v>0</v>
      </c>
      <c r="T13" s="118">
        <v>1</v>
      </c>
      <c r="U13" s="120">
        <v>0</v>
      </c>
      <c r="V13" s="119">
        <v>0</v>
      </c>
      <c r="W13" s="118">
        <v>10</v>
      </c>
      <c r="X13" s="120">
        <v>2</v>
      </c>
      <c r="Y13" s="119">
        <v>0</v>
      </c>
      <c r="Z13" s="121">
        <v>12</v>
      </c>
      <c r="AA13" s="178"/>
      <c r="AB13" s="370"/>
      <c r="AC13" s="178"/>
      <c r="AD13" s="370"/>
      <c r="AE13" s="158"/>
    </row>
    <row r="14" spans="1:31" ht="13.25" x14ac:dyDescent="0.25">
      <c r="A14" s="113" t="s">
        <v>81</v>
      </c>
      <c r="B14" s="114">
        <v>115</v>
      </c>
      <c r="C14" s="117">
        <v>105</v>
      </c>
      <c r="D14" s="171">
        <v>0</v>
      </c>
      <c r="E14" s="116">
        <v>7</v>
      </c>
      <c r="F14" s="117">
        <v>11</v>
      </c>
      <c r="G14" s="118">
        <v>8</v>
      </c>
      <c r="H14" s="120">
        <v>12</v>
      </c>
      <c r="I14" s="118">
        <v>2</v>
      </c>
      <c r="J14" s="119">
        <v>0</v>
      </c>
      <c r="K14" s="118">
        <v>27</v>
      </c>
      <c r="L14" s="363">
        <v>35</v>
      </c>
      <c r="M14" s="118">
        <v>0</v>
      </c>
      <c r="N14" s="119">
        <v>0</v>
      </c>
      <c r="O14" s="118">
        <v>1</v>
      </c>
      <c r="P14" s="120">
        <v>2</v>
      </c>
      <c r="Q14" s="119">
        <v>0</v>
      </c>
      <c r="R14" s="118">
        <v>17</v>
      </c>
      <c r="S14" s="119">
        <v>12</v>
      </c>
      <c r="T14" s="118">
        <v>4</v>
      </c>
      <c r="U14" s="120">
        <v>1</v>
      </c>
      <c r="V14" s="119">
        <v>13</v>
      </c>
      <c r="W14" s="118">
        <v>181</v>
      </c>
      <c r="X14" s="120">
        <v>178</v>
      </c>
      <c r="Y14" s="119">
        <v>13</v>
      </c>
      <c r="Z14" s="121">
        <v>372</v>
      </c>
      <c r="AA14" s="178"/>
      <c r="AB14" s="370"/>
      <c r="AC14" s="178"/>
      <c r="AD14" s="370"/>
      <c r="AE14" s="158"/>
    </row>
    <row r="15" spans="1:31" ht="13.25" x14ac:dyDescent="0.25">
      <c r="A15" s="113" t="s">
        <v>104</v>
      </c>
      <c r="B15" s="114">
        <v>3</v>
      </c>
      <c r="C15" s="117">
        <v>1</v>
      </c>
      <c r="D15" s="171">
        <v>0</v>
      </c>
      <c r="E15" s="116">
        <v>0</v>
      </c>
      <c r="F15" s="117">
        <v>0</v>
      </c>
      <c r="G15" s="118">
        <v>0</v>
      </c>
      <c r="H15" s="120">
        <v>0</v>
      </c>
      <c r="I15" s="118">
        <v>0</v>
      </c>
      <c r="J15" s="119">
        <v>0</v>
      </c>
      <c r="K15" s="118">
        <v>0</v>
      </c>
      <c r="L15" s="363">
        <v>1</v>
      </c>
      <c r="M15" s="118">
        <v>0</v>
      </c>
      <c r="N15" s="119">
        <v>0</v>
      </c>
      <c r="O15" s="118">
        <v>0</v>
      </c>
      <c r="P15" s="120">
        <v>0</v>
      </c>
      <c r="Q15" s="119">
        <v>0</v>
      </c>
      <c r="R15" s="118">
        <v>0</v>
      </c>
      <c r="S15" s="119">
        <v>0</v>
      </c>
      <c r="T15" s="118">
        <v>0</v>
      </c>
      <c r="U15" s="120">
        <v>0</v>
      </c>
      <c r="V15" s="119">
        <v>0</v>
      </c>
      <c r="W15" s="118">
        <v>3</v>
      </c>
      <c r="X15" s="120">
        <v>2</v>
      </c>
      <c r="Y15" s="119">
        <v>0</v>
      </c>
      <c r="Z15" s="121">
        <v>5</v>
      </c>
      <c r="AA15" s="178"/>
      <c r="AB15" s="370"/>
      <c r="AC15" s="178"/>
      <c r="AD15" s="370"/>
      <c r="AE15" s="158"/>
    </row>
    <row r="16" spans="1:31" ht="13.25" x14ac:dyDescent="0.25">
      <c r="A16" s="113" t="s">
        <v>91</v>
      </c>
      <c r="B16" s="114">
        <v>1</v>
      </c>
      <c r="C16" s="117">
        <v>1</v>
      </c>
      <c r="D16" s="171">
        <v>0</v>
      </c>
      <c r="E16" s="116">
        <v>0</v>
      </c>
      <c r="F16" s="117">
        <v>0</v>
      </c>
      <c r="G16" s="118">
        <v>1</v>
      </c>
      <c r="H16" s="120">
        <v>1</v>
      </c>
      <c r="I16" s="118">
        <v>0</v>
      </c>
      <c r="J16" s="119">
        <v>0</v>
      </c>
      <c r="K16" s="118">
        <v>1</v>
      </c>
      <c r="L16" s="363">
        <v>2</v>
      </c>
      <c r="M16" s="118">
        <v>0</v>
      </c>
      <c r="N16" s="119">
        <v>0</v>
      </c>
      <c r="O16" s="118">
        <v>0</v>
      </c>
      <c r="P16" s="120">
        <v>0</v>
      </c>
      <c r="Q16" s="119">
        <v>0</v>
      </c>
      <c r="R16" s="118">
        <v>1</v>
      </c>
      <c r="S16" s="119">
        <v>2</v>
      </c>
      <c r="T16" s="118">
        <v>0</v>
      </c>
      <c r="U16" s="120">
        <v>0</v>
      </c>
      <c r="V16" s="119">
        <v>0</v>
      </c>
      <c r="W16" s="118">
        <v>4</v>
      </c>
      <c r="X16" s="120">
        <v>6</v>
      </c>
      <c r="Y16" s="119">
        <v>0</v>
      </c>
      <c r="Z16" s="121">
        <v>10</v>
      </c>
      <c r="AA16" s="178"/>
      <c r="AB16" s="370"/>
      <c r="AC16" s="178"/>
      <c r="AD16" s="370"/>
      <c r="AE16" s="158"/>
    </row>
    <row r="17" spans="1:31" ht="13.25" x14ac:dyDescent="0.25">
      <c r="A17" s="113" t="s">
        <v>109</v>
      </c>
      <c r="B17" s="114">
        <v>4</v>
      </c>
      <c r="C17" s="117">
        <v>1</v>
      </c>
      <c r="D17" s="171">
        <v>0</v>
      </c>
      <c r="E17" s="116">
        <v>0</v>
      </c>
      <c r="F17" s="117">
        <v>0</v>
      </c>
      <c r="G17" s="118">
        <v>0</v>
      </c>
      <c r="H17" s="120">
        <v>3</v>
      </c>
      <c r="I17" s="118">
        <v>0</v>
      </c>
      <c r="J17" s="119">
        <v>0</v>
      </c>
      <c r="K17" s="118">
        <v>3</v>
      </c>
      <c r="L17" s="363">
        <v>1</v>
      </c>
      <c r="M17" s="118">
        <v>0</v>
      </c>
      <c r="N17" s="119">
        <v>0</v>
      </c>
      <c r="O17" s="118">
        <v>0</v>
      </c>
      <c r="P17" s="120">
        <v>0</v>
      </c>
      <c r="Q17" s="119">
        <v>0</v>
      </c>
      <c r="R17" s="118">
        <v>2</v>
      </c>
      <c r="S17" s="119">
        <v>4</v>
      </c>
      <c r="T17" s="118">
        <v>0</v>
      </c>
      <c r="U17" s="120">
        <v>0</v>
      </c>
      <c r="V17" s="119">
        <v>0</v>
      </c>
      <c r="W17" s="118">
        <v>9</v>
      </c>
      <c r="X17" s="120">
        <v>9</v>
      </c>
      <c r="Y17" s="119">
        <v>0</v>
      </c>
      <c r="Z17" s="121">
        <v>18</v>
      </c>
      <c r="AA17" s="178"/>
      <c r="AB17" s="370"/>
      <c r="AC17" s="178"/>
      <c r="AD17" s="370"/>
      <c r="AE17" s="158"/>
    </row>
    <row r="18" spans="1:31" ht="13.25" x14ac:dyDescent="0.25">
      <c r="A18" s="113" t="s">
        <v>84</v>
      </c>
      <c r="B18" s="114">
        <v>94</v>
      </c>
      <c r="C18" s="117">
        <v>133</v>
      </c>
      <c r="D18" s="171">
        <v>0</v>
      </c>
      <c r="E18" s="116">
        <v>11</v>
      </c>
      <c r="F18" s="117">
        <v>19</v>
      </c>
      <c r="G18" s="118">
        <v>5</v>
      </c>
      <c r="H18" s="120">
        <v>31</v>
      </c>
      <c r="I18" s="118">
        <v>1</v>
      </c>
      <c r="J18" s="119">
        <v>0</v>
      </c>
      <c r="K18" s="118">
        <v>35</v>
      </c>
      <c r="L18" s="363">
        <v>91</v>
      </c>
      <c r="M18" s="118">
        <v>0</v>
      </c>
      <c r="N18" s="119">
        <v>2</v>
      </c>
      <c r="O18" s="118">
        <v>0</v>
      </c>
      <c r="P18" s="120">
        <v>10</v>
      </c>
      <c r="Q18" s="119">
        <v>0</v>
      </c>
      <c r="R18" s="118">
        <v>3</v>
      </c>
      <c r="S18" s="119">
        <v>7</v>
      </c>
      <c r="T18" s="118">
        <v>4</v>
      </c>
      <c r="U18" s="120">
        <v>7</v>
      </c>
      <c r="V18" s="119">
        <v>0</v>
      </c>
      <c r="W18" s="118">
        <v>153</v>
      </c>
      <c r="X18" s="120">
        <v>300</v>
      </c>
      <c r="Y18" s="119">
        <v>0</v>
      </c>
      <c r="Z18" s="121">
        <v>453</v>
      </c>
      <c r="AA18" s="178"/>
      <c r="AB18" s="370"/>
      <c r="AC18" s="178"/>
      <c r="AD18" s="370"/>
      <c r="AE18" s="158"/>
    </row>
    <row r="19" spans="1:31" ht="13.25" x14ac:dyDescent="0.25">
      <c r="A19" s="113" t="s">
        <v>85</v>
      </c>
      <c r="B19" s="114">
        <v>59</v>
      </c>
      <c r="C19" s="117">
        <v>27</v>
      </c>
      <c r="D19" s="171">
        <v>0</v>
      </c>
      <c r="E19" s="116">
        <v>0</v>
      </c>
      <c r="F19" s="117">
        <v>0</v>
      </c>
      <c r="G19" s="118">
        <v>4</v>
      </c>
      <c r="H19" s="120">
        <v>14</v>
      </c>
      <c r="I19" s="118">
        <v>0</v>
      </c>
      <c r="J19" s="119">
        <v>0</v>
      </c>
      <c r="K19" s="118">
        <v>16</v>
      </c>
      <c r="L19" s="363">
        <v>19</v>
      </c>
      <c r="M19" s="118">
        <v>0</v>
      </c>
      <c r="N19" s="119">
        <v>0</v>
      </c>
      <c r="O19" s="118">
        <v>0</v>
      </c>
      <c r="P19" s="120">
        <v>1</v>
      </c>
      <c r="Q19" s="119">
        <v>0</v>
      </c>
      <c r="R19" s="118">
        <v>19</v>
      </c>
      <c r="S19" s="119">
        <v>16</v>
      </c>
      <c r="T19" s="118">
        <v>1</v>
      </c>
      <c r="U19" s="120">
        <v>0</v>
      </c>
      <c r="V19" s="119">
        <v>0</v>
      </c>
      <c r="W19" s="118">
        <v>99</v>
      </c>
      <c r="X19" s="120">
        <v>77</v>
      </c>
      <c r="Y19" s="119">
        <v>0</v>
      </c>
      <c r="Z19" s="121">
        <v>176</v>
      </c>
      <c r="AA19" s="178"/>
      <c r="AB19" s="370"/>
      <c r="AC19" s="178"/>
      <c r="AD19" s="370"/>
      <c r="AE19" s="158"/>
    </row>
    <row r="20" spans="1:31" ht="13.25" x14ac:dyDescent="0.25">
      <c r="A20" s="113" t="s">
        <v>86</v>
      </c>
      <c r="B20" s="114">
        <v>31</v>
      </c>
      <c r="C20" s="117">
        <v>18</v>
      </c>
      <c r="D20" s="171">
        <v>0</v>
      </c>
      <c r="E20" s="116">
        <v>1</v>
      </c>
      <c r="F20" s="117">
        <v>1</v>
      </c>
      <c r="G20" s="118">
        <v>14</v>
      </c>
      <c r="H20" s="120">
        <v>5</v>
      </c>
      <c r="I20" s="118">
        <v>1</v>
      </c>
      <c r="J20" s="119">
        <v>0</v>
      </c>
      <c r="K20" s="118">
        <v>23</v>
      </c>
      <c r="L20" s="363">
        <v>15</v>
      </c>
      <c r="M20" s="118">
        <v>0</v>
      </c>
      <c r="N20" s="119">
        <v>0</v>
      </c>
      <c r="O20" s="118">
        <v>0</v>
      </c>
      <c r="P20" s="120">
        <v>0</v>
      </c>
      <c r="Q20" s="119">
        <v>0</v>
      </c>
      <c r="R20" s="118">
        <v>19</v>
      </c>
      <c r="S20" s="119">
        <v>12</v>
      </c>
      <c r="T20" s="118">
        <v>0</v>
      </c>
      <c r="U20" s="120">
        <v>1</v>
      </c>
      <c r="V20" s="119">
        <v>0</v>
      </c>
      <c r="W20" s="118">
        <v>89</v>
      </c>
      <c r="X20" s="120">
        <v>52</v>
      </c>
      <c r="Y20" s="119">
        <v>0</v>
      </c>
      <c r="Z20" s="121">
        <v>141</v>
      </c>
      <c r="AA20" s="178"/>
      <c r="AB20" s="370"/>
      <c r="AC20" s="178"/>
      <c r="AD20" s="370"/>
      <c r="AE20" s="158"/>
    </row>
    <row r="21" spans="1:31" ht="13.25" x14ac:dyDescent="0.25">
      <c r="A21" s="113" t="s">
        <v>119</v>
      </c>
      <c r="B21" s="114">
        <v>7</v>
      </c>
      <c r="C21" s="117">
        <v>1</v>
      </c>
      <c r="D21" s="171">
        <v>0</v>
      </c>
      <c r="E21" s="116">
        <v>0</v>
      </c>
      <c r="F21" s="117">
        <v>0</v>
      </c>
      <c r="G21" s="118">
        <v>0</v>
      </c>
      <c r="H21" s="120">
        <v>0</v>
      </c>
      <c r="I21" s="118">
        <v>0</v>
      </c>
      <c r="J21" s="119">
        <v>0</v>
      </c>
      <c r="K21" s="118">
        <v>1</v>
      </c>
      <c r="L21" s="363">
        <v>3</v>
      </c>
      <c r="M21" s="118">
        <v>0</v>
      </c>
      <c r="N21" s="119">
        <v>0</v>
      </c>
      <c r="O21" s="118">
        <v>0</v>
      </c>
      <c r="P21" s="120">
        <v>0</v>
      </c>
      <c r="Q21" s="119">
        <v>0</v>
      </c>
      <c r="R21" s="118">
        <v>2</v>
      </c>
      <c r="S21" s="119">
        <v>0</v>
      </c>
      <c r="T21" s="118">
        <v>0</v>
      </c>
      <c r="U21" s="120">
        <v>0</v>
      </c>
      <c r="V21" s="119">
        <v>0</v>
      </c>
      <c r="W21" s="118">
        <v>10</v>
      </c>
      <c r="X21" s="120">
        <v>4</v>
      </c>
      <c r="Y21" s="119">
        <v>0</v>
      </c>
      <c r="Z21" s="121">
        <v>14</v>
      </c>
      <c r="AA21" s="178"/>
      <c r="AB21" s="370"/>
      <c r="AC21" s="178"/>
      <c r="AD21" s="370"/>
      <c r="AE21" s="158"/>
    </row>
    <row r="22" spans="1:31" s="3" customFormat="1" ht="13" x14ac:dyDescent="0.3">
      <c r="A22" s="113" t="s">
        <v>105</v>
      </c>
      <c r="B22" s="114">
        <v>2</v>
      </c>
      <c r="C22" s="117">
        <v>0</v>
      </c>
      <c r="D22" s="171">
        <v>0</v>
      </c>
      <c r="E22" s="116">
        <v>0</v>
      </c>
      <c r="F22" s="117">
        <v>0</v>
      </c>
      <c r="G22" s="118">
        <v>0</v>
      </c>
      <c r="H22" s="120">
        <v>0</v>
      </c>
      <c r="I22" s="118">
        <v>0</v>
      </c>
      <c r="J22" s="119">
        <v>0</v>
      </c>
      <c r="K22" s="118">
        <v>0</v>
      </c>
      <c r="L22" s="363">
        <v>1</v>
      </c>
      <c r="M22" s="118">
        <v>0</v>
      </c>
      <c r="N22" s="119">
        <v>0</v>
      </c>
      <c r="O22" s="118">
        <v>0</v>
      </c>
      <c r="P22" s="120">
        <v>0</v>
      </c>
      <c r="Q22" s="119">
        <v>0</v>
      </c>
      <c r="R22" s="118">
        <v>0</v>
      </c>
      <c r="S22" s="119">
        <v>0</v>
      </c>
      <c r="T22" s="118">
        <v>0</v>
      </c>
      <c r="U22" s="120">
        <v>0</v>
      </c>
      <c r="V22" s="119">
        <v>0</v>
      </c>
      <c r="W22" s="118">
        <v>2</v>
      </c>
      <c r="X22" s="120">
        <v>1</v>
      </c>
      <c r="Y22" s="119">
        <v>0</v>
      </c>
      <c r="Z22" s="121">
        <v>3</v>
      </c>
      <c r="AA22" s="178"/>
      <c r="AB22" s="370"/>
      <c r="AC22" s="178"/>
      <c r="AD22" s="370"/>
      <c r="AE22" s="158"/>
    </row>
    <row r="23" spans="1:31" s="2" customFormat="1" ht="13.25" x14ac:dyDescent="0.25">
      <c r="A23" s="122" t="s">
        <v>106</v>
      </c>
      <c r="B23" s="123">
        <v>0</v>
      </c>
      <c r="C23" s="126">
        <v>0</v>
      </c>
      <c r="D23" s="172">
        <v>0</v>
      </c>
      <c r="E23" s="125">
        <v>0</v>
      </c>
      <c r="F23" s="126">
        <v>0</v>
      </c>
      <c r="G23" s="127">
        <v>0</v>
      </c>
      <c r="H23" s="129">
        <v>0</v>
      </c>
      <c r="I23" s="127">
        <v>0</v>
      </c>
      <c r="J23" s="128">
        <v>0</v>
      </c>
      <c r="K23" s="127">
        <v>0</v>
      </c>
      <c r="L23" s="364">
        <v>0</v>
      </c>
      <c r="M23" s="127">
        <v>0</v>
      </c>
      <c r="N23" s="128">
        <v>0</v>
      </c>
      <c r="O23" s="127">
        <v>0</v>
      </c>
      <c r="P23" s="129">
        <v>0</v>
      </c>
      <c r="Q23" s="128">
        <v>0</v>
      </c>
      <c r="R23" s="127">
        <v>0</v>
      </c>
      <c r="S23" s="128">
        <v>1</v>
      </c>
      <c r="T23" s="127">
        <v>0</v>
      </c>
      <c r="U23" s="129">
        <v>0</v>
      </c>
      <c r="V23" s="128">
        <v>0</v>
      </c>
      <c r="W23" s="127">
        <v>0</v>
      </c>
      <c r="X23" s="129">
        <v>1</v>
      </c>
      <c r="Y23" s="128">
        <v>0</v>
      </c>
      <c r="Z23" s="130">
        <v>1</v>
      </c>
      <c r="AA23" s="178"/>
      <c r="AB23" s="370"/>
      <c r="AC23" s="178"/>
      <c r="AD23" s="370"/>
      <c r="AE23" s="158"/>
    </row>
    <row r="24" spans="1:31" s="3" customFormat="1" ht="13.25" x14ac:dyDescent="0.25">
      <c r="A24" s="131" t="s">
        <v>853</v>
      </c>
      <c r="B24" s="132">
        <f t="shared" ref="B24:Z24" si="0">SUM(B5:B23)</f>
        <v>1115</v>
      </c>
      <c r="C24" s="133">
        <f t="shared" si="0"/>
        <v>835</v>
      </c>
      <c r="D24" s="140">
        <f t="shared" si="0"/>
        <v>2</v>
      </c>
      <c r="E24" s="149">
        <f t="shared" si="0"/>
        <v>81</v>
      </c>
      <c r="F24" s="153">
        <f t="shared" si="0"/>
        <v>126</v>
      </c>
      <c r="G24" s="134">
        <f t="shared" si="0"/>
        <v>134</v>
      </c>
      <c r="H24" s="136">
        <f t="shared" si="0"/>
        <v>218</v>
      </c>
      <c r="I24" s="134">
        <f t="shared" si="0"/>
        <v>6</v>
      </c>
      <c r="J24" s="135">
        <f t="shared" si="0"/>
        <v>3</v>
      </c>
      <c r="K24" s="134">
        <f t="shared" si="0"/>
        <v>374</v>
      </c>
      <c r="L24" s="365">
        <f t="shared" si="0"/>
        <v>507</v>
      </c>
      <c r="M24" s="134">
        <f t="shared" si="0"/>
        <v>14</v>
      </c>
      <c r="N24" s="135">
        <f t="shared" si="0"/>
        <v>13</v>
      </c>
      <c r="O24" s="134">
        <f t="shared" si="0"/>
        <v>25</v>
      </c>
      <c r="P24" s="136">
        <f t="shared" si="0"/>
        <v>34</v>
      </c>
      <c r="Q24" s="135">
        <f t="shared" si="0"/>
        <v>1</v>
      </c>
      <c r="R24" s="134">
        <f t="shared" si="0"/>
        <v>105</v>
      </c>
      <c r="S24" s="135">
        <f t="shared" si="0"/>
        <v>82</v>
      </c>
      <c r="T24" s="134">
        <f t="shared" si="0"/>
        <v>36</v>
      </c>
      <c r="U24" s="136">
        <f t="shared" si="0"/>
        <v>31</v>
      </c>
      <c r="V24" s="135">
        <f t="shared" si="0"/>
        <v>20</v>
      </c>
      <c r="W24" s="134">
        <f t="shared" si="0"/>
        <v>1890</v>
      </c>
      <c r="X24" s="136">
        <f t="shared" si="0"/>
        <v>1849</v>
      </c>
      <c r="Y24" s="135">
        <f t="shared" si="0"/>
        <v>23</v>
      </c>
      <c r="Z24" s="137">
        <f t="shared" si="0"/>
        <v>3762</v>
      </c>
      <c r="AA24" s="178"/>
      <c r="AB24" s="370"/>
      <c r="AC24" s="178"/>
      <c r="AD24" s="370"/>
      <c r="AE24" s="158"/>
    </row>
    <row r="25" spans="1:31" s="3" customFormat="1" ht="13.25" x14ac:dyDescent="0.25">
      <c r="A25" s="131" t="s">
        <v>856</v>
      </c>
      <c r="B25" s="132"/>
      <c r="C25" s="133">
        <f>SUM(B24:D24)</f>
        <v>1952</v>
      </c>
      <c r="D25" s="140"/>
      <c r="E25" s="149"/>
      <c r="F25" s="153">
        <f>SUM(E24:F24)</f>
        <v>207</v>
      </c>
      <c r="G25" s="134"/>
      <c r="H25" s="136">
        <f>SUM(G24:H24)</f>
        <v>352</v>
      </c>
      <c r="I25" s="134"/>
      <c r="J25" s="135">
        <f>SUM(I24:J24)</f>
        <v>9</v>
      </c>
      <c r="K25" s="134"/>
      <c r="L25" s="365">
        <f>SUM(K24:L24)</f>
        <v>881</v>
      </c>
      <c r="M25" s="134"/>
      <c r="N25" s="135">
        <f>SUM(M24:N24)</f>
        <v>27</v>
      </c>
      <c r="O25" s="134"/>
      <c r="P25" s="136"/>
      <c r="Q25" s="135">
        <f>SUM(O24:Q24)</f>
        <v>60</v>
      </c>
      <c r="R25" s="134"/>
      <c r="S25" s="135">
        <f>SUM(R24:S24)</f>
        <v>187</v>
      </c>
      <c r="T25" s="134"/>
      <c r="U25" s="136">
        <f>SUM(T24:V24)</f>
        <v>87</v>
      </c>
      <c r="V25" s="135"/>
      <c r="W25" s="134"/>
      <c r="X25" s="136">
        <f>SUM(W24:Y24)</f>
        <v>3762</v>
      </c>
      <c r="Y25" s="135"/>
      <c r="Z25" s="137"/>
      <c r="AA25" s="177"/>
      <c r="AB25" s="370"/>
      <c r="AC25" s="178"/>
      <c r="AD25" s="370"/>
      <c r="AE25" s="158"/>
    </row>
    <row r="26" spans="1:31" s="3" customFormat="1" ht="13.75" thickBot="1" x14ac:dyDescent="0.3">
      <c r="A26" s="154" t="s">
        <v>857</v>
      </c>
      <c r="B26" s="141"/>
      <c r="C26" s="173">
        <f>C25/Z24*100</f>
        <v>51.887293992557147</v>
      </c>
      <c r="D26" s="152"/>
      <c r="E26" s="151"/>
      <c r="F26" s="155">
        <f>F25/Z24*100</f>
        <v>5.5023923444976077</v>
      </c>
      <c r="G26" s="143"/>
      <c r="H26" s="146">
        <f>H25/Z24*100</f>
        <v>9.3567251461988299</v>
      </c>
      <c r="I26" s="143"/>
      <c r="J26" s="144">
        <f>J25/Z24*100</f>
        <v>0.23923444976076555</v>
      </c>
      <c r="K26" s="143"/>
      <c r="L26" s="366">
        <f>L25/Z24*100</f>
        <v>23.418394471026048</v>
      </c>
      <c r="M26" s="143"/>
      <c r="N26" s="144">
        <f>N25/Z24*100</f>
        <v>0.71770334928229662</v>
      </c>
      <c r="O26" s="143"/>
      <c r="P26" s="175"/>
      <c r="Q26" s="144">
        <f>Q25/Z24*100</f>
        <v>1.5948963317384368</v>
      </c>
      <c r="R26" s="143"/>
      <c r="S26" s="144">
        <f>S25/Z24*100</f>
        <v>4.9707602339181287</v>
      </c>
      <c r="T26" s="143"/>
      <c r="U26" s="146">
        <f>U25/Z24*100</f>
        <v>2.3125996810207337</v>
      </c>
      <c r="V26" s="144"/>
      <c r="W26" s="145">
        <f>W24/Z24*100</f>
        <v>50.239234449760758</v>
      </c>
      <c r="X26" s="146">
        <f>X24/Z24*100</f>
        <v>49.149388623072831</v>
      </c>
      <c r="Y26" s="144">
        <f>Y24/Z24*100</f>
        <v>0.61137692716640091</v>
      </c>
      <c r="Z26" s="147"/>
      <c r="AA26" s="179"/>
      <c r="AB26" s="370"/>
      <c r="AC26" s="178"/>
      <c r="AD26" s="370"/>
      <c r="AE26" s="158"/>
    </row>
    <row r="27" spans="1:31" ht="13.25" x14ac:dyDescent="0.25">
      <c r="A27" s="219" t="s">
        <v>141</v>
      </c>
      <c r="AA27" s="176"/>
      <c r="AB27" s="176"/>
      <c r="AC27" s="176"/>
      <c r="AD27" s="176"/>
    </row>
    <row r="28" spans="1:31" ht="29.25" customHeight="1" x14ac:dyDescent="0.25">
      <c r="A28" s="357" t="s">
        <v>142</v>
      </c>
      <c r="C28" s="368"/>
      <c r="F28" s="368"/>
      <c r="H28" s="368"/>
      <c r="J28" s="368"/>
      <c r="L28" s="368"/>
      <c r="N28" s="368"/>
      <c r="Q28" s="368"/>
      <c r="S28" s="368"/>
      <c r="U28" s="368"/>
      <c r="W28" s="368"/>
      <c r="X28" s="368"/>
      <c r="Y28" s="368"/>
      <c r="AA28" s="176"/>
      <c r="AB28" s="176"/>
      <c r="AC28" s="176"/>
      <c r="AD28" s="176"/>
    </row>
    <row r="29" spans="1:31" ht="15.75" customHeight="1" x14ac:dyDescent="0.25">
      <c r="C29" s="368"/>
      <c r="F29" s="368"/>
      <c r="H29" s="368"/>
      <c r="J29" s="368"/>
      <c r="L29" s="368"/>
      <c r="M29" s="161"/>
      <c r="N29" s="368"/>
      <c r="Q29" s="368"/>
      <c r="S29" s="368"/>
      <c r="U29" s="368"/>
      <c r="W29" s="368"/>
      <c r="X29" s="368"/>
      <c r="Y29" s="368"/>
    </row>
    <row r="30" spans="1:31" ht="21" x14ac:dyDescent="0.25">
      <c r="A30" s="174" t="s">
        <v>143</v>
      </c>
      <c r="B30" s="48"/>
      <c r="C30" s="369"/>
      <c r="D30" s="48"/>
      <c r="E30" s="48"/>
      <c r="F30" s="369"/>
      <c r="G30" s="48"/>
      <c r="H30" s="369"/>
      <c r="J30" s="369"/>
      <c r="L30" s="369"/>
      <c r="M30" s="161"/>
      <c r="N30" s="369"/>
      <c r="Q30" s="369"/>
      <c r="S30" s="369"/>
      <c r="U30" s="369"/>
      <c r="W30" s="368"/>
      <c r="X30" s="368"/>
      <c r="Y30" s="368"/>
      <c r="Z30" s="158"/>
    </row>
    <row r="31" spans="1:31" ht="25.5" customHeight="1" x14ac:dyDescent="0.25">
      <c r="A31" s="55" t="s">
        <v>144</v>
      </c>
      <c r="B31" s="57"/>
      <c r="C31" s="57"/>
      <c r="D31" s="57"/>
      <c r="E31" s="57"/>
      <c r="F31" s="57"/>
      <c r="G31" s="57"/>
      <c r="H31" s="57"/>
      <c r="M31" s="161"/>
      <c r="Z31" s="158"/>
    </row>
    <row r="32" spans="1:31" ht="13.25" x14ac:dyDescent="0.25">
      <c r="B32" s="160"/>
      <c r="C32" s="162"/>
      <c r="D32" s="162"/>
      <c r="E32" s="160"/>
      <c r="F32" s="161"/>
      <c r="G32" s="160"/>
      <c r="H32" s="160"/>
      <c r="M32" s="161"/>
      <c r="Z32" s="158"/>
    </row>
    <row r="33" spans="1:13" ht="13.25" x14ac:dyDescent="0.25">
      <c r="A33" s="48"/>
      <c r="B33" s="160"/>
      <c r="C33" s="161"/>
      <c r="D33" s="161"/>
      <c r="E33" s="160"/>
      <c r="F33" s="161"/>
      <c r="G33" s="160"/>
      <c r="H33" s="160"/>
      <c r="M33" s="161"/>
    </row>
    <row r="34" spans="1:13" ht="13.25" x14ac:dyDescent="0.25">
      <c r="A34" s="48"/>
      <c r="B34" s="160"/>
      <c r="C34" s="161"/>
      <c r="D34" s="161"/>
      <c r="E34" s="160"/>
      <c r="F34" s="161"/>
      <c r="G34" s="160"/>
      <c r="H34" s="160"/>
      <c r="M34" s="161"/>
    </row>
    <row r="35" spans="1:13" ht="13.25" x14ac:dyDescent="0.25">
      <c r="A35" s="48"/>
      <c r="B35" s="160"/>
      <c r="C35" s="161"/>
      <c r="D35" s="161"/>
      <c r="E35" s="160"/>
      <c r="F35" s="161"/>
      <c r="G35" s="160"/>
      <c r="H35" s="160"/>
      <c r="M35" s="161"/>
    </row>
    <row r="36" spans="1:13" ht="13.25" x14ac:dyDescent="0.25">
      <c r="A36" s="48"/>
      <c r="B36" s="160"/>
      <c r="C36" s="161"/>
      <c r="D36" s="161"/>
      <c r="E36" s="160"/>
      <c r="F36" s="161"/>
      <c r="G36" s="160"/>
      <c r="H36" s="160"/>
      <c r="M36" s="161"/>
    </row>
    <row r="37" spans="1:13" ht="13.25" x14ac:dyDescent="0.25">
      <c r="A37" s="48"/>
      <c r="B37" s="160"/>
      <c r="C37" s="161"/>
      <c r="D37" s="161"/>
      <c r="E37" s="160"/>
      <c r="F37" s="161"/>
      <c r="G37" s="160"/>
      <c r="H37" s="160"/>
      <c r="M37" s="161"/>
    </row>
    <row r="38" spans="1:13" ht="13.25" x14ac:dyDescent="0.25">
      <c r="A38" s="48"/>
      <c r="B38" s="160"/>
      <c r="C38" s="161"/>
      <c r="D38" s="161"/>
      <c r="E38" s="160"/>
      <c r="F38" s="161"/>
      <c r="G38" s="160"/>
      <c r="H38" s="160"/>
      <c r="M38" s="161"/>
    </row>
    <row r="39" spans="1:13" ht="13.25" x14ac:dyDescent="0.25">
      <c r="A39" s="48"/>
      <c r="B39" s="160"/>
      <c r="C39" s="161"/>
      <c r="D39" s="161"/>
      <c r="E39" s="160"/>
      <c r="F39" s="161"/>
      <c r="G39" s="160"/>
      <c r="H39" s="160"/>
      <c r="M39" s="48"/>
    </row>
    <row r="40" spans="1:13" ht="13" x14ac:dyDescent="0.25">
      <c r="A40" s="48"/>
      <c r="B40" s="160"/>
      <c r="C40" s="161"/>
      <c r="D40" s="161"/>
      <c r="E40" s="160"/>
      <c r="F40" s="161"/>
      <c r="G40" s="160"/>
      <c r="H40" s="160"/>
      <c r="M40" s="48"/>
    </row>
    <row r="41" spans="1:13" x14ac:dyDescent="0.25">
      <c r="B41" s="48"/>
      <c r="C41" s="48"/>
      <c r="D41" s="48"/>
      <c r="E41" s="48"/>
      <c r="F41" s="48"/>
      <c r="G41" s="48"/>
      <c r="H41" s="48"/>
    </row>
  </sheetData>
  <mergeCells count="10">
    <mergeCell ref="O3:Q3"/>
    <mergeCell ref="R3:S3"/>
    <mergeCell ref="T3:V3"/>
    <mergeCell ref="W3:Y3"/>
    <mergeCell ref="B3:D3"/>
    <mergeCell ref="E3:F3"/>
    <mergeCell ref="G3:H3"/>
    <mergeCell ref="I3:J3"/>
    <mergeCell ref="K3:L3"/>
    <mergeCell ref="M3:N3"/>
  </mergeCells>
  <conditionalFormatting sqref="A5:Z26">
    <cfRule type="expression" dxfId="21" priority="1">
      <formula>MOD(ROW(),2)=0</formula>
    </cfRule>
  </conditionalFormatting>
  <hyperlinks>
    <hyperlink ref="A2" location="TOC!A1" display="Return to Table of Contents"/>
  </hyperlinks>
  <pageMargins left="0.25" right="0.25" top="0.75" bottom="0.75" header="0.3" footer="0.3"/>
  <pageSetup scale="56" fitToWidth="2" orientation="landscape" r:id="rId1"/>
  <headerFooter>
    <oddHeader>&amp;L2018-19 &amp;"Arial,Italic"Survey of Advanced Dental Education</oddHeader>
  </headerFooter>
  <colBreaks count="1" manualBreakCount="1">
    <brk id="14" max="3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42</vt:i4>
      </vt:variant>
    </vt:vector>
  </HeadingPairs>
  <TitlesOfParts>
    <vt:vector size="77" baseType="lpstr">
      <vt:lpstr>TOC</vt:lpstr>
      <vt:lpstr>Notes</vt:lpstr>
      <vt:lpstr>Glossary</vt:lpstr>
      <vt:lpstr>Tab1</vt:lpstr>
      <vt:lpstr>Tab2</vt:lpstr>
      <vt:lpstr>Tab3</vt:lpstr>
      <vt:lpstr>Fig1</vt:lpstr>
      <vt:lpstr>Tab4</vt:lpstr>
      <vt:lpstr>Tab5</vt:lpstr>
      <vt:lpstr>Tab6</vt:lpstr>
      <vt:lpstr>Fig2a-b</vt:lpstr>
      <vt:lpstr>Fig3a-b</vt:lpstr>
      <vt:lpstr>Fig4a-b</vt:lpstr>
      <vt:lpstr>Fig5a-b</vt:lpstr>
      <vt:lpstr>Fig6a-b</vt:lpstr>
      <vt:lpstr>Fig7a-b</vt:lpstr>
      <vt:lpstr>Fig8a-b</vt:lpstr>
      <vt:lpstr>Fig9a-b</vt:lpstr>
      <vt:lpstr>Fig10a-b</vt:lpstr>
      <vt:lpstr>Fig11a-b</vt:lpstr>
      <vt:lpstr>Fig12a-b</vt:lpstr>
      <vt:lpstr>Fig13a-b</vt:lpstr>
      <vt:lpstr>Fig14a-b</vt:lpstr>
      <vt:lpstr>Fig15a-b</vt:lpstr>
      <vt:lpstr>Fig16a-b</vt:lpstr>
      <vt:lpstr>Fig17a-b</vt:lpstr>
      <vt:lpstr>Tab7</vt:lpstr>
      <vt:lpstr>Fig18</vt:lpstr>
      <vt:lpstr>Tab8a</vt:lpstr>
      <vt:lpstr>Tab8b</vt:lpstr>
      <vt:lpstr>Tab9</vt:lpstr>
      <vt:lpstr>Fig19-20</vt:lpstr>
      <vt:lpstr>Fig21</vt:lpstr>
      <vt:lpstr>Tab10</vt:lpstr>
      <vt:lpstr>Tab 11</vt:lpstr>
      <vt:lpstr>'Tab2'!_Hlk179797358</vt:lpstr>
      <vt:lpstr>'Tab7'!Criteria</vt:lpstr>
      <vt:lpstr>'Fig1'!Print_Area</vt:lpstr>
      <vt:lpstr>'Fig10a-b'!Print_Area</vt:lpstr>
      <vt:lpstr>'Fig11a-b'!Print_Area</vt:lpstr>
      <vt:lpstr>'Fig12a-b'!Print_Area</vt:lpstr>
      <vt:lpstr>'Fig13a-b'!Print_Area</vt:lpstr>
      <vt:lpstr>'Fig14a-b'!Print_Area</vt:lpstr>
      <vt:lpstr>'Fig15a-b'!Print_Area</vt:lpstr>
      <vt:lpstr>'Fig16a-b'!Print_Area</vt:lpstr>
      <vt:lpstr>'Fig17a-b'!Print_Area</vt:lpstr>
      <vt:lpstr>'Fig18'!Print_Area</vt:lpstr>
      <vt:lpstr>'Fig21'!Print_Area</vt:lpstr>
      <vt:lpstr>'Fig2a-b'!Print_Area</vt:lpstr>
      <vt:lpstr>'Fig3a-b'!Print_Area</vt:lpstr>
      <vt:lpstr>'Fig4a-b'!Print_Area</vt:lpstr>
      <vt:lpstr>'Fig5a-b'!Print_Area</vt:lpstr>
      <vt:lpstr>'Fig6a-b'!Print_Area</vt:lpstr>
      <vt:lpstr>'Fig7a-b'!Print_Area</vt:lpstr>
      <vt:lpstr>'Fig8a-b'!Print_Area</vt:lpstr>
      <vt:lpstr>'Fig9a-b'!Print_Area</vt:lpstr>
      <vt:lpstr>Glossary!Print_Area</vt:lpstr>
      <vt:lpstr>Notes!Print_Area</vt:lpstr>
      <vt:lpstr>'Tab 11'!Print_Area</vt:lpstr>
      <vt:lpstr>'Tab1'!Print_Area</vt:lpstr>
      <vt:lpstr>'Tab10'!Print_Area</vt:lpstr>
      <vt:lpstr>'Tab2'!Print_Area</vt:lpstr>
      <vt:lpstr>'Tab3'!Print_Area</vt:lpstr>
      <vt:lpstr>'Tab4'!Print_Area</vt:lpstr>
      <vt:lpstr>'Tab5'!Print_Area</vt:lpstr>
      <vt:lpstr>'Tab6'!Print_Area</vt:lpstr>
      <vt:lpstr>'Tab7'!Print_Area</vt:lpstr>
      <vt:lpstr>Tab8a!Print_Area</vt:lpstr>
      <vt:lpstr>Tab8b!Print_Area</vt:lpstr>
      <vt:lpstr>TOC!Print_Area</vt:lpstr>
      <vt:lpstr>Glossary!Print_Titles</vt:lpstr>
      <vt:lpstr>'Tab 11'!Print_Titles</vt:lpstr>
      <vt:lpstr>'Tab4'!Print_Titles</vt:lpstr>
      <vt:lpstr>'Tab5'!Print_Titles</vt:lpstr>
      <vt:lpstr>'Tab7'!Print_Titles</vt:lpstr>
      <vt:lpstr>Tab8b!Print_Titles</vt:lpstr>
      <vt:lpstr>'Tab9'!Print_Titles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2018-19 Survey of Advanced Dental Education</dc:title>
  <dc:creator/>
  <cp:lastModifiedBy/>
  <dcterms:created xsi:type="dcterms:W3CDTF">2019-06-26T15:16:14Z</dcterms:created>
  <dcterms:modified xsi:type="dcterms:W3CDTF">2019-06-27T17:40:17Z</dcterms:modified>
</cp:coreProperties>
</file>