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1.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4.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7.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20.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23.xml" ContentType="application/vnd.openxmlformats-officedocument.drawingml.chartshapes+xml"/>
  <Override PartName="/xl/charts/chart15.xml" ContentType="application/vnd.openxmlformats-officedocument.drawingml.chart+xml"/>
  <Override PartName="/xl/theme/themeOverride15.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26.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29.xml" ContentType="application/vnd.openxmlformats-officedocument.drawingml.chartshapes+xml"/>
  <Override PartName="/xl/charts/chart19.xml" ContentType="application/vnd.openxmlformats-officedocument.drawingml.chart+xml"/>
  <Override PartName="/xl/theme/themeOverride1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drawings/drawing32.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drawings/drawing35.xml" ContentType="application/vnd.openxmlformats-officedocument.drawingml.chartshapes+xml"/>
  <Override PartName="/xl/charts/chart23.xml" ContentType="application/vnd.openxmlformats-officedocument.drawingml.chart+xml"/>
  <Override PartName="/xl/theme/themeOverride23.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charts/chart24.xml" ContentType="application/vnd.openxmlformats-officedocument.drawingml.chart+xml"/>
  <Override PartName="/xl/theme/themeOverride24.xml" ContentType="application/vnd.openxmlformats-officedocument.themeOverride+xml"/>
  <Override PartName="/xl/drawings/drawing38.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39.xml" ContentType="application/vnd.openxmlformats-officedocument.drawingml.chartshapes+xml"/>
  <Override PartName="/xl/drawings/drawing40.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1.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8.xml" ContentType="application/vnd.openxmlformats-officedocument.drawingml.chart+xml"/>
  <Override PartName="/xl/theme/themeOverride28.xml" ContentType="application/vnd.openxmlformats-officedocument.themeOverride+xml"/>
  <Override PartName="/xl/drawings/drawing44.xml" ContentType="application/vnd.openxmlformats-officedocument.drawingml.chartshapes+xml"/>
  <Override PartName="/xl/charts/chart29.xml" ContentType="application/vnd.openxmlformats-officedocument.drawingml.chart+xml"/>
  <Override PartName="/xl/theme/themeOverride29.xml" ContentType="application/vnd.openxmlformats-officedocument.themeOverride+xml"/>
  <Override PartName="/xl/drawings/drawing45.xml" ContentType="application/vnd.openxmlformats-officedocument.drawingml.chartshapes+xml"/>
  <Override PartName="/xl/drawings/drawing46.xml" ContentType="application/vnd.openxmlformats-officedocument.drawing+xml"/>
  <Override PartName="/xl/charts/chart30.xml" ContentType="application/vnd.openxmlformats-officedocument.drawingml.chart+xml"/>
  <Override PartName="/xl/theme/themeOverride30.xml" ContentType="application/vnd.openxmlformats-officedocument.themeOverride+xml"/>
  <Override PartName="/xl/drawings/drawing47.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50.xml" ContentType="application/vnd.openxmlformats-officedocument.drawingml.chartshapes+xml"/>
  <Override PartName="/xl/charts/chart33.xml" ContentType="application/vnd.openxmlformats-officedocument.drawingml.chart+xml"/>
  <Override PartName="/xl/theme/themeOverride33.xml" ContentType="application/vnd.openxmlformats-officedocument.themeOverride+xml"/>
  <Override PartName="/xl/drawings/drawing51.xml" ContentType="application/vnd.openxmlformats-officedocument.drawingml.chartshapes+xml"/>
  <Override PartName="/xl/drawings/drawing52.xml" ContentType="application/vnd.openxmlformats-officedocument.drawing+xml"/>
  <Override PartName="/xl/charts/chart34.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34.xml" ContentType="application/vnd.openxmlformats-officedocument.themeOverride+xml"/>
  <Override PartName="/xl/drawings/drawing53.xml" ContentType="application/vnd.openxmlformats-officedocument.drawingml.chartshapes+xml"/>
  <Override PartName="/xl/drawings/drawing54.xml" ContentType="application/vnd.openxmlformats-officedocument.drawing+xml"/>
  <Override PartName="/xl/charts/chart35.xml" ContentType="application/vnd.openxmlformats-officedocument.drawingml.chart+xml"/>
  <Override PartName="/xl/theme/themeOverride35.xml" ContentType="application/vnd.openxmlformats-officedocument.themeOverride+xml"/>
  <Override PartName="/xl/drawings/drawing55.xml" ContentType="application/vnd.openxmlformats-officedocument.drawingml.chartshapes+xml"/>
  <Override PartName="/xl/charts/chart36.xml" ContentType="application/vnd.openxmlformats-officedocument.drawingml.chart+xml"/>
  <Override PartName="/xl/theme/themeOverride36.xml" ContentType="application/vnd.openxmlformats-officedocument.themeOverride+xml"/>
  <Override PartName="/xl/drawings/drawing56.xml" ContentType="application/vnd.openxmlformats-officedocument.drawingml.chartshapes+xml"/>
  <Override PartName="/xl/drawings/drawing57.xml" ContentType="application/vnd.openxmlformats-officedocument.drawing+xml"/>
  <Override PartName="/xl/charts/chart37.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fileSharing readOnlyRecommended="1"/>
  <workbookPr filterPrivacy="1" codeName="ThisWorkbook"/>
  <xr:revisionPtr revIDLastSave="0" documentId="8_{8C6D0820-6CE8-4842-B242-52C496373E8E}" xr6:coauthVersionLast="47" xr6:coauthVersionMax="47" xr10:uidLastSave="{00000000-0000-0000-0000-000000000000}"/>
  <bookViews>
    <workbookView xWindow="-90" yWindow="-90" windowWidth="19380" windowHeight="11460" tabRatio="770" xr2:uid="{00000000-000D-0000-FFFF-FFFF00000000}"/>
  </bookViews>
  <sheets>
    <sheet name="TOC" sheetId="1" r:id="rId1"/>
    <sheet name="Notes" sheetId="2" r:id="rId2"/>
    <sheet name="Glossary" sheetId="3" r:id="rId3"/>
    <sheet name="Tab1" sheetId="4" r:id="rId4"/>
    <sheet name="Tab2" sheetId="5" r:id="rId5"/>
    <sheet name="Tab3" sheetId="6" r:id="rId6"/>
    <sheet name="Fig1" sheetId="7" r:id="rId7"/>
    <sheet name="Tab4" sheetId="44" r:id="rId8"/>
    <sheet name="Tab5" sheetId="45" r:id="rId9"/>
    <sheet name="Tab6" sheetId="10" r:id="rId10"/>
    <sheet name="Fig2" sheetId="11" r:id="rId11"/>
    <sheet name="Fig3" sheetId="12" r:id="rId12"/>
    <sheet name="Fig4" sheetId="13" r:id="rId13"/>
    <sheet name="Fig5" sheetId="14" r:id="rId14"/>
    <sheet name="Fig6" sheetId="15" r:id="rId15"/>
    <sheet name="Fig7" sheetId="16" r:id="rId16"/>
    <sheet name="Fig8" sheetId="17" r:id="rId17"/>
    <sheet name="Fig9" sheetId="18" r:id="rId18"/>
    <sheet name="Fig10" sheetId="19" r:id="rId19"/>
    <sheet name="Fig11" sheetId="20" r:id="rId20"/>
    <sheet name="Fig12" sheetId="21" r:id="rId21"/>
    <sheet name="Fig13" sheetId="22" r:id="rId22"/>
    <sheet name="Fig14" sheetId="23" r:id="rId23"/>
    <sheet name="Fig15" sheetId="24" r:id="rId24"/>
    <sheet name="Fig16" sheetId="25" r:id="rId25"/>
    <sheet name="Fig17" sheetId="26" r:id="rId26"/>
    <sheet name="Tab7" sheetId="38" r:id="rId27"/>
    <sheet name="Fig18" sheetId="28" r:id="rId28"/>
    <sheet name="Tab8a" sheetId="29" r:id="rId29"/>
    <sheet name="Tab8b" sheetId="39" r:id="rId30"/>
    <sheet name="Tab9" sheetId="40" r:id="rId31"/>
    <sheet name="Fig19-20" sheetId="41" r:id="rId32"/>
    <sheet name="Fig21" sheetId="33" r:id="rId33"/>
    <sheet name="Tab10" sheetId="34" r:id="rId34"/>
    <sheet name="Tab11" sheetId="35" r:id="rId35"/>
  </sheets>
  <definedNames>
    <definedName name="_xlnm._FilterDatabase" localSheetId="33" hidden="1">'Tab10'!$A$3:$E$3</definedName>
    <definedName name="_xlnm._FilterDatabase" localSheetId="34" hidden="1">'Tab11'!$A$4:$I$114</definedName>
    <definedName name="_xlnm._FilterDatabase" localSheetId="4" hidden="1">'Tab2'!$A$4:$E$4</definedName>
    <definedName name="_xlnm._FilterDatabase" localSheetId="5" hidden="1">'Tab3'!$A$3:$F$23</definedName>
    <definedName name="_xlnm._FilterDatabase" localSheetId="7" hidden="1">'Tab4'!$A$4:$AY$4</definedName>
    <definedName name="_xlnm._FilterDatabase" localSheetId="8" hidden="1">'Tab5'!$A$4:$AY$4</definedName>
    <definedName name="_xlnm._FilterDatabase" localSheetId="26" hidden="1">'Tab7'!$A$4:$P$781</definedName>
    <definedName name="_xlnm._FilterDatabase" localSheetId="28" hidden="1">Tab8a!$A$4:$J$4</definedName>
    <definedName name="_xlnm._FilterDatabase" localSheetId="29" hidden="1">Tab8b!$A$5:$N$778</definedName>
    <definedName name="_xlnm._FilterDatabase" localSheetId="30" hidden="1">'Tab9'!$A$4:$T$780</definedName>
    <definedName name="_Hlk179797358" localSheetId="4">'Tab2'!$A$5</definedName>
    <definedName name="OLE_LINK2" localSheetId="4">'Tab2'!#REF!</definedName>
    <definedName name="_xlnm.Print_Area" localSheetId="6">'Fig1'!$A$1:$P$34</definedName>
    <definedName name="_xlnm.Print_Area" localSheetId="18">'Fig10'!$A$1:$P$63</definedName>
    <definedName name="_xlnm.Print_Area" localSheetId="19">'Fig11'!$A$1:$P$62</definedName>
    <definedName name="_xlnm.Print_Area" localSheetId="20">'Fig12'!$A$1:$O$61</definedName>
    <definedName name="_xlnm.Print_Area" localSheetId="21">'Fig13'!$A$1:$P$61</definedName>
    <definedName name="_xlnm.Print_Area" localSheetId="22">'Fig14'!$A$1:$P$63</definedName>
    <definedName name="_xlnm.Print_Area" localSheetId="23">'Fig15'!$A$1:$P$62</definedName>
    <definedName name="_xlnm.Print_Area" localSheetId="24">'Fig16'!$A$1:$P$62</definedName>
    <definedName name="_xlnm.Print_Area" localSheetId="25">'Fig17'!$A$1:$P$65</definedName>
    <definedName name="_xlnm.Print_Area" localSheetId="27">'Fig18'!$A$1:$N$45</definedName>
    <definedName name="_xlnm.Print_Area" localSheetId="10">'Fig2'!$A$1:$P$63</definedName>
    <definedName name="_xlnm.Print_Area" localSheetId="32">'Fig21'!$A$1:$Q$42</definedName>
    <definedName name="_xlnm.Print_Area" localSheetId="11">'Fig3'!$A$1:$Q$63</definedName>
    <definedName name="_xlnm.Print_Area" localSheetId="12">'Fig4'!$A$1:$P$62</definedName>
    <definedName name="_xlnm.Print_Area" localSheetId="13">'Fig5'!$A$1:$P$61</definedName>
    <definedName name="_xlnm.Print_Area" localSheetId="14">'Fig6'!$A$1:$P$60</definedName>
    <definedName name="_xlnm.Print_Area" localSheetId="15">'Fig7'!$A$1:$P$61</definedName>
    <definedName name="_xlnm.Print_Area" localSheetId="16">'Fig8'!$A$1:$P$61</definedName>
    <definedName name="_xlnm.Print_Area" localSheetId="17">'Fig9'!$A$1:$P$61</definedName>
    <definedName name="_xlnm.Print_Area" localSheetId="2">Glossary!$A$1:$B$68</definedName>
    <definedName name="_xlnm.Print_Area" localSheetId="1">Notes!$A$1:$A$13</definedName>
    <definedName name="_xlnm.Print_Area" localSheetId="3">'Tab1'!$A$1:$L$26</definedName>
    <definedName name="_xlnm.Print_Area" localSheetId="33">'Tab10'!$A$1:$E$56</definedName>
    <definedName name="_xlnm.Print_Area" localSheetId="34">'Tab11'!$A$1:$I$117</definedName>
    <definedName name="_xlnm.Print_Area" localSheetId="4">'Tab2'!$A$1:$F$28</definedName>
    <definedName name="_xlnm.Print_Area" localSheetId="5">'Tab3'!$A$1:$F$30</definedName>
    <definedName name="_xlnm.Print_Area" localSheetId="7">'Tab4'!$A$1:$AY$29</definedName>
    <definedName name="_xlnm.Print_Area" localSheetId="8">'Tab5'!$A$1:$AY$29</definedName>
    <definedName name="_xlnm.Print_Area" localSheetId="9">'Tab6'!$A$1:$H$21</definedName>
    <definedName name="_xlnm.Print_Area" localSheetId="26">'Tab7'!$A$1:$P$781</definedName>
    <definedName name="_xlnm.Print_Area" localSheetId="28">Tab8a!$A$1:$J$25</definedName>
    <definedName name="_xlnm.Print_Area" localSheetId="29">Tab8b!$A$1:$N$781</definedName>
    <definedName name="_xlnm.Print_Area" localSheetId="30">'Tab9'!$A$1:$T$783</definedName>
    <definedName name="_xlnm.Print_Area" localSheetId="0">TOC!$A$1:$A$45</definedName>
    <definedName name="_xlnm.Print_Titles" localSheetId="2">Glossary!$1:$3</definedName>
    <definedName name="_xlnm.Print_Titles" localSheetId="34">'Tab11'!$1:$4</definedName>
    <definedName name="_xlnm.Print_Titles" localSheetId="7">'Tab4'!$A:$A</definedName>
    <definedName name="_xlnm.Print_Titles" localSheetId="8">'Tab5'!$A:$A</definedName>
    <definedName name="_xlnm.Print_Titles" localSheetId="26">'Tab7'!$A:$D,'Tab7'!$1:$4</definedName>
    <definedName name="_xlnm.Print_Titles" localSheetId="29">Tab8b!$A:$D,Tab8b!$1:$5</definedName>
    <definedName name="_xlnm.Print_Titles" localSheetId="30">'Tab9'!$A:$D,'Tab9'!$1:$6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45" l="1"/>
  <c r="AX25" i="44"/>
  <c r="J22" i="29"/>
  <c r="J21" i="29"/>
  <c r="J20" i="29"/>
  <c r="J19" i="29"/>
  <c r="J18" i="29"/>
  <c r="J17" i="29"/>
  <c r="J16" i="29"/>
  <c r="J15" i="29"/>
  <c r="J14" i="29"/>
  <c r="J13" i="29"/>
  <c r="J12" i="29"/>
  <c r="J11" i="29"/>
  <c r="J10" i="29"/>
  <c r="J9" i="29"/>
  <c r="J8" i="29"/>
  <c r="J7" i="29"/>
  <c r="J6" i="29"/>
  <c r="J5" i="29"/>
  <c r="M7" i="26" l="1"/>
  <c r="M7" i="25"/>
  <c r="M6" i="24"/>
  <c r="N6" i="23"/>
  <c r="N7" i="22"/>
  <c r="N8" i="21"/>
  <c r="M6" i="20"/>
  <c r="M8" i="19"/>
  <c r="M7" i="18"/>
  <c r="N7" i="17"/>
  <c r="O7" i="16"/>
  <c r="M6" i="15"/>
  <c r="N10" i="14"/>
  <c r="N8" i="13"/>
  <c r="N8" i="12"/>
  <c r="M7" i="11"/>
  <c r="AX24" i="45"/>
  <c r="AS24" i="45"/>
  <c r="AN24" i="45"/>
  <c r="AI24" i="45"/>
  <c r="AD24" i="45"/>
  <c r="Y24" i="45"/>
  <c r="T24" i="45"/>
  <c r="O24" i="45"/>
  <c r="J24" i="45"/>
  <c r="E24" i="45"/>
  <c r="AX24" i="44"/>
  <c r="AS24" i="44"/>
  <c r="AN24" i="44"/>
  <c r="AI24" i="44"/>
  <c r="AD24" i="44"/>
  <c r="Y24" i="44"/>
  <c r="T24" i="44"/>
  <c r="O24" i="44"/>
  <c r="J24" i="44"/>
  <c r="E24" i="44"/>
  <c r="L7" i="26" l="1"/>
  <c r="L7" i="25"/>
  <c r="L6" i="24"/>
  <c r="I12" i="23"/>
  <c r="M7" i="22"/>
  <c r="M8" i="21"/>
  <c r="L6" i="20"/>
  <c r="L8" i="19"/>
  <c r="L7" i="18"/>
  <c r="M7" i="17"/>
  <c r="N7" i="16"/>
  <c r="L6" i="15"/>
  <c r="M10" i="14"/>
  <c r="M8" i="13"/>
  <c r="K14" i="12"/>
  <c r="K13" i="12"/>
  <c r="L13" i="11"/>
  <c r="B24" i="45"/>
  <c r="C24" i="45"/>
  <c r="D24" i="45"/>
  <c r="F24" i="45"/>
  <c r="G24" i="45"/>
  <c r="H24" i="45"/>
  <c r="I24" i="45"/>
  <c r="K24" i="45"/>
  <c r="L24" i="45"/>
  <c r="M24" i="45"/>
  <c r="N24" i="45"/>
  <c r="P24" i="45"/>
  <c r="Q24" i="45"/>
  <c r="R24" i="45"/>
  <c r="S24" i="45"/>
  <c r="U24" i="45"/>
  <c r="V24" i="45"/>
  <c r="W24" i="45"/>
  <c r="X24" i="45"/>
  <c r="Z24" i="45"/>
  <c r="AA24" i="45"/>
  <c r="AB24" i="45"/>
  <c r="AC24" i="45"/>
  <c r="AE24" i="45"/>
  <c r="AF24" i="45"/>
  <c r="AG24" i="45"/>
  <c r="AH24" i="45"/>
  <c r="AJ24" i="45"/>
  <c r="AK24" i="45"/>
  <c r="AL24" i="45"/>
  <c r="AM24" i="45"/>
  <c r="AO24" i="45"/>
  <c r="AP24" i="45"/>
  <c r="AQ24" i="45"/>
  <c r="AR24" i="45"/>
  <c r="AT24" i="45"/>
  <c r="AU24" i="45"/>
  <c r="AV24" i="45"/>
  <c r="AW24" i="45"/>
  <c r="F23" i="6"/>
  <c r="E23" i="6"/>
  <c r="D23" i="6"/>
  <c r="C23" i="6"/>
  <c r="B23" i="6"/>
  <c r="K8" i="19" l="1"/>
  <c r="L777" i="38"/>
  <c r="K7" i="26"/>
  <c r="K7" i="25"/>
  <c r="K6" i="24"/>
  <c r="L6" i="23"/>
  <c r="L7" i="22"/>
  <c r="L8" i="21"/>
  <c r="K6" i="20"/>
  <c r="K7" i="18"/>
  <c r="AY24" i="45"/>
  <c r="AW25" i="45" s="1"/>
  <c r="B24" i="44"/>
  <c r="C24" i="44"/>
  <c r="D24" i="44"/>
  <c r="F24" i="44"/>
  <c r="G24" i="44"/>
  <c r="H24" i="44"/>
  <c r="I24" i="44"/>
  <c r="K24" i="44"/>
  <c r="L24" i="44"/>
  <c r="M24" i="44"/>
  <c r="N24" i="44"/>
  <c r="P24" i="44"/>
  <c r="Q24" i="44"/>
  <c r="R24" i="44"/>
  <c r="S24" i="44"/>
  <c r="U24" i="44"/>
  <c r="V24" i="44"/>
  <c r="W24" i="44"/>
  <c r="X24" i="44"/>
  <c r="Z24" i="44"/>
  <c r="AA24" i="44"/>
  <c r="AB24" i="44"/>
  <c r="AC24" i="44"/>
  <c r="AE24" i="44"/>
  <c r="AF24" i="44"/>
  <c r="AG24" i="44"/>
  <c r="AH24" i="44"/>
  <c r="AJ24" i="44"/>
  <c r="AK24" i="44"/>
  <c r="AL24" i="44"/>
  <c r="AM24" i="44"/>
  <c r="AO24" i="44"/>
  <c r="AP24" i="44"/>
  <c r="AQ24" i="44"/>
  <c r="AR24" i="44"/>
  <c r="AT24" i="44"/>
  <c r="AU24" i="44"/>
  <c r="AV24" i="44"/>
  <c r="AW24" i="44"/>
  <c r="AY24" i="44"/>
  <c r="P25" i="45" l="1"/>
  <c r="AU25" i="45"/>
  <c r="U25" i="45"/>
  <c r="AV25" i="45"/>
  <c r="F25" i="45"/>
  <c r="AJ25" i="45"/>
  <c r="AO25" i="45"/>
  <c r="K25" i="45"/>
  <c r="AT25" i="45"/>
  <c r="AE25" i="45"/>
  <c r="Z25" i="45"/>
  <c r="AO25" i="44"/>
  <c r="Z25" i="44"/>
  <c r="AJ25" i="44"/>
  <c r="AE25" i="44"/>
  <c r="K25" i="44"/>
  <c r="AU25" i="44"/>
  <c r="U25" i="44"/>
  <c r="P25" i="44"/>
  <c r="F25" i="44"/>
  <c r="AW25" i="44"/>
  <c r="AV25" i="44"/>
  <c r="AT25" i="44"/>
  <c r="T779" i="40" l="1"/>
  <c r="S779" i="40"/>
  <c r="R779" i="40"/>
  <c r="Q779" i="40"/>
  <c r="P779" i="40"/>
  <c r="O779" i="40"/>
  <c r="N779" i="40"/>
  <c r="M779" i="40"/>
  <c r="L779" i="40"/>
  <c r="K779" i="40"/>
  <c r="J779" i="40"/>
  <c r="I779" i="40"/>
  <c r="H779" i="40"/>
  <c r="G779" i="40"/>
  <c r="J7" i="26"/>
  <c r="J7" i="25" l="1"/>
  <c r="J6" i="24"/>
  <c r="K6" i="23"/>
  <c r="K7" i="22"/>
  <c r="K8" i="21"/>
  <c r="J6" i="20"/>
  <c r="J8" i="19"/>
  <c r="J7" i="18"/>
  <c r="K7" i="17"/>
  <c r="L7" i="16" l="1"/>
  <c r="J6" i="15"/>
  <c r="K10" i="14"/>
  <c r="K8" i="13"/>
  <c r="K8" i="12"/>
  <c r="I7" i="26" l="1"/>
  <c r="I7" i="25"/>
  <c r="I6" i="24"/>
  <c r="J6" i="23"/>
  <c r="J7" i="22" l="1"/>
  <c r="J8" i="21"/>
  <c r="I6" i="20"/>
  <c r="I8" i="19"/>
  <c r="I7" i="18"/>
  <c r="J7" i="17"/>
  <c r="K7" i="16" l="1"/>
  <c r="I6" i="15"/>
  <c r="J10" i="14" l="1"/>
  <c r="J8" i="13"/>
  <c r="J8" i="12"/>
  <c r="I7" i="11"/>
  <c r="D56" i="41" l="1"/>
  <c r="F9" i="33" l="1"/>
  <c r="F779" i="40"/>
  <c r="E779" i="40"/>
  <c r="O777" i="38"/>
  <c r="N777" i="38"/>
  <c r="K777" i="38"/>
  <c r="J777" i="38"/>
  <c r="I777" i="38"/>
  <c r="H777" i="38"/>
  <c r="G777" i="38"/>
  <c r="F777" i="38"/>
  <c r="D40" i="26"/>
  <c r="H7" i="26"/>
  <c r="G7" i="26"/>
  <c r="F7" i="26"/>
  <c r="E7" i="26"/>
  <c r="D7" i="26"/>
  <c r="H7" i="25"/>
  <c r="G7" i="25"/>
  <c r="F7" i="25"/>
  <c r="E7" i="25"/>
  <c r="D7" i="25"/>
  <c r="H6" i="24"/>
  <c r="G6" i="24"/>
  <c r="F6" i="24"/>
  <c r="E6" i="24"/>
  <c r="D6" i="24"/>
  <c r="I6" i="23"/>
  <c r="H6" i="23"/>
  <c r="G6" i="23"/>
  <c r="F6" i="23"/>
  <c r="E6" i="23"/>
  <c r="I7" i="22"/>
  <c r="H7" i="22"/>
  <c r="G7" i="22"/>
  <c r="F7" i="22"/>
  <c r="E7" i="22"/>
  <c r="I8" i="21"/>
  <c r="H8" i="21"/>
  <c r="G8" i="21"/>
  <c r="F8" i="21"/>
  <c r="E8" i="21"/>
  <c r="D8" i="21"/>
  <c r="H6" i="20"/>
  <c r="G6" i="20"/>
  <c r="F6" i="20"/>
  <c r="E6" i="20"/>
  <c r="D6" i="20"/>
  <c r="H8" i="19"/>
  <c r="G8" i="19"/>
  <c r="F8" i="19"/>
  <c r="E8" i="19"/>
  <c r="D8" i="19"/>
  <c r="H7" i="18"/>
  <c r="G7" i="18"/>
  <c r="F7" i="18"/>
  <c r="E7" i="18"/>
  <c r="D7" i="18"/>
  <c r="I7" i="17"/>
  <c r="G7" i="17"/>
  <c r="F7" i="17"/>
  <c r="E7" i="17"/>
  <c r="J7" i="16"/>
  <c r="I7" i="16"/>
  <c r="H7" i="16"/>
  <c r="G7" i="16"/>
  <c r="F7" i="16"/>
  <c r="H6" i="15"/>
  <c r="G6" i="15"/>
  <c r="F6" i="15"/>
  <c r="E6" i="15"/>
  <c r="D6" i="15"/>
  <c r="I10" i="14"/>
  <c r="F10" i="14"/>
  <c r="E10" i="14"/>
  <c r="I8" i="13"/>
  <c r="H8" i="13"/>
  <c r="F8" i="13"/>
  <c r="E8" i="13"/>
  <c r="I8" i="12"/>
  <c r="H8" i="12"/>
  <c r="G8" i="12"/>
  <c r="F8" i="12"/>
  <c r="E8" i="12"/>
  <c r="H7" i="11"/>
  <c r="G7" i="11"/>
  <c r="F7" i="11"/>
  <c r="E7" i="11"/>
  <c r="D7" i="11"/>
  <c r="P777" i="38" l="1"/>
  <c r="M777" i="38"/>
  <c r="F27" i="33"/>
</calcChain>
</file>

<file path=xl/sharedStrings.xml><?xml version="1.0" encoding="utf-8"?>
<sst xmlns="http://schemas.openxmlformats.org/spreadsheetml/2006/main" count="23580" uniqueCount="994">
  <si>
    <t>Table of Contents</t>
  </si>
  <si>
    <t>Notes to the Reader</t>
  </si>
  <si>
    <t>Glossary of Terms</t>
  </si>
  <si>
    <t>Return to Table of Contents</t>
  </si>
  <si>
    <t>Neither the ADA HPI nor CODA are responsible for resolving inaccurate responses provided by programs due to omission, misinterpretation, oversight, or for any other reason; it is the responsibility of each program to review and verify the accuracy and thoroughness of the information it submits on the annual survey.</t>
  </si>
  <si>
    <t>AEGD</t>
  </si>
  <si>
    <t xml:space="preserve">Advanced Education in General Dentistry - provides advanced training in clinical dentistry and applied basic sciences. </t>
  </si>
  <si>
    <t>CBMX-PROS</t>
  </si>
  <si>
    <t>Combined Prosthodontics/Maxillofacial Prosthetics</t>
  </si>
  <si>
    <t>CF-OMS</t>
  </si>
  <si>
    <t>Clinical Fellowship in Oral and Maxillofacial Surgery - a planned post-residency program that contains education and training in a focused area of the discipline. The focused areas include but are not limited to: Cosmetic Facial Surgery; Oral/Head and Neck Oncologic Surgery; Pediatric Craniomaxillofacial Surgery (Cleft and Craniofacial Surgery); Microvascular Reconstructive Surgery; and Endoscopic Maxillofacial Surgery.</t>
  </si>
  <si>
    <t>CF-OMS COS</t>
  </si>
  <si>
    <t>Clinical Fellowship in Oral and Maxillofacial Surgery, Cosmetic</t>
  </si>
  <si>
    <t>CF-OMS CR</t>
  </si>
  <si>
    <t>Clinical Fellowship in Oral and Maxillofacial Surgery, Craniofacial</t>
  </si>
  <si>
    <t>CF-OMS ONC</t>
  </si>
  <si>
    <t>Clinical Fellowship in Oral and Maxillofacial Surgery, Oncology</t>
  </si>
  <si>
    <t>CF-ORTHO</t>
  </si>
  <si>
    <t>Clinical Fellowship in Craniofacial and Special Care Orthodontics - a fellowship in craniofacial and special needs orthodontics is a planned post-residency program that contains advanced education and training in a focused area of the discipline of orthodontics. The focused areas include: Cleft lip/palate patient care; Syndromic patient care; Orthognathic Surgery; Craniofacial Surgery and Special Care Orthodontics.</t>
  </si>
  <si>
    <t>DENT ANES</t>
  </si>
  <si>
    <t>Dental Anesthesiology - programs designed to train the dental resident, in the most comprehensive manner, to use pharmacologic and non-pharmacologic methods to manage anxiety and pain of adults, children, and patients with special care needs undergoing dental, maxillofacial and adjunctive procedures, as well as to be qualified in the diagnosis and non-surgical treatment of acute orofacial pain and to participate in the management of patients with chronic orofacial pain.</t>
  </si>
  <si>
    <t>DPH</t>
  </si>
  <si>
    <t>Dental Public Health - the science and art of preventing and controlling dental diseases and promoting dental health through organized community efforts.  It is that form of dental practice which serves the community as a patient rather than the individual. It is concerned with the dental health education of the public, with applied dental research, and with the administration of group dental care programs as well as the prevention and control of dental diseases on a community basis.</t>
  </si>
  <si>
    <t>ENDO</t>
  </si>
  <si>
    <t>Endodontics - the branch of dentistry which is concerned with the morphology, physiology and pathology of the human dental pulp and periradicular tissues. Its study and practice encompass the basic and clinical sciences, including biology of the normal pulp; the etiology, diagnosis, prevention and treatment of diseases; and injuries of the pulp and associated periradicular conditions.</t>
  </si>
  <si>
    <t>GPR</t>
  </si>
  <si>
    <t>General Practice Residency - programs designed for advanced clinical and didactic training in general dentistry with intensive hospital experience at the postdoctoral level. GPR programs provide instruction and experience in the delivery of care to a wide range of ambulatory and hospitalized patients. This training and exposure prepares dentists to obtain privileges at local hospitals once in private practice. Most GPR programs are sponsored by either a hospital or a hospital affiliated institution such as a dental school.</t>
  </si>
  <si>
    <t xml:space="preserve">Maxillofacial Prosthetics - that branch of prosthodontics concerned with the restoration and/or replacement of stomatognathic and associated craniofacial structures by artificial substitutes. Maxillofacial prosthetics training equips the prosthodontist with the skills to meet the needs of certain medically compromised patients. </t>
  </si>
  <si>
    <t>N</t>
  </si>
  <si>
    <t>Represents the number of respondents to the survey or a specific question in the survey.</t>
  </si>
  <si>
    <t>OMP</t>
  </si>
  <si>
    <t>Oral and Maxillofacial Pathology - the branch of dentistry and discipline of pathology that deals with the nature, identification, and management of diseases affecting the oral and maxillofacial regions. It is a science that investigates the causes, processes, and effects of these diseases. The practice of oral pathology includes research and diagnosis of diseases using clinical, radiographic, microscopic, biochemical, or other examinations.</t>
  </si>
  <si>
    <t>OMR</t>
  </si>
  <si>
    <t>Oral and Maxillofacial Radiology - the branch of dentistry and discipline of radiology concerned with the production and interpretation of images and data produced by all modalities of radiant energy that are used for the diagnosis and management of diseases, disorders and conditions of the oral and maxillofacial region.</t>
  </si>
  <si>
    <t>OMS</t>
  </si>
  <si>
    <t>Oral and Maxillofacial Surgery - the branch of dentistry which includes the diagnosis, surgical and adjunctive treatment of diseases, injuries and defects involving both the functional and esthetic aspects of the hard and soft tissues of the oral and maxillofacial region.</t>
  </si>
  <si>
    <t>ORAL MED</t>
  </si>
  <si>
    <t>Oral Medicine - programs designed to provide training beyond the level of pre-doctoral education in oral health care, using applied basic and behavioral sciences. Education in these programs is based on the concept that oral health is an integral and interactive part of total health. The programs are designed to expand the scope and depth of the graduates’ knowledge and skills to enable them to provide comprehensive oral health care to a wide range of population groups.</t>
  </si>
  <si>
    <t>OROFAC PAIN</t>
  </si>
  <si>
    <t>Orofacial Pain - programs are designed to provide training beyond the level of predoctoral education in oral health care, using applied basic and behavioral sciences to treat patients with orofacial pain. Education in these programs is based on the concept that oral health is an integral and interactive part of total health. The programs are designed to expand the scope and depth of the graduates' knowledge and skills to enable them to provide care for individuals with orofacial pain.</t>
  </si>
  <si>
    <t>ORTHO</t>
  </si>
  <si>
    <t>Orthodontics and Dentofacial Orthopedics - the dental branch that includes the diagnosis, prevention, interception, and correction of malocclusion, as well as neuromuscular and skeletal abnormalities of the developing or mature orofacial structures.</t>
  </si>
  <si>
    <t>ORTHO/PERIO</t>
  </si>
  <si>
    <t>Combined Program in Orthodontics and Periodontics</t>
  </si>
  <si>
    <t>PED</t>
  </si>
  <si>
    <t xml:space="preserve">Pediatric Dentistry - an age-defined branch of dentistry that provides both primary and comprehensive preventive and therapeutic oral health care for infants and children through adolescence, including those with special health care needs. </t>
  </si>
  <si>
    <t>PERIO</t>
  </si>
  <si>
    <t>Periodontics - the branch of dentistry which encompasses the prevention, diagnosis and treatment of diseases of the supporting and surrounding tissues of the teeth or their substitutes and the maintenance of the health, function and esthetics of these structures and tissues.</t>
  </si>
  <si>
    <t>PROS</t>
  </si>
  <si>
    <t>Prosthodontics - the branch of dentistry pertaining to the diagnosis, treatment planning, rehabilitation and maintenance of the oral function, comfort, appearance and health of patients with clinical conditions associated with missing or deficient teeth and/or oral and maxillofacial tissues using biocompatible substitutes.</t>
  </si>
  <si>
    <t>White, Non-Hispanic: a person having origins in any of the original peoples of Europe, the Middle East, or North Africa.</t>
  </si>
  <si>
    <t>Black or African-American: a person having origins in any of the black racial groups of Africa.</t>
  </si>
  <si>
    <t>Hispanic/Latino: a person of Cuban, Mexican, Puerto Rican, South or Central American or other Spanish culture or origin, regardless of race.</t>
  </si>
  <si>
    <t>American Indian or Alaska Native: a person having origins in any of the original peoples of North America and South America (including Central America) and who maintains cultural identification through tribal affiliation or community attachment.</t>
  </si>
  <si>
    <t>Asian: a person having origins in any of the original peoples of the Far East, Southeast Asia, the Indian subcontinent, including, for example, Cambodia, China, India, Japan, Korea, Malaysia, Pakistan, the Philippine Islands, Thailand, and Vietnam.</t>
  </si>
  <si>
    <r>
      <t>Native Hawaiian or Other Pacific Islander: a person having origins in</t>
    </r>
    <r>
      <rPr>
        <sz val="11"/>
        <color rgb="FF000000"/>
        <rFont val="Arial"/>
        <family val="2"/>
      </rPr>
      <t xml:space="preserve"> </t>
    </r>
    <r>
      <rPr>
        <sz val="11"/>
        <color theme="1"/>
        <rFont val="Arial"/>
        <family val="2"/>
      </rPr>
      <t xml:space="preserve">any of the original peoples of Hawaii, Guam, Samoa, or other Pacific Islands. </t>
    </r>
  </si>
  <si>
    <t>Two or More Races: category used for individuals who identify with two or more of the race categories listed above.</t>
  </si>
  <si>
    <t>STIPEND</t>
  </si>
  <si>
    <t>Sums of money given to selected students to defray the costs of tuition and fees.</t>
  </si>
  <si>
    <t>Program Discipline</t>
  </si>
  <si>
    <t>2013-14</t>
  </si>
  <si>
    <t>2014-15</t>
  </si>
  <si>
    <t>2015-16</t>
  </si>
  <si>
    <t>2016-17</t>
  </si>
  <si>
    <t>2017-18</t>
  </si>
  <si>
    <t>2018-19</t>
  </si>
  <si>
    <t>2019-20</t>
  </si>
  <si>
    <t>2020-21</t>
  </si>
  <si>
    <t>2021-22</t>
  </si>
  <si>
    <t>2022-23</t>
  </si>
  <si>
    <t>Advanced Education in General Dentistry</t>
  </si>
  <si>
    <t>Dental Anesthesiology</t>
  </si>
  <si>
    <t>Dental Public Health</t>
  </si>
  <si>
    <t>Endodontics</t>
  </si>
  <si>
    <t>General Practice Residency</t>
  </si>
  <si>
    <t>Oral and Maxillofacial Pathology</t>
  </si>
  <si>
    <t>Oral and Maxillofacial Radiology</t>
  </si>
  <si>
    <t>Oral and Maxillofacial Surgery</t>
  </si>
  <si>
    <t>Clinical Fellowship in Oral and Maxillofacial Surgery</t>
  </si>
  <si>
    <t>Orthodontics and Dentofacial Orthopedics</t>
  </si>
  <si>
    <t>Clinical Fellowship in Orthodontics</t>
  </si>
  <si>
    <t>Oral Medicine</t>
  </si>
  <si>
    <t>Orofacial Pain</t>
  </si>
  <si>
    <t>Pediatric Dentistry</t>
  </si>
  <si>
    <t>Periodontics</t>
  </si>
  <si>
    <t>Prosthodontics</t>
  </si>
  <si>
    <t>Maxillofacial Prosthetics</t>
  </si>
  <si>
    <t>Combined Orthodontics/Periodontics</t>
  </si>
  <si>
    <t>TOTAL ALL PROGRAMS</t>
  </si>
  <si>
    <r>
      <t>Source: American Dental Association, Health Policy Institute,</t>
    </r>
    <r>
      <rPr>
        <i/>
        <sz val="9"/>
        <color theme="1"/>
        <rFont val="Arial"/>
        <family val="2"/>
      </rPr>
      <t xml:space="preserve"> Commission on Dental Accreditation</t>
    </r>
    <r>
      <rPr>
        <sz val="9"/>
        <color theme="1"/>
        <rFont val="Arial"/>
        <family val="2"/>
      </rPr>
      <t xml:space="preserve"> </t>
    </r>
    <r>
      <rPr>
        <i/>
        <sz val="9"/>
        <color theme="1"/>
        <rFont val="Arial"/>
        <family val="2"/>
      </rPr>
      <t>Surveys of Advanced Dental Education</t>
    </r>
    <r>
      <rPr>
        <sz val="9"/>
        <color theme="1"/>
        <rFont val="Arial"/>
        <family val="2"/>
      </rPr>
      <t>.</t>
    </r>
  </si>
  <si>
    <t>Full-Time</t>
  </si>
  <si>
    <t>Certified</t>
  </si>
  <si>
    <t>Yes</t>
  </si>
  <si>
    <t>No</t>
  </si>
  <si>
    <t xml:space="preserve">Advanced Education in General Dentistry </t>
  </si>
  <si>
    <r>
      <rPr>
        <vertAlign val="superscript"/>
        <sz val="9"/>
        <color rgb="FF000000"/>
        <rFont val="Arial"/>
        <family val="2"/>
      </rPr>
      <t>1</t>
    </r>
    <r>
      <rPr>
        <sz val="9"/>
        <color rgb="FF000000"/>
        <rFont val="Arial"/>
        <family val="2"/>
      </rPr>
      <t xml:space="preserve">Program director board certified in the respective program type, or for general dentistry programs, the director completed that type of residency. </t>
    </r>
  </si>
  <si>
    <t>Type of Program</t>
  </si>
  <si>
    <r>
      <t>N</t>
    </r>
    <r>
      <rPr>
        <b/>
        <vertAlign val="superscript"/>
        <sz val="10"/>
        <color theme="0"/>
        <rFont val="Arial"/>
        <family val="2"/>
      </rPr>
      <t>2</t>
    </r>
  </si>
  <si>
    <t>Appli-
cations</t>
  </si>
  <si>
    <t>1st 
Year</t>
  </si>
  <si>
    <t>Total 
Enrollment</t>
  </si>
  <si>
    <t xml:space="preserve">Maxillofacial Prosthetics </t>
  </si>
  <si>
    <r>
      <t>1</t>
    </r>
    <r>
      <rPr>
        <sz val="9"/>
        <color rgb="FF000000"/>
        <rFont val="Arial"/>
        <family val="2"/>
      </rPr>
      <t>Number of individuals whose credentials were complete and reviewed for admission. This figure represents the total number of applications examined by all programs, and counts an applicant more than once if he or she applied to multiple programs.</t>
    </r>
  </si>
  <si>
    <t>Total Enrollment</t>
  </si>
  <si>
    <t>Graduates</t>
  </si>
  <si>
    <r>
      <t xml:space="preserve">Source: American Dental Association, Health Policy Institute, </t>
    </r>
    <r>
      <rPr>
        <i/>
        <sz val="9"/>
        <color theme="1"/>
        <rFont val="Arial"/>
        <family val="2"/>
      </rPr>
      <t>Commission on Dental Accreditation</t>
    </r>
    <r>
      <rPr>
        <sz val="9"/>
        <color theme="1"/>
        <rFont val="Arial"/>
        <family val="2"/>
      </rPr>
      <t xml:space="preserve"> </t>
    </r>
    <r>
      <rPr>
        <i/>
        <sz val="9"/>
        <color theme="1"/>
        <rFont val="Arial"/>
        <family val="2"/>
      </rPr>
      <t>Surveys of Advanced Dental Education</t>
    </r>
    <r>
      <rPr>
        <sz val="9"/>
        <color theme="1"/>
        <rFont val="Arial"/>
        <family val="2"/>
      </rPr>
      <t>.</t>
    </r>
  </si>
  <si>
    <t>White (Not Hispanic or Latino)</t>
  </si>
  <si>
    <t>Black or African American (Not Hispanic or Latino)</t>
  </si>
  <si>
    <t>Hispanic (Any Race)</t>
  </si>
  <si>
    <t>American Indian or Alaska Native 
(Not Hispanic or Latino)</t>
  </si>
  <si>
    <t>Asian 
(Not Hispanic or Latino)</t>
  </si>
  <si>
    <t>Native Hawaiian or Other Pacific Islander 
(Not Hispanic or Latino)</t>
  </si>
  <si>
    <t>Two or More Races 
(Not Hispanic or Latino)</t>
  </si>
  <si>
    <t>Unknown</t>
  </si>
  <si>
    <t>Combined</t>
  </si>
  <si>
    <t>Male</t>
  </si>
  <si>
    <t>Female</t>
  </si>
  <si>
    <t>Total</t>
  </si>
  <si>
    <t>Other</t>
  </si>
  <si>
    <t>Total by Gender and Race/Ethnicity</t>
  </si>
  <si>
    <t>Percent of Total Enrollment</t>
  </si>
  <si>
    <t>Percent of Graduates</t>
  </si>
  <si>
    <t>U.S. Predoctoral Programs</t>
  </si>
  <si>
    <t>Advanced Dental Education Programs</t>
  </si>
  <si>
    <t>Number of accredited programs</t>
  </si>
  <si>
    <t>Number of programs with graduating class</t>
  </si>
  <si>
    <t>Number of graduates</t>
  </si>
  <si>
    <t>Graduates % change from previous year</t>
  </si>
  <si>
    <t>1st year 
enrollment</t>
  </si>
  <si>
    <t>Enrollment % change from previous year</t>
  </si>
  <si>
    <t>Number of programs</t>
  </si>
  <si>
    <t>Year</t>
  </si>
  <si>
    <r>
      <t xml:space="preserve">Source: American Dental Association, Health Policy Institute, </t>
    </r>
    <r>
      <rPr>
        <i/>
        <sz val="9"/>
        <color theme="1"/>
        <rFont val="Arial"/>
        <family val="2"/>
      </rPr>
      <t>Commission on Dental Accreditation Surveys of Advanced Dental Education</t>
    </r>
    <r>
      <rPr>
        <sz val="9"/>
        <color theme="1"/>
        <rFont val="Arial"/>
        <family val="2"/>
      </rPr>
      <t>.</t>
    </r>
  </si>
  <si>
    <t>Applications per Program</t>
  </si>
  <si>
    <t>First-Year Enrollment</t>
  </si>
  <si>
    <t>Variable</t>
  </si>
  <si>
    <t>Sum</t>
  </si>
  <si>
    <t>Minimum</t>
  </si>
  <si>
    <t>Maximum</t>
  </si>
  <si>
    <t>APLADM</t>
  </si>
  <si>
    <t>ENR1</t>
  </si>
  <si>
    <t>TOTENR</t>
  </si>
  <si>
    <t>TOTGRAD</t>
  </si>
  <si>
    <r>
      <rPr>
        <vertAlign val="superscript"/>
        <sz val="9"/>
        <color theme="1"/>
        <rFont val="Arial"/>
        <family val="2"/>
      </rPr>
      <t>1</t>
    </r>
    <r>
      <rPr>
        <sz val="9"/>
        <color theme="1"/>
        <rFont val="Arial"/>
        <family val="2"/>
      </rPr>
      <t xml:space="preserve">Number of individuals whose credentials were complete and reviewed for admission. This figure represents the total number of applications examined by all programs, and counts an applicant more than once if he or she applied to multiple programs. </t>
    </r>
  </si>
  <si>
    <r>
      <rPr>
        <vertAlign val="superscript"/>
        <sz val="9"/>
        <color theme="1"/>
        <rFont val="Arial"/>
        <family val="2"/>
      </rPr>
      <t>2</t>
    </r>
    <r>
      <rPr>
        <sz val="9"/>
        <color theme="1"/>
        <rFont val="Arial"/>
        <family val="2"/>
      </rPr>
      <t>Applications per program ratio excludes programs that did not receive applications and programs for which no applicant data were available.</t>
    </r>
  </si>
  <si>
    <r>
      <rPr>
        <vertAlign val="superscript"/>
        <sz val="9"/>
        <color theme="1"/>
        <rFont val="Arial"/>
        <family val="2"/>
      </rPr>
      <t xml:space="preserve">1 </t>
    </r>
    <r>
      <rPr>
        <sz val="9"/>
        <color theme="1"/>
        <rFont val="Arial"/>
        <family val="2"/>
      </rPr>
      <t>Four programs transitioned from two to three years in length between the 2016-17 and 2017-18 academic years, and had no 2017 graduates.</t>
    </r>
  </si>
  <si>
    <t>Endo</t>
  </si>
  <si>
    <t>The MEANS Procedure</t>
  </si>
  <si>
    <r>
      <rPr>
        <vertAlign val="superscript"/>
        <sz val="9"/>
        <color theme="1"/>
        <rFont val="Arial"/>
        <family val="2"/>
      </rPr>
      <t>3</t>
    </r>
    <r>
      <rPr>
        <sz val="9"/>
        <color theme="1"/>
        <rFont val="Arial"/>
        <family val="2"/>
      </rPr>
      <t>Includes Maxilofacial Prosthetics and Combined Prosthodontics/Maxillofacial Prosthetics programs.</t>
    </r>
  </si>
  <si>
    <r>
      <rPr>
        <vertAlign val="superscript"/>
        <sz val="9"/>
        <color theme="1"/>
        <rFont val="Arial"/>
        <family val="2"/>
      </rPr>
      <t>1</t>
    </r>
    <r>
      <rPr>
        <sz val="9"/>
        <color theme="1"/>
        <rFont val="Arial"/>
        <family val="2"/>
      </rPr>
      <t>Includes Maxilofacial Prosthetics and Combined Prosthodontics/Maxillofacial Prosthetics programs.</t>
    </r>
  </si>
  <si>
    <t>State</t>
  </si>
  <si>
    <t>Dental School or Institution</t>
  </si>
  <si>
    <t>Program</t>
  </si>
  <si>
    <t>Primary Sponsor Type</t>
  </si>
  <si>
    <t>Program Length
(months)</t>
  </si>
  <si>
    <t>1st Year</t>
  </si>
  <si>
    <t>2nd Year</t>
  </si>
  <si>
    <t>3rd Year</t>
  </si>
  <si>
    <t>4th Year</t>
  </si>
  <si>
    <t>5th Year</t>
  </si>
  <si>
    <t>6th Year</t>
  </si>
  <si>
    <t>Certificate &amp; Degree</t>
  </si>
  <si>
    <t>Certificate Only</t>
  </si>
  <si>
    <t>AL</t>
  </si>
  <si>
    <t>Spartanburg Medical Center</t>
  </si>
  <si>
    <t>Non-dental school</t>
  </si>
  <si>
    <t>University of Alabama School of Dentistry at UAB</t>
  </si>
  <si>
    <t>Dental school</t>
  </si>
  <si>
    <t>Veterans Affairs Medical Center/Birmingham</t>
  </si>
  <si>
    <t>GPR-2 YR</t>
  </si>
  <si>
    <t>AZ</t>
  </si>
  <si>
    <t>A.T. Still University Arizona School of Dentistry &amp; Oral Health</t>
  </si>
  <si>
    <t>University of Arizona College of Medicine Phoenix</t>
  </si>
  <si>
    <t>AR</t>
  </si>
  <si>
    <t>Veterans Healthcare System of the Ozarks - Dental Service</t>
  </si>
  <si>
    <t>CA</t>
  </si>
  <si>
    <t>60th Medical Group/Travis AFB</t>
  </si>
  <si>
    <t>Alameda County Health System/Medical Center</t>
  </si>
  <si>
    <t>Alameda Health System/Highland General Hospital</t>
  </si>
  <si>
    <t>Childrens Hospital of Los Angeles Division of Dentistry</t>
  </si>
  <si>
    <t>ORTHO-CF</t>
  </si>
  <si>
    <t>Community Medical Centers</t>
  </si>
  <si>
    <t>Harbor - UCLA Medical Center/Dental</t>
  </si>
  <si>
    <t>Herman Ostrow School of Dentistry of the University of Southern California</t>
  </si>
  <si>
    <t>Loma Linda University School of Dentistry</t>
  </si>
  <si>
    <t>Naval Dental Center/Hospital - San Diego</t>
  </si>
  <si>
    <t>Naval Hospital/Camp Pendleton-Dental Department</t>
  </si>
  <si>
    <t>Naval Medical Center/San Diego-Dental Department</t>
  </si>
  <si>
    <t>Rancho Los Amigos National Rehabilitation Center</t>
  </si>
  <si>
    <t>Tibor Rubin VA Medical Center</t>
  </si>
  <si>
    <t>UCLA Dental Center at Venice</t>
  </si>
  <si>
    <t>UCSF-Fresno Medical Education Program</t>
  </si>
  <si>
    <t>University of California at Los Angeles School of Dentistry</t>
  </si>
  <si>
    <t>University of California at San Francisco School of Dentistry</t>
  </si>
  <si>
    <t>University of the Pacific Arthur A. Dugoni School of Dentistry</t>
  </si>
  <si>
    <t>VA San Diego Healthcare System</t>
  </si>
  <si>
    <t>Veterans Affairs Greater Los Angeles Healthcare System</t>
  </si>
  <si>
    <t>Veterans Affairs Medical Center/Loma Linda</t>
  </si>
  <si>
    <t>Veterans Affairs Medical Center/Palo Alto</t>
  </si>
  <si>
    <t>Veterans Affairs Medical Center/San Francisco</t>
  </si>
  <si>
    <t>Veterans Affairs Medical Center/Sepulveda</t>
  </si>
  <si>
    <t>Veterans Affairs Northern California Healthcare System</t>
  </si>
  <si>
    <t>CO</t>
  </si>
  <si>
    <t>10th Medical Group/SGFL/USAF Academy</t>
  </si>
  <si>
    <t>Children's Hospital Colorado</t>
  </si>
  <si>
    <t>Denver Health Medical Center</t>
  </si>
  <si>
    <t>Rocky Mountain Regional VA Medical Center</t>
  </si>
  <si>
    <t>University of Colorado Denver School of Dental Medicine</t>
  </si>
  <si>
    <t>CT</t>
  </si>
  <si>
    <t>Danbury Hospital</t>
  </si>
  <si>
    <t>Hartford Hospital</t>
  </si>
  <si>
    <t>St. Francis Hospital</t>
  </si>
  <si>
    <t>University of Connecticut School of Dental Medicine</t>
  </si>
  <si>
    <t>Yale New Haven Hospital</t>
  </si>
  <si>
    <t>DE</t>
  </si>
  <si>
    <t>Christiana Care Health System</t>
  </si>
  <si>
    <t>Nemours Children's Hospital - Delaware</t>
  </si>
  <si>
    <t>DC</t>
  </si>
  <si>
    <t>Children's National Medical Center</t>
  </si>
  <si>
    <t>Howard University College of Dentistry</t>
  </si>
  <si>
    <t>MedStar Washington Hospital Center</t>
  </si>
  <si>
    <t>Veterans Affairs Medical Center/DC</t>
  </si>
  <si>
    <t>FL</t>
  </si>
  <si>
    <t>96th Medical Group/SGD/Eglin AFB</t>
  </si>
  <si>
    <t>Dade Cnty Dental Res Clinic/ Florida Inst for Adv Dental Ed</t>
  </si>
  <si>
    <t>Jacksonville University</t>
  </si>
  <si>
    <t>Larkin Community Hospital</t>
  </si>
  <si>
    <t>Malcom Randall VA Medical Center/Gainesville - Dental Department</t>
  </si>
  <si>
    <t>Nicklaus Children's Hospital</t>
  </si>
  <si>
    <t>Nova Southeastern University College of Dental Medicine</t>
  </si>
  <si>
    <t>Nova Southeastern University/Broward Health Medical Center</t>
  </si>
  <si>
    <t>University of Florida College of Dentistry</t>
  </si>
  <si>
    <t>University of Florida College of Dentistry/Hialeah</t>
  </si>
  <si>
    <t>AEGD-2 YR</t>
  </si>
  <si>
    <t>University of Florida College of Dentistry/Seminole</t>
  </si>
  <si>
    <t>University of Florida at Jacksonville</t>
  </si>
  <si>
    <t>University of Miami Hospital and Clinics - Dental Department</t>
  </si>
  <si>
    <t>Veterans Affairs Medical Center/Bay Pines</t>
  </si>
  <si>
    <t>Veterans Affairs Medical Center/Miami</t>
  </si>
  <si>
    <t>Veterans Affairs Medical Center/Orlando Dental Service</t>
  </si>
  <si>
    <t>Veterans Affairs Medical Center/West Palm</t>
  </si>
  <si>
    <t>GA</t>
  </si>
  <si>
    <t>CDC Natl Ctr for Chronic Disease Prevention and Health Promotion</t>
  </si>
  <si>
    <t>Children's Healthcare of Atlanta</t>
  </si>
  <si>
    <t>Dwight David Eisenhower Army Medical Center, Fort Gordon, GA</t>
  </si>
  <si>
    <t>Emory University School of Medicine</t>
  </si>
  <si>
    <t>Meadowlands Hosp and Medical Ctr-Georgia School of Orthodontics</t>
  </si>
  <si>
    <t>The Dental College of Georgia at Augusta University</t>
  </si>
  <si>
    <t>Veterans Affairs Medical Center - Augusta</t>
  </si>
  <si>
    <t>HI</t>
  </si>
  <si>
    <t>Queen's Medical Center - Dept. Dentistry</t>
  </si>
  <si>
    <t>US Army Dental Activity/Tripler</t>
  </si>
  <si>
    <t>ID</t>
  </si>
  <si>
    <t>Idaho State University Kasiska Division of Health Sciences</t>
  </si>
  <si>
    <t>IL</t>
  </si>
  <si>
    <t>Advocate Illinois Masonic Medical Center - Dental Dept.</t>
  </si>
  <si>
    <t>Ann and Robert H. Lurie Children's Hospital of Chicago</t>
  </si>
  <si>
    <t>Captain James A. Lovell Federal Health Care Center - Dental</t>
  </si>
  <si>
    <t>Carle Foundation Hospital</t>
  </si>
  <si>
    <t>Cook County Hospital/John H. Stroger, Jr.</t>
  </si>
  <si>
    <t>Loyola University Medical Center</t>
  </si>
  <si>
    <t>North Shore Univ. Health System-Evanston Hospital Dental Dept</t>
  </si>
  <si>
    <t>Northwestern Memorial Hospital</t>
  </si>
  <si>
    <t>OSF Saint Francis Medical Center</t>
  </si>
  <si>
    <t>Southern Illinois University School of Dental Medicine</t>
  </si>
  <si>
    <t>VA Medical Center/Chicago-Jesse Brown Dental Service</t>
  </si>
  <si>
    <t>IN</t>
  </si>
  <si>
    <t>Indiana University School of Dentistry</t>
  </si>
  <si>
    <t>Veterans Affairs Medical Center/Indianapolis</t>
  </si>
  <si>
    <t>IA</t>
  </si>
  <si>
    <t>University of Iowa College of Dentistry</t>
  </si>
  <si>
    <t>KS</t>
  </si>
  <si>
    <t>Wichita State University</t>
  </si>
  <si>
    <t>KY</t>
  </si>
  <si>
    <t>University of Kentucky College of Dentistry</t>
  </si>
  <si>
    <t>University of Louisville School of Dentistry</t>
  </si>
  <si>
    <t>LA</t>
  </si>
  <si>
    <t>2nd Medical Group/Barksdale AFB - Dental Squadron</t>
  </si>
  <si>
    <t>LSU Health New Orleans School of Dentistry</t>
  </si>
  <si>
    <t>LSU Health Shreveport School of Medicine</t>
  </si>
  <si>
    <t>ME</t>
  </si>
  <si>
    <t>Veterans Affairs Medical Center Togus Dental Service</t>
  </si>
  <si>
    <t>MD</t>
  </si>
  <si>
    <t>316th Dental Squadron/Joint Base Andrews</t>
  </si>
  <si>
    <t>Johns Hopkins Hospital - Division of Dentistry and Oral Surgery</t>
  </si>
  <si>
    <t>National Capital Consortium</t>
  </si>
  <si>
    <t>National Institute/Dental &amp; Craniofacial Research</t>
  </si>
  <si>
    <t>Naval Medical Leader and Professional Development Command</t>
  </si>
  <si>
    <t>University of Maryland Medical Systems</t>
  </si>
  <si>
    <t>University of Maryland School of Dentistry</t>
  </si>
  <si>
    <t>Veterans Affairs Medical Center/Maryland</t>
  </si>
  <si>
    <t>Walter Reed National Military Medical Center (WRNMMC)</t>
  </si>
  <si>
    <t>MA</t>
  </si>
  <si>
    <t>Boston University Henry M. Goldman School of Dental Medicine</t>
  </si>
  <si>
    <t>Cambridge Health Alliance-Dept. of Dentistry &amp; Oral Surgery</t>
  </si>
  <si>
    <t>Children's Hospital-Harvard University</t>
  </si>
  <si>
    <t>Harvard University School of Dental Medicine</t>
  </si>
  <si>
    <t>Massachusetts General Hospital</t>
  </si>
  <si>
    <t>Tufts University School of Dental Medicine</t>
  </si>
  <si>
    <t>VA Boston Healthcare System</t>
  </si>
  <si>
    <t>MI</t>
  </si>
  <si>
    <t>Ascension Macomb-Oakland Hospital</t>
  </si>
  <si>
    <t>Detroit Receiving Hospital</t>
  </si>
  <si>
    <t>University of Detroit Mercy School of Dentistry</t>
  </si>
  <si>
    <t>University of Michigan Health Systems</t>
  </si>
  <si>
    <t>University of Michigan Hospital</t>
  </si>
  <si>
    <t>University of Michigan School of Dentistry</t>
  </si>
  <si>
    <t>VA Ann Arbor Healthcare System</t>
  </si>
  <si>
    <t>Veterans Affairs Medical Center-Detroit - Dental Service</t>
  </si>
  <si>
    <t>MN</t>
  </si>
  <si>
    <t>Hennepin County Medical Center</t>
  </si>
  <si>
    <t>Mayo Clinic School of Graduate Medical Education</t>
  </si>
  <si>
    <t>Regions Hospital</t>
  </si>
  <si>
    <t>University of Minnesota School of Dentistry</t>
  </si>
  <si>
    <t>MS</t>
  </si>
  <si>
    <t>81st Medical Group/DS/SGDDT/Keesler AFB</t>
  </si>
  <si>
    <t>Oral &amp; Facial Surgical Center</t>
  </si>
  <si>
    <t>University of Mississippi Medical Center/Blair Batson Children's Hospital</t>
  </si>
  <si>
    <t>University of Mississippi School of Dentistry</t>
  </si>
  <si>
    <t>MO</t>
  </si>
  <si>
    <t>A.T. Still University College of Graduate Health Studies</t>
  </si>
  <si>
    <t>Mercy Hospital St. Louis</t>
  </si>
  <si>
    <t>Saint Louis University Center for Advanced Dental Education</t>
  </si>
  <si>
    <t>The Children's Mercy Hospital and Clinics</t>
  </si>
  <si>
    <t>University Health Lakewood Medical Center</t>
  </si>
  <si>
    <t>University of Missouri-Kansas City School of Dentistry</t>
  </si>
  <si>
    <t>NE</t>
  </si>
  <si>
    <t>55th Dental Squadron/SGD/Offutt AFB</t>
  </si>
  <si>
    <t>University of Nebraska Medical Center College of Dentistry</t>
  </si>
  <si>
    <t>University of Nebraska-College of Medicine</t>
  </si>
  <si>
    <t>NV</t>
  </si>
  <si>
    <t>99th Medical Group, Nellis AFB</t>
  </si>
  <si>
    <t>Roseman University of Health Sciences College of Dental Medicine</t>
  </si>
  <si>
    <t>University of Nevada Las Vegas School of Dental Medicine</t>
  </si>
  <si>
    <t>NJ</t>
  </si>
  <si>
    <t>Cooper University Hospital</t>
  </si>
  <si>
    <t>Englewood Hospital and Medical Center-Dental</t>
  </si>
  <si>
    <t>Hackensack Meridian Health JFK University Medical Center</t>
  </si>
  <si>
    <t>Hackensack Meridian Health Mountainside Medical Center</t>
  </si>
  <si>
    <t>Hackensack University Medical Center-Department of Dentistry</t>
  </si>
  <si>
    <t>Hudson Regional Hospital-CTOR Academy</t>
  </si>
  <si>
    <t>Jersey City Medical Center</t>
  </si>
  <si>
    <t>Jersey Shore University Medical Center</t>
  </si>
  <si>
    <t>Monmouth Medical Center</t>
  </si>
  <si>
    <t>Morristown Medical Center</t>
  </si>
  <si>
    <t>Newark Beth Israel Medical Center-Dental Service</t>
  </si>
  <si>
    <t>Overlook Medical Center</t>
  </si>
  <si>
    <t>Robert Wood Johnson University Hospital</t>
  </si>
  <si>
    <t>Rutgers School of Dental Medicine</t>
  </si>
  <si>
    <t>St. Joseph's University Medical Center-Dental Department</t>
  </si>
  <si>
    <t>Veterans Affairs Medical Center/East Orange</t>
  </si>
  <si>
    <t>NM</t>
  </si>
  <si>
    <t>University of New Mexico Health Sciences Center</t>
  </si>
  <si>
    <t>NY</t>
  </si>
  <si>
    <t>BronxCare Health System</t>
  </si>
  <si>
    <t>Columbia University College of Dental Medicine</t>
  </si>
  <si>
    <t>Erie County Medical Center - Dental Dept.</t>
  </si>
  <si>
    <t>Flushing Hospital Medical Center-Department of Dentistry</t>
  </si>
  <si>
    <t>Harlem Hospital Center Department of Dentistry</t>
  </si>
  <si>
    <t>Hudson Valley VA Health Care System</t>
  </si>
  <si>
    <t>Jacobi Medical Center</t>
  </si>
  <si>
    <t>Jamaica Hospital</t>
  </si>
  <si>
    <t>Kings County Hospital Downstate Medical Center</t>
  </si>
  <si>
    <t>Lincoln Medical &amp; Mental Health Center</t>
  </si>
  <si>
    <t>Maimonides Medical Center</t>
  </si>
  <si>
    <t>Memorial Sloan-Kettering Cancer Center</t>
  </si>
  <si>
    <t>Montefiore Medical Center - Dental Dept.</t>
  </si>
  <si>
    <t>Mount Sinai BI/Jacobi/Albert Einstein College of Medicine</t>
  </si>
  <si>
    <t>Mount Sinai Hospital Medical Center</t>
  </si>
  <si>
    <t>NSLIJHS/Hofstra North Shore-LIJ Sshool of Medicine at Long Island</t>
  </si>
  <si>
    <t>NYC Health + Hospitals/Bellevue Dental Department</t>
  </si>
  <si>
    <t>NYU Langone Hospitals</t>
  </si>
  <si>
    <t>NYU Langone Medical Center/Inst. of Reconstr. Plastic Surgery</t>
  </si>
  <si>
    <t>Nassau University Medical Center</t>
  </si>
  <si>
    <t>New York Medical College School of Medicine</t>
  </si>
  <si>
    <t>New York Presbyterian Hospital</t>
  </si>
  <si>
    <t>New York Presbyterian Hospital at Weill Cornell</t>
  </si>
  <si>
    <t>New York University College of Dentistry</t>
  </si>
  <si>
    <t>New York-Presbyterian Queens</t>
  </si>
  <si>
    <t>NewYork-Presbyterian Brooklyn Methodist Hospital</t>
  </si>
  <si>
    <t>Rochester General Hospital-Department of Dentistry</t>
  </si>
  <si>
    <t>Roswell Park Cancer Institute Department of Dentistry</t>
  </si>
  <si>
    <t>SUNY Stony Brook Univ. Medical Center/School of Dental Medicine</t>
  </si>
  <si>
    <t>SUNY Upstate Medical University</t>
  </si>
  <si>
    <t>St. Barnabas Hospital-Department of Dentistry</t>
  </si>
  <si>
    <t>St. Charles Hospital and Rehabilitation Center</t>
  </si>
  <si>
    <t>St. Joseph's Hospital Health Center</t>
  </si>
  <si>
    <t>Staten Island University Hospital</t>
  </si>
  <si>
    <t>Stony Brook University School of Dental Medicine</t>
  </si>
  <si>
    <t>The Brooklyn Hospital Center</t>
  </si>
  <si>
    <t>University of Rochester Eastman Institute for Oral Health</t>
  </si>
  <si>
    <t>VA Western New York Healthcare System - Dental Department</t>
  </si>
  <si>
    <t>Veterans Affairs Harbor Healthcare/Brooklyn</t>
  </si>
  <si>
    <t>Veterans Affairs Medical Center/New York</t>
  </si>
  <si>
    <t>Veterans Affairs Medical Center/Northport</t>
  </si>
  <si>
    <t>Veterans Affairs Medical Center/Stratton</t>
  </si>
  <si>
    <t>Woodhull Medical and Mental Health Center</t>
  </si>
  <si>
    <t>Wyckoff Heights Medical Center</t>
  </si>
  <si>
    <t>NC</t>
  </si>
  <si>
    <t>Carolinas Medical Center, Department of Oral Medicine</t>
  </si>
  <si>
    <t>East Carolina University School of Dental Medicine</t>
  </si>
  <si>
    <t>Mountain Area Health Education Center - Dental Health Center</t>
  </si>
  <si>
    <t>North Carolina Oral Health Section</t>
  </si>
  <si>
    <t>University of North Carolina at Chapel Hill School of Dentistry</t>
  </si>
  <si>
    <t>Veterans Affairs Medical Center/Fayetteville</t>
  </si>
  <si>
    <t>Wake Forest University School of Medicine</t>
  </si>
  <si>
    <t>OH</t>
  </si>
  <si>
    <t>88th Dental Squadron/SGD/Wright-Patterson AFB</t>
  </si>
  <si>
    <t>Case Western Reserve Univ. School of Dental Medicine</t>
  </si>
  <si>
    <t>Cincinnati Childrens Hospital Medical Center</t>
  </si>
  <si>
    <t>Cleveland Clinic Foundation</t>
  </si>
  <si>
    <t>Cleveland Clinic Mercy Hospital - Dental Service</t>
  </si>
  <si>
    <t>Mercy Health St. Elizabeth Youngstown Hospital</t>
  </si>
  <si>
    <t>MetroHealth Medical Center</t>
  </si>
  <si>
    <t>Miami Valley Hospital</t>
  </si>
  <si>
    <t>Ohio State University College of Dentistry</t>
  </si>
  <si>
    <t>Summa Health System</t>
  </si>
  <si>
    <t>The Ohio State University Wexner Medical Center</t>
  </si>
  <si>
    <t>University of Cincinnati Medical Center</t>
  </si>
  <si>
    <t>University of Cincinnati Medical Center - Dental Center</t>
  </si>
  <si>
    <t>Veterans Affairs Medical Center/Cleveland</t>
  </si>
  <si>
    <t>Veterans Affairs Medical Center/Dayton</t>
  </si>
  <si>
    <t>OK</t>
  </si>
  <si>
    <t>US Army Dental Activity/Fort Sill</t>
  </si>
  <si>
    <t>University of Oklahoma College of Dentistry</t>
  </si>
  <si>
    <t>Veterans Affairs Health Care Systems/Oklahoma City</t>
  </si>
  <si>
    <t>OR</t>
  </si>
  <si>
    <t>Oregon Health &amp; Science University School of Dentistry</t>
  </si>
  <si>
    <t>Providence Portland Medical Center</t>
  </si>
  <si>
    <t>VA Portland Healthcare System</t>
  </si>
  <si>
    <t>PA</t>
  </si>
  <si>
    <t>Abington Memorial Hospital</t>
  </si>
  <si>
    <t>Albert Einstein Medical Center</t>
  </si>
  <si>
    <t>Allegheny General Hospital</t>
  </si>
  <si>
    <t>Children's Hospital of Pittsburgh</t>
  </si>
  <si>
    <t>Geisinger Medical Center Dental Department</t>
  </si>
  <si>
    <t>Lebanon VA Medical Center - Dental Service</t>
  </si>
  <si>
    <t>Lehigh Valley Health Network</t>
  </si>
  <si>
    <t>Seton Hill University</t>
  </si>
  <si>
    <t>St. Joseph Medical Center</t>
  </si>
  <si>
    <t>St. Luke's University Health Network</t>
  </si>
  <si>
    <t>Temple Univ. Hospital/Episcopal Division</t>
  </si>
  <si>
    <t>Temple University Hospital</t>
  </si>
  <si>
    <t>Temple University The Maurice H. Kornberg School of Dentistry</t>
  </si>
  <si>
    <t>Thomas Jefferson University Hospital</t>
  </si>
  <si>
    <t>University of Pennsylvania School of Dental Medicine</t>
  </si>
  <si>
    <t>University of Pittsburgh Medical Center/School of Dental Medicine</t>
  </si>
  <si>
    <t>University of Pittsburgh School of Dental Medicine</t>
  </si>
  <si>
    <t>Veterans Affairs Medical Center/Philadelphia</t>
  </si>
  <si>
    <t>Veterans Affairs Medical Center/Pittsburgh</t>
  </si>
  <si>
    <t>Veterans Affairs Medical Center/Wilkes-Barre</t>
  </si>
  <si>
    <t>York Hospital</t>
  </si>
  <si>
    <t>PR</t>
  </si>
  <si>
    <t>University of Puerto Rico School of Dental Medicine</t>
  </si>
  <si>
    <t>Veterans Affairs Medical Center/San Juan</t>
  </si>
  <si>
    <t>RI</t>
  </si>
  <si>
    <t>Rhode Island Hospital/Samuels Sinclair Dental Center</t>
  </si>
  <si>
    <t>Veterans Affairs Medical Center/Providence Dental Service</t>
  </si>
  <si>
    <t>SC</t>
  </si>
  <si>
    <t>Medical University of South Carolina College of Dental Medicine</t>
  </si>
  <si>
    <t>Prisma Health - Dental Dept.</t>
  </si>
  <si>
    <t>TN</t>
  </si>
  <si>
    <t>Meharry Medical College School of Dentistry</t>
  </si>
  <si>
    <t>University of Tennessee Health Science Center</t>
  </si>
  <si>
    <t>University of Tennessee Medical Center, Knoxville</t>
  </si>
  <si>
    <t>Vanderbilt University Medical Center</t>
  </si>
  <si>
    <t>TX</t>
  </si>
  <si>
    <t>Central Texas Veterans Health Care System-Dental Service</t>
  </si>
  <si>
    <t>Fort Bliss Dental Health Activity</t>
  </si>
  <si>
    <t>Michael E. DeBakey Veterans Affairs Medical Center/Houston</t>
  </si>
  <si>
    <t>Parkland Memorial Hospital</t>
  </si>
  <si>
    <t>San Antonio Military Oral and Maxillofacial Surgery Residency</t>
  </si>
  <si>
    <t>Texas A&amp;M University College of Dentistry</t>
  </si>
  <si>
    <t>UT Health Science Center at Houston</t>
  </si>
  <si>
    <t>UT Health Science Center at San Antonio</t>
  </si>
  <si>
    <t>University of Texas MD Anderson Cancer Center</t>
  </si>
  <si>
    <t>University of Texas Medical Branch Hospital</t>
  </si>
  <si>
    <t>Veterans Affairs Medical Center/Dallas</t>
  </si>
  <si>
    <t>Veterans Affairs Medical Center/San Antonio</t>
  </si>
  <si>
    <t>WBAMC/USA DENTAC</t>
  </si>
  <si>
    <t>Wilford Hall Ambulatory Surgical Center-59th Medical Wing (WHASC)</t>
  </si>
  <si>
    <t>UT</t>
  </si>
  <si>
    <t>Primary Children's Hospital</t>
  </si>
  <si>
    <t>VA Salt Lake City Healthcare System</t>
  </si>
  <si>
    <t>VT</t>
  </si>
  <si>
    <t>University of Vermont Medical Center</t>
  </si>
  <si>
    <t>VA</t>
  </si>
  <si>
    <t>633 MDG/DS/SGDR Joint Base Langley-Eustis</t>
  </si>
  <si>
    <t>Bon Secours St. Marys Hospital of Richmond</t>
  </si>
  <si>
    <t>Carilion Medical Center</t>
  </si>
  <si>
    <t>Johnston Memorial Hospital</t>
  </si>
  <si>
    <t>Navy Medicine Readiness and Training Command, Portsmouth</t>
  </si>
  <si>
    <t>Navy Medicine Readiness and Training Unit, Norfolk</t>
  </si>
  <si>
    <t>University of Virginia Health System Department of Dentistry</t>
  </si>
  <si>
    <t>Veterans Affairs Medical Center/Hampton</t>
  </si>
  <si>
    <t>Veterans Affairs Medical Center/Richmond</t>
  </si>
  <si>
    <t>Virginia Commonwealth University School of Dentistry</t>
  </si>
  <si>
    <t>WA</t>
  </si>
  <si>
    <t>Providence Sacred Heart Medical Center</t>
  </si>
  <si>
    <t>Providence St. Peter Hospital</t>
  </si>
  <si>
    <t>Swedish Medical Center-Dental Department</t>
  </si>
  <si>
    <t>US Army Dental Activity-Joint Base Lewis-McChord/Madigan Army Med Ctr</t>
  </si>
  <si>
    <t>University of Washington School of Dentistry</t>
  </si>
  <si>
    <t>VA Puget Sound Health Care System Dental Service</t>
  </si>
  <si>
    <t>Yakima Valley Farm Workers Clinic/Northwest Dental Residency</t>
  </si>
  <si>
    <t>WV</t>
  </si>
  <si>
    <t>Cabell Huntington Hospital Dental Section</t>
  </si>
  <si>
    <t>Veterans Affairs Medical Center-Martinsburg</t>
  </si>
  <si>
    <t>West Virginia University School of Dentistry</t>
  </si>
  <si>
    <t>WI</t>
  </si>
  <si>
    <t>Children's Wisconsin</t>
  </si>
  <si>
    <t>Gundersen Lutheran Medical Center</t>
  </si>
  <si>
    <t>Marquette University School of Dentistry</t>
  </si>
  <si>
    <t>Zablocki VA Great Lakes/Milwaukee</t>
  </si>
  <si>
    <r>
      <rPr>
        <vertAlign val="superscript"/>
        <sz val="9"/>
        <color theme="1"/>
        <rFont val="Arial"/>
        <family val="2"/>
      </rPr>
      <t>1</t>
    </r>
    <r>
      <rPr>
        <sz val="9"/>
        <color theme="1"/>
        <rFont val="Arial"/>
        <family val="2"/>
      </rPr>
      <t>See Glossary for definitions of abbreviations.</t>
    </r>
  </si>
  <si>
    <t>length</t>
  </si>
  <si>
    <t>x</t>
  </si>
  <si>
    <t>Average length in months</t>
  </si>
  <si>
    <r>
      <rPr>
        <u/>
        <vertAlign val="superscript"/>
        <sz val="9"/>
        <color rgb="FF0563C1"/>
        <rFont val="Arial"/>
        <family val="2"/>
      </rPr>
      <t>1</t>
    </r>
    <r>
      <rPr>
        <u/>
        <sz val="9"/>
        <color rgb="FF0563C1"/>
        <rFont val="Arial"/>
        <family val="2"/>
      </rPr>
      <t xml:space="preserve"> See Glossary for definitions of abbreviations.</t>
    </r>
  </si>
  <si>
    <t>Average 1st year:</t>
  </si>
  <si>
    <t>Number of programs with tution &amp; fees and/or stipends greater than $0:</t>
  </si>
  <si>
    <t>Resident tuition and fees (excluding $0 values)</t>
  </si>
  <si>
    <t>Stipend (excluding $0 values)</t>
  </si>
  <si>
    <t>Both tution &amp; fees and stipends</t>
  </si>
  <si>
    <t>Tuition &amp; fees only</t>
  </si>
  <si>
    <t>Stipends only</t>
  </si>
  <si>
    <t>Neither tuition &amp; fees nor stipends</t>
  </si>
  <si>
    <t>Total number of programs in discipline</t>
  </si>
  <si>
    <t>N/A</t>
  </si>
  <si>
    <t>Stipends</t>
  </si>
  <si>
    <t>Resident Tuition / Fees</t>
  </si>
  <si>
    <r>
      <t>Program</t>
    </r>
    <r>
      <rPr>
        <b/>
        <vertAlign val="superscript"/>
        <sz val="10"/>
        <color rgb="FFFFFFFF"/>
        <rFont val="Arial"/>
        <family val="2"/>
      </rPr>
      <t>1</t>
    </r>
  </si>
  <si>
    <t>Primary Sponsor</t>
  </si>
  <si>
    <t>1st 
year</t>
  </si>
  <si>
    <t>2nd 
year</t>
  </si>
  <si>
    <t>3rd 
year</t>
  </si>
  <si>
    <t>4th 
year</t>
  </si>
  <si>
    <t>5th 
year</t>
  </si>
  <si>
    <t>6th 
year</t>
  </si>
  <si>
    <r>
      <rPr>
        <vertAlign val="superscript"/>
        <sz val="9"/>
        <rFont val="Arial"/>
        <family val="2"/>
      </rPr>
      <t>1</t>
    </r>
    <r>
      <rPr>
        <sz val="9"/>
        <rFont val="Arial"/>
        <family val="2"/>
      </rPr>
      <t xml:space="preserve"> See glossary for definitions of abbreviations.</t>
    </r>
  </si>
  <si>
    <t>Multiple sites for:</t>
  </si>
  <si>
    <t>Virtual instruction:</t>
  </si>
  <si>
    <t>Didactic 
Instruction</t>
  </si>
  <si>
    <t>Clinical/
Laboratory Instruction</t>
  </si>
  <si>
    <t>Audio/Audio Conference Courses/ Podcasts</t>
  </si>
  <si>
    <t>Telecourse/
ITV/Video-
conference</t>
  </si>
  <si>
    <t>CD-ROM: 
Self-contained System/Email</t>
  </si>
  <si>
    <t>Web-based/ Online Courses</t>
  </si>
  <si>
    <t>Lecture/
Discussion</t>
  </si>
  <si>
    <t>Simulation</t>
  </si>
  <si>
    <t>Field Learning/
Research</t>
  </si>
  <si>
    <t>Problem-based Learning</t>
  </si>
  <si>
    <t>Case-based Learning</t>
  </si>
  <si>
    <t>Systems-based Learning</t>
  </si>
  <si>
    <t>Service Learning</t>
  </si>
  <si>
    <t>Objective Structured Clinical Examination</t>
  </si>
  <si>
    <t>Standardized Live Patients</t>
  </si>
  <si>
    <t>Total number of "Yes" responses:</t>
  </si>
  <si>
    <r>
      <rPr>
        <u/>
        <vertAlign val="superscript"/>
        <sz val="9"/>
        <color rgb="FF0563C1"/>
        <rFont val="Arial"/>
        <family val="2"/>
      </rPr>
      <t>1</t>
    </r>
    <r>
      <rPr>
        <u/>
        <sz val="9"/>
        <color rgb="FF0563C1"/>
        <rFont val="Arial"/>
        <family val="2"/>
      </rPr>
      <t>See Glossary for definitions of abbreviations.</t>
    </r>
  </si>
  <si>
    <t>Admit international dental grads without a U.S. license</t>
  </si>
  <si>
    <t>Total programs</t>
  </si>
  <si>
    <t>ORTHO
(68)</t>
  </si>
  <si>
    <t>PERIO
(57)</t>
  </si>
  <si>
    <t>DPH
(15)</t>
  </si>
  <si>
    <t>OMP
(15)</t>
  </si>
  <si>
    <t>OMR
(9)</t>
  </si>
  <si>
    <t>ORAL MED
(6)</t>
  </si>
  <si>
    <t>ORTHO/PERIO
(1)</t>
  </si>
  <si>
    <t>Disc</t>
  </si>
  <si>
    <t>Number of international dental school graduates</t>
  </si>
  <si>
    <t>Programs admitting grads</t>
  </si>
  <si>
    <t xml:space="preserve">ORTHO </t>
  </si>
  <si>
    <t>ORTHO/
PERIO</t>
  </si>
  <si>
    <t>NO</t>
  </si>
  <si>
    <t>Address</t>
  </si>
  <si>
    <t>ZIP</t>
  </si>
  <si>
    <t>90089-0641</t>
  </si>
  <si>
    <t>90095-1668</t>
  </si>
  <si>
    <t>33136-1096</t>
  </si>
  <si>
    <t>60612-7211</t>
  </si>
  <si>
    <t>40536-0297</t>
  </si>
  <si>
    <t>68198-4125</t>
  </si>
  <si>
    <t>14214-8006</t>
  </si>
  <si>
    <t>44106-4905</t>
  </si>
  <si>
    <t>1928 Alcoa Highway, Ste 335</t>
  </si>
  <si>
    <t>75390-9109</t>
  </si>
  <si>
    <t>3302 Gaston Avenue</t>
  </si>
  <si>
    <t>8210 Floyd Curl Drive MC 8124</t>
  </si>
  <si>
    <t>Post-Graduate Certificate</t>
  </si>
  <si>
    <t>Master's Degree</t>
  </si>
  <si>
    <t>Doctorate Degree</t>
  </si>
  <si>
    <t>State/
Country</t>
  </si>
  <si>
    <t>CODA-Accredited Dental School</t>
  </si>
  <si>
    <t>University of Alabama</t>
  </si>
  <si>
    <t>Biomaterials/Dental Materials</t>
  </si>
  <si>
    <t>University of California, San Francisco</t>
  </si>
  <si>
    <t>Craniofacial/Oral Biology</t>
  </si>
  <si>
    <t>Operative/Restorative Dentistry</t>
  </si>
  <si>
    <t>Herman Ostrow School of Dentistry of USC</t>
  </si>
  <si>
    <t>Advanced Operative and Adhesive Dentistry</t>
  </si>
  <si>
    <t>Loma Linda University</t>
  </si>
  <si>
    <t>Implant Dentistry</t>
  </si>
  <si>
    <t>University of Florida</t>
  </si>
  <si>
    <t>Nova Southeastern University</t>
  </si>
  <si>
    <t>Periodontics Preceptorship</t>
  </si>
  <si>
    <t>Augusta University</t>
  </si>
  <si>
    <t>Indiana University</t>
  </si>
  <si>
    <t>University of Louisville</t>
  </si>
  <si>
    <t>University of Maryland</t>
  </si>
  <si>
    <t>Implant Periodontal Prosthodontics</t>
  </si>
  <si>
    <t>Harvard University</t>
  </si>
  <si>
    <t>Dental Education</t>
  </si>
  <si>
    <t>Geriatric Dentistry</t>
  </si>
  <si>
    <t>Boston University</t>
  </si>
  <si>
    <t>Digital Dentistry</t>
  </si>
  <si>
    <t>Geriatric Dental Medicine</t>
  </si>
  <si>
    <t>Tufts University</t>
  </si>
  <si>
    <t>Dental Sleep Medicine Fellowship</t>
  </si>
  <si>
    <t>Implant Fellowship</t>
  </si>
  <si>
    <t>Oral and Maxillofacial Surgery Internship</t>
  </si>
  <si>
    <t>University of Michigan</t>
  </si>
  <si>
    <t>University of Minnesota</t>
  </si>
  <si>
    <t>University of Missouri, Kansas City</t>
  </si>
  <si>
    <t>Oral Radiology</t>
  </si>
  <si>
    <t>Stony Brook University</t>
  </si>
  <si>
    <t>Special Needs Dental Care Fellowship Program</t>
  </si>
  <si>
    <t>University at Buffalo</t>
  </si>
  <si>
    <t>Oral Sciences</t>
  </si>
  <si>
    <t>University of North Carolina</t>
  </si>
  <si>
    <t>Case Western Reserve University</t>
  </si>
  <si>
    <t>University of Pennsylvania</t>
  </si>
  <si>
    <t>Oral and Maxillofacial Radiology Fellowship</t>
  </si>
  <si>
    <t>Periodontal Prosthesis</t>
  </si>
  <si>
    <t>Thomas Sollecito One Health Fellowship</t>
  </si>
  <si>
    <t>Medical University of South Carolina</t>
  </si>
  <si>
    <t>SA</t>
  </si>
  <si>
    <t>King Abdulaziz University</t>
  </si>
  <si>
    <r>
      <rPr>
        <vertAlign val="superscript"/>
        <sz val="9"/>
        <color theme="1"/>
        <rFont val="Arial"/>
        <family val="2"/>
      </rPr>
      <t xml:space="preserve">1 </t>
    </r>
    <r>
      <rPr>
        <sz val="9"/>
        <color theme="1"/>
        <rFont val="Arial"/>
        <family val="2"/>
      </rPr>
      <t>Please note that institutions may have accredited and unaccredited programs in various disciplines of dentistry. The Commission on Dental Accreditation does not monitor unaccredited programs.</t>
    </r>
  </si>
  <si>
    <t>2023-24</t>
  </si>
  <si>
    <t>©2024 American Dental Association</t>
  </si>
  <si>
    <t>University of Illinois Chicago College of Dentistry</t>
  </si>
  <si>
    <t>Henry Ford Health-Henry Ford Hospital</t>
  </si>
  <si>
    <t>NYC Health + Hospitals/Queens</t>
  </si>
  <si>
    <t>NYC Health + Hospitals/South Brooklyn Health</t>
  </si>
  <si>
    <t>Touro College of Dental Medicine at New York Medical College (NYMC)</t>
  </si>
  <si>
    <t>University at Buffalo School of Dental Medicine</t>
  </si>
  <si>
    <t>Cleveland Dental Institute - Cleveland</t>
  </si>
  <si>
    <t>Cleveland Dental Institute - Columbus</t>
  </si>
  <si>
    <t>John Peter Smith Hospital</t>
  </si>
  <si>
    <t>University of Utah School of Dentistry</t>
  </si>
  <si>
    <t>OROFACIAL PA</t>
  </si>
  <si>
    <t>ORAL MEDICIN</t>
  </si>
  <si>
    <t>OMS
(101)</t>
  </si>
  <si>
    <t>AEGD
(94)</t>
  </si>
  <si>
    <t>PED
(87)</t>
  </si>
  <si>
    <t>ENDO 
(56)</t>
  </si>
  <si>
    <t>CF-OMS
(11)</t>
  </si>
  <si>
    <t>550 N. University Blvd, Suite 3131</t>
  </si>
  <si>
    <t>1100 Florida Ave</t>
  </si>
  <si>
    <t>2799 W. Grand Blvd.</t>
  </si>
  <si>
    <t>37232-2596</t>
  </si>
  <si>
    <t>78229-3900</t>
  </si>
  <si>
    <t>University of the Pacific</t>
  </si>
  <si>
    <t>Orthodontics</t>
  </si>
  <si>
    <t>One-year Internship in Oral &amp; Maxillofacial Surgery</t>
  </si>
  <si>
    <t>University of Iowa</t>
  </si>
  <si>
    <t>Periodontology</t>
  </si>
  <si>
    <t>Advanced Dental Technology (ADT)</t>
  </si>
  <si>
    <t>Doctor of Science in Dentistry (DSc)</t>
  </si>
  <si>
    <t>Esthetics Fellowship</t>
  </si>
  <si>
    <t>Master of Science in Dental Research (MS)</t>
  </si>
  <si>
    <t>Dental Educators Certificate</t>
  </si>
  <si>
    <t>Special Healthcare Needs Fellowship</t>
  </si>
  <si>
    <t>Master of Advanced Dental Studies</t>
  </si>
  <si>
    <t>Texas A&amp;M University</t>
  </si>
  <si>
    <t>UT Health San Antonio</t>
  </si>
  <si>
    <t>Certificate in Dental Clinical Specialties Foundations</t>
  </si>
  <si>
    <t>University of Washington</t>
  </si>
  <si>
    <t>MSc Endodontics</t>
  </si>
  <si>
    <t>MSc Orthodontics</t>
  </si>
  <si>
    <t>MSc Pediatric Dentistry</t>
  </si>
  <si>
    <t>MSc Periodontics</t>
  </si>
  <si>
    <t>MSc Prosthodontics</t>
  </si>
  <si>
    <t>PhD Pediatric Dentistry</t>
  </si>
  <si>
    <t xml:space="preserve">Every reasonable effort has been made by HPI to identify and correct recognizable inconsistencies in program-level data. However, there may remain some instances in which data provided by a given dental education program published in this report are inaccurate but unrecognizable as such to the HPI or CODA, because no comparable question exists on the survey with which to verify its accuracy. </t>
  </si>
  <si>
    <t>MAX PROS</t>
  </si>
  <si>
    <t>Birmingham, AL</t>
  </si>
  <si>
    <t>Los Angeles, CA</t>
  </si>
  <si>
    <t>Loma Linda, CA</t>
  </si>
  <si>
    <t>Gainesville, FL</t>
  </si>
  <si>
    <t>Jacksonville, FL</t>
  </si>
  <si>
    <t>Miami, FL</t>
  </si>
  <si>
    <t>Atlanta, GA</t>
  </si>
  <si>
    <t>Augusta, GA</t>
  </si>
  <si>
    <t>Chicago, IL</t>
  </si>
  <si>
    <t>Indianapolis, IN</t>
  </si>
  <si>
    <t>Lexington, KY</t>
  </si>
  <si>
    <t>Louisville, KY</t>
  </si>
  <si>
    <t>New Orleans, LA</t>
  </si>
  <si>
    <t>Shreveport, LA</t>
  </si>
  <si>
    <t>Baltimore, MD</t>
  </si>
  <si>
    <t>Boston, MA</t>
  </si>
  <si>
    <t>Warren, MI</t>
  </si>
  <si>
    <t>Detroit, MI</t>
  </si>
  <si>
    <t>Ann Arbor, MI</t>
  </si>
  <si>
    <t>Rochester, MN</t>
  </si>
  <si>
    <t>Omaha, NE</t>
  </si>
  <si>
    <t>Newark, NJ</t>
  </si>
  <si>
    <t>New York, NY</t>
  </si>
  <si>
    <t>Brooklyn, NY</t>
  </si>
  <si>
    <t>Valhalla, NY</t>
  </si>
  <si>
    <t>Buffalo, NY</t>
  </si>
  <si>
    <t>Rochester, NY</t>
  </si>
  <si>
    <t>Chapel Hill, NC</t>
  </si>
  <si>
    <t>Cleveland, OH</t>
  </si>
  <si>
    <t>Portland, OR</t>
  </si>
  <si>
    <t>Philadelphia, PA</t>
  </si>
  <si>
    <t>Pittsburgh, PA</t>
  </si>
  <si>
    <t>Knoxville, TN</t>
  </si>
  <si>
    <t>Nashville, TN</t>
  </si>
  <si>
    <t>Dallas, TX</t>
  </si>
  <si>
    <t>Houston, TX</t>
  </si>
  <si>
    <t>San Antonio, TX</t>
  </si>
  <si>
    <t>Richmond, VA</t>
  </si>
  <si>
    <t>Seattle, WA</t>
  </si>
  <si>
    <t>Table 1: Number of Accredited Advanced Dental Education Programs, 2014-15 to 2024-25</t>
  </si>
  <si>
    <t>Figure 1: Enrollment and Graduates of Advanced Dental Education Programs, 2014-15 to 2024-25</t>
  </si>
  <si>
    <t xml:space="preserve">Figures 2a-2b: Advanced Education in General Dentistry - Applications per Program, Enrollment, and Graduates, 2014-15 to 2024-25 </t>
  </si>
  <si>
    <t>Figures 3a-3b: Dental Anesthesiology - Applications per Program, Enrollment, and Graduates, 2014-15 to 2024-25</t>
  </si>
  <si>
    <t>Figures 4a-4b: Dental Public Health - Applications per Program, Enrollment, and Graduates, 2014-15 to 2024-25</t>
  </si>
  <si>
    <t>Figures 5a-5b: Endodontics - Applications per Program, Enrollment, and Graduates, 2014-15 to 2024-25</t>
  </si>
  <si>
    <t>Figures 6a-6b: General Practice Residency - Applications per Program, Enrollment, and Graduates, 2014-15 to 2024-25</t>
  </si>
  <si>
    <t>Figures 7a-7b: Oral and Maxillofacial Pathology - Applications per Program, Enrollment, and Graduates, 2014-15 to 2024-25</t>
  </si>
  <si>
    <t>Figures 8a-8b: Oral and Maxillofacial Radiology - Applications per Program, Enrollment, and Graduates, 2014-15 to 2024-25</t>
  </si>
  <si>
    <t>Figures 9a-9b: Oral and Maxillofacial Surgery - Applications per Program, Enrollment and Graduates, 2014-15 to 2024-25</t>
  </si>
  <si>
    <t>Figures 10a-10b: Clinical Fellowships in Oral and Maxillofacial Surgery - Applications per Program, Enrollment, and Graduates, 2014-15 to 2024-25</t>
  </si>
  <si>
    <t>Figures 11a-11b: Orthodontics and Dentofacial Orthopedics - Applications per Program, Enrollment, and Graduates, 2014-15 to 2024-25</t>
  </si>
  <si>
    <t>Figures 12a-12b: Clinical Fellowships in Craniofacial and Special Care Orthodontics - Applications per Program, Enrollment, and Graduates, 2014-15 to 2024-25</t>
  </si>
  <si>
    <t>Figures 13a-13b: Oral Medicine - Applications per Program, Enrollment, and Graduates, 2014-15 to 2024-25</t>
  </si>
  <si>
    <t>Figures 14a-14b: Orofacial Pain - Applications per Program, Enrollment, and Graduates, 2014-15 to 2024-25</t>
  </si>
  <si>
    <t>Figures 15a-15b: Pediatric Dentistry - Applications per Program, Enrollment, and Graduates, 2014-15 to 2024-25</t>
  </si>
  <si>
    <t>Figures 16a-16b: Periodontics - Applications per Program, Enrollment, and Graduates, 2014-15 to 2024-25</t>
  </si>
  <si>
    <t>Figures 17a-17b: Prosthodontics - Applications per Program, Enrollment, and Graduates, 2014-15 to 2024-25</t>
  </si>
  <si>
    <t>Table 2: Number of Full-Time and Board Certified Directors of Advanced Dental Education Programs, 2024-25</t>
  </si>
  <si>
    <t>Table 3: Applications, Enrollment, Graduates, and Number of Accredited Advanced Dental Education Programs, 2024-25</t>
  </si>
  <si>
    <t>Table 4: Enrollment in Advanced Dental Education Programs by Gender and Race/Ethnicity, 2024-25</t>
  </si>
  <si>
    <t>Table 5: Graduates of Advanced Dental Education Programs by Gender and Race/Ethnicity, 2024-25</t>
  </si>
  <si>
    <t>Table 7: Applications, Enrollments, and Graduates of Accredited Advanced Dental Education Programs, 2024-25</t>
  </si>
  <si>
    <t>Figure 18: Average Length (in Months) of Advanced Dental Education Programs, 2024-25</t>
  </si>
  <si>
    <t>Table 8a: Average First-Year Stipends and Resident Tuition by Advanced Dental Education Program Type, 2024-25</t>
  </si>
  <si>
    <t>Table 8b: Advanced Dental Education Programs, Average Stipends and Tuition, 2024-25</t>
  </si>
  <si>
    <t>Table 9: Instruction Methods at Dental Schools and Institutions Offering Accredited Advanced Dental Education Programs, 2024-25</t>
  </si>
  <si>
    <t>Figure 19: Number of Accredited Programs That Admit International Dental School Graduates without a U.S. Dental License, 2024-25</t>
  </si>
  <si>
    <t>Figure 20: Number of International Dental School Graduates Enrolled in Accredited Advanced Dental Education Programs, 2024-25</t>
  </si>
  <si>
    <t>Figure 21: Number of Accredited Programs Utilizing Off-Campus Sites for Student/Resident Training, 2024-25</t>
  </si>
  <si>
    <t>Table 10: Dental Schools and Non-Dental School Institutions Offering Accredited Oral and Maxillofacial Surgery Programs with Options for Pursuing an M.D. Degree, 2024-25</t>
  </si>
  <si>
    <t>Table 11: Advanced Dental Education Programs Not Accredited by the Commission on Dental Accreditation: Enrollment and Graduates, 2024-25</t>
  </si>
  <si>
    <t>2024-25 Survey of Advanced Dental Education</t>
  </si>
  <si>
    <r>
      <t xml:space="preserve">This report summarizes information gathered by the Commission on Dental Accreditation's (CODA) annual </t>
    </r>
    <r>
      <rPr>
        <i/>
        <sz val="11"/>
        <color rgb="FF000000"/>
        <rFont val="Arial"/>
        <family val="2"/>
      </rPr>
      <t>Survey of Advanced Dental Education</t>
    </r>
    <r>
      <rPr>
        <sz val="11"/>
        <color rgb="FF000000"/>
        <rFont val="Arial"/>
        <family val="2"/>
      </rPr>
      <t xml:space="preserve"> for 2024-25. The purpose of this report is to present information regarding admissions, enrollment, graduates, tuition and stipends, and methods of instruction from advanced dental education programs accredited by CODA.</t>
    </r>
  </si>
  <si>
    <r>
      <t xml:space="preserve">A separate survey, called the 2024-25 </t>
    </r>
    <r>
      <rPr>
        <i/>
        <sz val="11"/>
        <color theme="1"/>
        <rFont val="Arial"/>
        <family val="2"/>
      </rPr>
      <t>Survey of Dental Schools to Identify Advanced Programs Not Accredited by CODA</t>
    </r>
    <r>
      <rPr>
        <sz val="11"/>
        <color theme="1"/>
        <rFont val="Arial"/>
        <family val="2"/>
      </rPr>
      <t>, was also used to obtain program length, enrollment, and graduate statistics from advanced dental education programs in disciplines not accredited by CODA. All dental school deans received the survey and were requested to complete it for any non-accredited advanced dental education programs at their dental school.</t>
    </r>
  </si>
  <si>
    <t>Suggested Citation: Health Policy Institute. Commission on Dental Accreditation 2024-25 survey of advanced dental education [Internet]. Chicago (IL): American Dental Association; 2025. Available from: https://www.ada.org/resources/research/health-policy-institute/dental-education</t>
  </si>
  <si>
    <t>©2025 American Dental Association</t>
  </si>
  <si>
    <r>
      <t xml:space="preserve">Requests to complete the 2024-25 </t>
    </r>
    <r>
      <rPr>
        <i/>
        <sz val="11"/>
        <color rgb="FF000000"/>
        <rFont val="Arial"/>
        <family val="2"/>
      </rPr>
      <t>Survey of Advanced Dental Education</t>
    </r>
    <r>
      <rPr>
        <sz val="11"/>
        <color rgb="FF000000"/>
        <rFont val="Arial"/>
        <family val="2"/>
      </rPr>
      <t xml:space="preserve"> were sent to </t>
    </r>
    <r>
      <rPr>
        <sz val="11"/>
        <rFont val="Arial"/>
        <family val="2"/>
      </rPr>
      <t>772</t>
    </r>
    <r>
      <rPr>
        <sz val="11"/>
        <color rgb="FF000000"/>
        <rFont val="Arial"/>
        <family val="2"/>
      </rPr>
      <t xml:space="preserve"> advanced dental education programs in dental schools and non-dental school institutions in August 2024. Data collection was conducted by the ADA Health Policy Institute (HPI), on behalf of CODA. All programs were required to complete the survey in order to maintain accreditation by CODA, which is nationally recognized as the sole agency to accredit dental and dental-related education programs conducted at the post-secondary level. For more information on CODA, please visit coda.ada.org.</t>
    </r>
  </si>
  <si>
    <r>
      <t xml:space="preserve">Source: American Dental Association, Health Policy Institute, 2024-25 </t>
    </r>
    <r>
      <rPr>
        <i/>
        <sz val="9"/>
        <color theme="1"/>
        <rFont val="Arial"/>
        <family val="2"/>
      </rPr>
      <t>Commission on Dental Accreditation Survey of Advanced Dental Education.</t>
    </r>
  </si>
  <si>
    <r>
      <t>Table 2: Number of Full-Time and Board Certified</t>
    </r>
    <r>
      <rPr>
        <b/>
        <vertAlign val="superscript"/>
        <sz val="11"/>
        <color theme="1"/>
        <rFont val="Arial"/>
        <family val="2"/>
      </rPr>
      <t>1</t>
    </r>
    <r>
      <rPr>
        <b/>
        <sz val="11"/>
        <color theme="1"/>
        <rFont val="Arial"/>
        <family val="2"/>
      </rPr>
      <t xml:space="preserve"> Directors of Advanced Dental Education Programs, 2024-25</t>
    </r>
  </si>
  <si>
    <r>
      <t>Table 3: Applications</t>
    </r>
    <r>
      <rPr>
        <b/>
        <vertAlign val="superscript"/>
        <sz val="11"/>
        <color theme="1"/>
        <rFont val="Arial"/>
        <family val="2"/>
      </rPr>
      <t>1</t>
    </r>
    <r>
      <rPr>
        <b/>
        <sz val="11"/>
        <color theme="1"/>
        <rFont val="Arial"/>
        <family val="2"/>
      </rPr>
      <t>, Enrollment, Graduates, and Number of Accredited Advanced Dental Education Programs, 
2024-25</t>
    </r>
  </si>
  <si>
    <r>
      <t>2024 
Graduates</t>
    </r>
    <r>
      <rPr>
        <b/>
        <vertAlign val="superscript"/>
        <sz val="10"/>
        <color theme="0"/>
        <rFont val="Arial"/>
        <family val="2"/>
      </rPr>
      <t>3</t>
    </r>
  </si>
  <si>
    <r>
      <t>2</t>
    </r>
    <r>
      <rPr>
        <sz val="9"/>
        <color rgb="FF000000"/>
        <rFont val="Arial"/>
        <family val="2"/>
      </rPr>
      <t>Number of accredited programs in operation. Excludes accredited programs with non-enrollment status in 2024-25 and no 2024 graduates (n=7).</t>
    </r>
  </si>
  <si>
    <r>
      <t>3</t>
    </r>
    <r>
      <rPr>
        <sz val="9"/>
        <color rgb="FF000000"/>
        <rFont val="Arial"/>
        <family val="2"/>
      </rPr>
      <t xml:space="preserve">Graduate figures are reported for the previous academic year (2023-24). </t>
    </r>
  </si>
  <si>
    <r>
      <t xml:space="preserve">Source: American Dental Association, Health Policy Institute, </t>
    </r>
    <r>
      <rPr>
        <i/>
        <sz val="9"/>
        <color theme="1"/>
        <rFont val="Arial"/>
        <family val="2"/>
      </rPr>
      <t>Commission on Dental Accreditation 2024-25 Survey of Advanced Dental Education</t>
    </r>
    <r>
      <rPr>
        <sz val="9"/>
        <color theme="1"/>
        <rFont val="Arial"/>
        <family val="2"/>
      </rPr>
      <t>.</t>
    </r>
  </si>
  <si>
    <t>2024-25</t>
  </si>
  <si>
    <t>Another Gender</t>
  </si>
  <si>
    <t>US Nonresident</t>
  </si>
  <si>
    <r>
      <t xml:space="preserve">1 </t>
    </r>
    <r>
      <rPr>
        <sz val="9"/>
        <color theme="1"/>
        <rFont val="Arial"/>
        <family val="2"/>
      </rPr>
      <t xml:space="preserve">Refer to glossary for descriptions of race/ethnicity and gender categories. </t>
    </r>
  </si>
  <si>
    <t>US Nonresident: a person who is not a citizen or national of the United States and who is in this country on a visa or temporary basis and does not have the right to remain indefinitely.</t>
  </si>
  <si>
    <r>
      <t xml:space="preserve">Source: American Dental Association, Health Policy Institute, </t>
    </r>
    <r>
      <rPr>
        <i/>
        <sz val="9"/>
        <color theme="1"/>
        <rFont val="Arial"/>
        <family val="2"/>
      </rPr>
      <t xml:space="preserve">Commission on Dental Accreditation 2024-25 </t>
    </r>
    <r>
      <rPr>
        <i/>
        <sz val="9"/>
        <color rgb="FF000000"/>
        <rFont val="Arial"/>
        <family val="2"/>
      </rPr>
      <t>Survey of Advanced Dental Education.</t>
    </r>
  </si>
  <si>
    <t>© 2025 American Dental Association.</t>
  </si>
  <si>
    <r>
      <t>Table 5: Graduates of Advanced Dental Education Programs by Gender and Race/Ethnicity</t>
    </r>
    <r>
      <rPr>
        <b/>
        <vertAlign val="superscript"/>
        <sz val="11"/>
        <color theme="1"/>
        <rFont val="Arial"/>
        <family val="2"/>
      </rPr>
      <t>1</t>
    </r>
    <r>
      <rPr>
        <b/>
        <sz val="11"/>
        <color theme="1"/>
        <rFont val="Arial"/>
        <family val="2"/>
      </rPr>
      <t>, 2024</t>
    </r>
  </si>
  <si>
    <t>Table 6: Comparison of Predoctoral Dental School Graduates with First-Year Enrollment in Advanced Dental Education Programs, 2014 to 2024</t>
  </si>
  <si>
    <t>&lt;0.1</t>
  </si>
  <si>
    <t>Figure 15b: Total Enrollment and Graduates in Pediatric Dentistry Programs, 2014-15 to 2024-25</t>
  </si>
  <si>
    <t>Figure 16b: Total Enrollment and Graduates in Periodontics Programs, 2014-15 to 2024-25</t>
  </si>
  <si>
    <t>Figure 14b: Total Enrollment and Graduates in Orofacial Pain Programs, 2014-15 to 2024-25</t>
  </si>
  <si>
    <t>Figure 13b: Total Enrollment and Graduates in Oral Medicine Programs, 2014-15 to 2024-25</t>
  </si>
  <si>
    <t>Figure 12b: Total Enrollment and Graduates in Clinical Fellowships in Craniofacial and Special Care Orthodontics, 2014-15 to 2024-25</t>
  </si>
  <si>
    <t>Figure 2b: Total Enrollment and Graduates in Advanced Education in General Dentistry Programs, 2014-15 to 2024-25</t>
  </si>
  <si>
    <r>
      <t>Figure 3b: Total Enrollment and Graduates</t>
    </r>
    <r>
      <rPr>
        <b/>
        <vertAlign val="superscript"/>
        <sz val="11"/>
        <color theme="1"/>
        <rFont val="Arial"/>
        <family val="2"/>
      </rPr>
      <t>1</t>
    </r>
    <r>
      <rPr>
        <b/>
        <sz val="11"/>
        <color theme="1"/>
        <rFont val="Arial"/>
        <family val="2"/>
      </rPr>
      <t xml:space="preserve"> in Dental Anesthesiology Programs, 2014-15 to 2024-25</t>
    </r>
  </si>
  <si>
    <t>Figure 4b: Total Enrollment and Graduates in Dental Public Health Programs, 2014-15 to 2024-25</t>
  </si>
  <si>
    <r>
      <t>Figure 5a: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Endodontics Programs, 2014-15 to 2024-25</t>
    </r>
  </si>
  <si>
    <r>
      <t>Figure 4a: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 xml:space="preserve">2 </t>
    </r>
    <r>
      <rPr>
        <b/>
        <sz val="11"/>
        <color theme="1"/>
        <rFont val="Arial"/>
        <family val="2"/>
      </rPr>
      <t>and First-Year Enrollment in Dental Public Health Programs, 2014-15 to 2024-25</t>
    </r>
  </si>
  <si>
    <r>
      <t>Figure 2a: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Advanced Education in General Dentistry Programs, 2014-15 to 2024-25</t>
    </r>
  </si>
  <si>
    <r>
      <t>Figure 3a: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 xml:space="preserve">2 </t>
    </r>
    <r>
      <rPr>
        <b/>
        <sz val="11"/>
        <color theme="1"/>
        <rFont val="Arial"/>
        <family val="2"/>
      </rPr>
      <t>and First-Year Enrollment in Dental Anesthesiology Programs, 2014-15 to 2024-25</t>
    </r>
  </si>
  <si>
    <t>Figure 5b: Total Enrollment and Graduates in Endodontics Programs, 2014-15 to 2024-25</t>
  </si>
  <si>
    <r>
      <t>Figure 6a: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General Practice Residency Programs, 2014-15 to 2024-25</t>
    </r>
  </si>
  <si>
    <t>Figure 6b: Total Enrollment and Graduates in General Practice Residency Programs, 2014-15 to 2024-25</t>
  </si>
  <si>
    <r>
      <t>Figure 7a: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Oral and Maxillofacial Pathology Programs, 2014-15 to 2024-25</t>
    </r>
  </si>
  <si>
    <t>Figure 7b: Total Enrollment and Graduates in Oral and Maxillofacial Pathology Programs, 2014-15 to 2024-25</t>
  </si>
  <si>
    <r>
      <t>Figure 8a: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Oral Maxillofacial Radiology Programs, 2014-15 to 2024-25</t>
    </r>
  </si>
  <si>
    <t>Figure 8b: Total Enrollment and Graduates in Oral and Maxillofacial Radiology Programs, 2014-15 to 2024-25</t>
  </si>
  <si>
    <r>
      <t>Figure 9a: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Oral and Maxillofacial Surgery Programs, 2014-15 to 2024-25</t>
    </r>
  </si>
  <si>
    <t>Figure 9b: Total Enrollment and Graduates in Oral and Maxillofacial Surgery Programs, 2014-15 to 2024-25</t>
  </si>
  <si>
    <r>
      <t>Figure 10a: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Clinical Fellowships in Oral and Maxillofacial Surgery, 2014-15 to 2024-25</t>
    </r>
  </si>
  <si>
    <t>Figure 10b: Total Enrollment and Graduates in Clinical Fellowships in Oral and Maxillofacial Surgery, 2014-15 to 2024-25</t>
  </si>
  <si>
    <r>
      <t>Figure 11a: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Orthodontics and Dentofacial Orthopedics, 2014-15 to 2024-25</t>
    </r>
  </si>
  <si>
    <t>Figure 11b: Total Enrollment and Graduates in Orthodontics and Dentofacial Orthopedics, 2014-15 to 2024-25</t>
  </si>
  <si>
    <r>
      <t>Figure 12a: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Clinical Fellowships in Craniofacial and Special Care Orthodontics, 2014-15 to 2024-25</t>
    </r>
  </si>
  <si>
    <r>
      <t>Figure 13a: Applications</t>
    </r>
    <r>
      <rPr>
        <b/>
        <vertAlign val="superscript"/>
        <sz val="11"/>
        <color theme="1"/>
        <rFont val="Arial"/>
        <family val="2"/>
      </rPr>
      <t xml:space="preserve">1 </t>
    </r>
    <r>
      <rPr>
        <b/>
        <sz val="11"/>
        <color theme="1"/>
        <rFont val="Arial"/>
        <family val="2"/>
      </rPr>
      <t>per Program</t>
    </r>
    <r>
      <rPr>
        <b/>
        <vertAlign val="superscript"/>
        <sz val="11"/>
        <color theme="1"/>
        <rFont val="Arial"/>
        <family val="2"/>
      </rPr>
      <t>2</t>
    </r>
    <r>
      <rPr>
        <b/>
        <sz val="11"/>
        <color theme="1"/>
        <rFont val="Arial"/>
        <family val="2"/>
      </rPr>
      <t xml:space="preserve"> and First-Year Enrollment in Oral Medicine Programs, 2014-15 to 2024-25</t>
    </r>
  </si>
  <si>
    <r>
      <t>Figure 14a: Applications</t>
    </r>
    <r>
      <rPr>
        <b/>
        <vertAlign val="superscript"/>
        <sz val="11"/>
        <color theme="1"/>
        <rFont val="Arial"/>
        <family val="2"/>
      </rPr>
      <t xml:space="preserve">1 </t>
    </r>
    <r>
      <rPr>
        <b/>
        <sz val="11"/>
        <color theme="1"/>
        <rFont val="Arial"/>
        <family val="2"/>
      </rPr>
      <t>per Program</t>
    </r>
    <r>
      <rPr>
        <b/>
        <vertAlign val="superscript"/>
        <sz val="11"/>
        <color theme="1"/>
        <rFont val="Arial"/>
        <family val="2"/>
      </rPr>
      <t>2</t>
    </r>
    <r>
      <rPr>
        <b/>
        <sz val="11"/>
        <color theme="1"/>
        <rFont val="Arial"/>
        <family val="2"/>
      </rPr>
      <t xml:space="preserve"> and First-Year Enrollment in Orofacial Pain Programs, 2014-15 to 2024-25</t>
    </r>
  </si>
  <si>
    <r>
      <t>Figure 15a: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Pediatric Dentistry Programs, 2014-15 to 2024-25</t>
    </r>
  </si>
  <si>
    <r>
      <t>Figure 16a: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Periodontics Programs, 2014-15 to 2024-25</t>
    </r>
  </si>
  <si>
    <r>
      <t>Figure 17a: Applications</t>
    </r>
    <r>
      <rPr>
        <b/>
        <vertAlign val="superscript"/>
        <sz val="11"/>
        <color theme="1"/>
        <rFont val="Arial"/>
        <family val="2"/>
      </rPr>
      <t>1</t>
    </r>
    <r>
      <rPr>
        <b/>
        <sz val="11"/>
        <color theme="1"/>
        <rFont val="Arial"/>
        <family val="2"/>
      </rPr>
      <t xml:space="preserve"> per Program</t>
    </r>
    <r>
      <rPr>
        <b/>
        <vertAlign val="superscript"/>
        <sz val="11"/>
        <color theme="1"/>
        <rFont val="Arial"/>
        <family val="2"/>
      </rPr>
      <t>2</t>
    </r>
    <r>
      <rPr>
        <b/>
        <sz val="11"/>
        <color theme="1"/>
        <rFont val="Arial"/>
        <family val="2"/>
      </rPr>
      <t xml:space="preserve"> and First-Year Enrollment in Prosthodontics Programs</t>
    </r>
    <r>
      <rPr>
        <b/>
        <vertAlign val="superscript"/>
        <sz val="11"/>
        <color theme="1"/>
        <rFont val="Arial"/>
        <family val="2"/>
      </rPr>
      <t>3</t>
    </r>
    <r>
      <rPr>
        <b/>
        <sz val="11"/>
        <color theme="1"/>
        <rFont val="Arial"/>
        <family val="2"/>
      </rPr>
      <t>, 2014-15 to 2024-25</t>
    </r>
  </si>
  <si>
    <r>
      <t>Figure 17b: Total Enrollment and Graduates in Prosthodontics Programs</t>
    </r>
    <r>
      <rPr>
        <b/>
        <vertAlign val="superscript"/>
        <sz val="11"/>
        <color theme="1"/>
        <rFont val="Arial"/>
        <family val="2"/>
      </rPr>
      <t>1</t>
    </r>
    <r>
      <rPr>
        <b/>
        <sz val="11"/>
        <color theme="1"/>
        <rFont val="Arial"/>
        <family val="2"/>
      </rPr>
      <t>, 2014-15 to 2024-25</t>
    </r>
  </si>
  <si>
    <t>Table 7: Accredited Advanced Dental Education Programs: Applications, Enrollment, and Graduates, 2024-25</t>
  </si>
  <si>
    <t>2024-25 Enrollment</t>
  </si>
  <si>
    <t>2024 Graduates</t>
  </si>
  <si>
    <t>MAX-PROS</t>
  </si>
  <si>
    <t>OMS-CF ONC</t>
  </si>
  <si>
    <t>Valleywise Health</t>
  </si>
  <si>
    <t>UAMS Health</t>
  </si>
  <si>
    <t>Los Angeles General Medical Center/USC School of Dentistry</t>
  </si>
  <si>
    <t>Navy Medicine Readiness &amp; Training Command Camp Pendleton</t>
  </si>
  <si>
    <t>US Army Dental Activity/Fort Carson</t>
  </si>
  <si>
    <t>Howard University College of Dentistry at St. Elizabeth's Hospital</t>
  </si>
  <si>
    <t>University of Miami/Jackson Health System</t>
  </si>
  <si>
    <t>US Army Dental Activity/Fort Moore</t>
  </si>
  <si>
    <t>US Army Dental Activity/Fort Campbell</t>
  </si>
  <si>
    <t>OMS-CF COS</t>
  </si>
  <si>
    <t>Mohawk Valley Health System/Wynn Hospital</t>
  </si>
  <si>
    <t>Naval Medical Center Camp Lejeune</t>
  </si>
  <si>
    <t>The University of Toledo - Department of Dentistry</t>
  </si>
  <si>
    <t>St. Christopher's Hospital for Children</t>
  </si>
  <si>
    <t>ORTHO-PER</t>
  </si>
  <si>
    <t>US Army Dental Activity/Fort Jackson</t>
  </si>
  <si>
    <t>US Army Dental Activity/Fort Cavazos</t>
  </si>
  <si>
    <t>Applica-tions</t>
  </si>
  <si>
    <t>OROFACIAL PAIN</t>
  </si>
  <si>
    <t>ORAL MEDICINE</t>
  </si>
  <si>
    <r>
      <t xml:space="preserve">Source: American Dental Association, Health Policy Institute, </t>
    </r>
    <r>
      <rPr>
        <i/>
        <sz val="9"/>
        <color theme="1"/>
        <rFont val="Arial"/>
        <family val="2"/>
      </rPr>
      <t>Commission on Dental Accreditation 2024-25 Survey of Advanced Dental Education.</t>
    </r>
  </si>
  <si>
    <t>©2025 American Dental Association</t>
  </si>
  <si>
    <t>Zucker School of Medicine at Hofstra/Northwell</t>
  </si>
  <si>
    <t>US Army Dental Activity/Fort Liberty</t>
  </si>
  <si>
    <t>RACE/ETHNICITY AND GENDER DEFINITIONS</t>
  </si>
  <si>
    <t>Gender categories in this report are "Male", "Female", "Another Gender" and "Gender Unknown." "Another Gender" includes those that do not identify as male or female. "Gender Unknown" includes those who prefer not to report their gender, or whose gender is not available.</t>
  </si>
  <si>
    <r>
      <t>Figure 18: Average Length (in Months) of Advanced Dental Education Programs, 2024-25</t>
    </r>
    <r>
      <rPr>
        <b/>
        <vertAlign val="superscript"/>
        <sz val="11"/>
        <color theme="1"/>
        <rFont val="Arial"/>
        <family val="2"/>
      </rPr>
      <t>1</t>
    </r>
  </si>
  <si>
    <t>Table 8a: Average First-Year Resident Tuition and Fees and Stipends by Advanced Dental Education Program Type, 2024-25</t>
  </si>
  <si>
    <t>Yale-New Haven Hospital Department of Dentistry</t>
  </si>
  <si>
    <t>Dade County Dental Research Clinic d/b/a Florida Institute for Advanced Dental Education</t>
  </si>
  <si>
    <t>Nova Southeastern University/Broward General Medical Center</t>
  </si>
  <si>
    <t>University of Florida at Jacksonville-SHANDS</t>
  </si>
  <si>
    <t>University of Florida, Hialeah</t>
  </si>
  <si>
    <t>Centers for Disease Control National Center Prevention Service</t>
  </si>
  <si>
    <t>Hudson Regional Hospital-Georgia School of Orthodontics</t>
  </si>
  <si>
    <t>US Army Dental Activity/Ft Eisenhower</t>
  </si>
  <si>
    <t>Idaho State University College of Health Professions</t>
  </si>
  <si>
    <t>North Shore University Health System-Evanston Hospital Dental Department</t>
  </si>
  <si>
    <t>Veterans Affairs Medical Center/Chicago-Jesse Brown Dental Service</t>
  </si>
  <si>
    <t>Louisiana State University School of Dentistry</t>
  </si>
  <si>
    <t>Louisiana State University School of Medicine</t>
  </si>
  <si>
    <t>Saint Louis University Health Science Center</t>
  </si>
  <si>
    <t>NYC Health + Hospitals/Woodhull</t>
  </si>
  <si>
    <t>New York Medical College</t>
  </si>
  <si>
    <t>New York Presbyterian Hospital / Weill Cornell Medicine</t>
  </si>
  <si>
    <t>New York University Langone Medical Center/ Wyss Department Of Plastic Surgery</t>
  </si>
  <si>
    <t>New York-Presbyterian Queens Dental Service</t>
  </si>
  <si>
    <t>Roswell Park Cancer Institute &amp; SUNY Buffalo Department of Dentistry</t>
  </si>
  <si>
    <t>St. Barnabas Hospital-Dental Department</t>
  </si>
  <si>
    <t>Staten Island University Hospital Northwell Health</t>
  </si>
  <si>
    <t>Stony Brook University Hospital/School of Dental Medicine</t>
  </si>
  <si>
    <t>Zucker School of Medicine at Hofstra/Northwell at North Shore University Hospital</t>
  </si>
  <si>
    <t>Carolinas Medical Center-Dept. Oral Medicine</t>
  </si>
  <si>
    <t>University of North Carolina at Chapel Hill Adams School of Dentistry</t>
  </si>
  <si>
    <t>Case Western Reserve University School of Dental Medicine</t>
  </si>
  <si>
    <t>Cincinnati Children's Hospital Medical Center</t>
  </si>
  <si>
    <t>The Ohio State University College of Dentistry</t>
  </si>
  <si>
    <t>US Army Dental Activity/Ft. Sill</t>
  </si>
  <si>
    <t>Medical University of South Carolina James B. Edwards College of Dental Medicine</t>
  </si>
  <si>
    <t>University of Tennessee Health Science Center College of Dentistry</t>
  </si>
  <si>
    <t>Texas A&amp;M University School of Dentistry</t>
  </si>
  <si>
    <t>The University of Texas School of Dentistry at Houston</t>
  </si>
  <si>
    <t>UT Health San Antonio, School of Dentistry</t>
  </si>
  <si>
    <t>Bon Secours St. Mary's Hospital of Richmond</t>
  </si>
  <si>
    <t>VCU School of Dentistry</t>
  </si>
  <si>
    <t>US Army Dental Activity-Joint Base Lewis-McChord/Madigan Army Medical Center</t>
  </si>
  <si>
    <t>Brookdale Hospital Medical Center</t>
  </si>
  <si>
    <t xml:space="preserve">Brookdale Hospital Medical Center </t>
  </si>
  <si>
    <r>
      <t>Figure 19: Number of Accredited Programs</t>
    </r>
    <r>
      <rPr>
        <b/>
        <vertAlign val="superscript"/>
        <sz val="11"/>
        <color theme="1"/>
        <rFont val="Arial"/>
        <family val="2"/>
      </rPr>
      <t>1</t>
    </r>
    <r>
      <rPr>
        <b/>
        <sz val="11"/>
        <color theme="1"/>
        <rFont val="Arial"/>
        <family val="2"/>
      </rPr>
      <t xml:space="preserve"> that Admit International Dental School Graduates without a U.S. Dental License, 2024-25</t>
    </r>
  </si>
  <si>
    <t>GPR
(166)</t>
  </si>
  <si>
    <t>PROS
(56)</t>
  </si>
  <si>
    <t>OROFAC PAIN
(14)</t>
  </si>
  <si>
    <t>DENT ANES
(9)</t>
  </si>
  <si>
    <r>
      <rPr>
        <vertAlign val="superscript"/>
        <sz val="9"/>
        <color theme="1"/>
        <rFont val="Arial"/>
        <family val="2"/>
      </rPr>
      <t xml:space="preserve">2 </t>
    </r>
    <r>
      <rPr>
        <sz val="9"/>
        <color theme="1"/>
        <rFont val="Arial"/>
        <family val="2"/>
      </rPr>
      <t>No</t>
    </r>
    <r>
      <rPr>
        <vertAlign val="superscript"/>
        <sz val="9"/>
        <color theme="1"/>
        <rFont val="Arial"/>
        <family val="2"/>
      </rPr>
      <t xml:space="preserve"> </t>
    </r>
    <r>
      <rPr>
        <sz val="9"/>
        <color theme="1"/>
        <rFont val="Arial"/>
        <family val="2"/>
      </rPr>
      <t>Dental Anesthesiology programs admitted international dental school graduates without a U.S. dental license in 2024-25.</t>
    </r>
  </si>
  <si>
    <r>
      <t>Source: American Dental Association, Health Policy Institute, 2024-25</t>
    </r>
    <r>
      <rPr>
        <i/>
        <sz val="9"/>
        <color theme="1"/>
        <rFont val="Arial"/>
        <family val="2"/>
      </rPr>
      <t xml:space="preserve"> Commission on Dental Accreditation Survey of Advanced Dental Education.</t>
    </r>
  </si>
  <si>
    <r>
      <t>Figure 20: Number of International Dental School Graduates Enrolled in Accredited Advanced Dental Education Programs</t>
    </r>
    <r>
      <rPr>
        <b/>
        <vertAlign val="superscript"/>
        <sz val="11"/>
        <color theme="1"/>
        <rFont val="Arial"/>
        <family val="2"/>
      </rPr>
      <t>1</t>
    </r>
    <r>
      <rPr>
        <b/>
        <sz val="11"/>
        <color theme="1"/>
        <rFont val="Arial"/>
        <family val="2"/>
      </rPr>
      <t>, 2024-25</t>
    </r>
    <r>
      <rPr>
        <b/>
        <vertAlign val="superscript"/>
        <sz val="11"/>
        <color theme="1"/>
        <rFont val="Arial"/>
        <family val="2"/>
      </rPr>
      <t>2</t>
    </r>
  </si>
  <si>
    <t>X</t>
  </si>
  <si>
    <r>
      <t>Figure 21: Number of Accredited Programs</t>
    </r>
    <r>
      <rPr>
        <b/>
        <vertAlign val="superscript"/>
        <sz val="11"/>
        <color theme="1"/>
        <rFont val="Arial"/>
        <family val="2"/>
      </rPr>
      <t>1</t>
    </r>
    <r>
      <rPr>
        <b/>
        <sz val="11"/>
        <color theme="1"/>
        <rFont val="Arial"/>
        <family val="2"/>
      </rPr>
      <t xml:space="preserve"> Utilizing Off-Campus Sites for Student/Resident Training, 2024-25</t>
    </r>
  </si>
  <si>
    <t>1919 Seventh Avenue, South</t>
  </si>
  <si>
    <t>10833 Le Conte Avenue, CHS 53-076</t>
  </si>
  <si>
    <t>513 Parnassus Ave</t>
  </si>
  <si>
    <t>3200 S. University Drive</t>
  </si>
  <si>
    <t>1120 15th Street, GC 1056</t>
  </si>
  <si>
    <t>650 W. Baltimore St.</t>
  </si>
  <si>
    <t>200 First St SW</t>
  </si>
  <si>
    <t>40 Sunshine Cottage Road</t>
  </si>
  <si>
    <t>601 Elmwood Ave, Box 705</t>
  </si>
  <si>
    <t>3223 N Broad Street</t>
  </si>
  <si>
    <t>3501 Terrace Street, 427 Salk Hall</t>
  </si>
  <si>
    <t>T-4323A Medical Center North</t>
  </si>
  <si>
    <t>32209-3462</t>
  </si>
  <si>
    <t>City,   State</t>
  </si>
  <si>
    <t>San Francisco, CA</t>
  </si>
  <si>
    <t>Fort Lauderdale, FL</t>
  </si>
  <si>
    <t>1959 NE Pacific Street; Ste. B 241., BOX 357134</t>
  </si>
  <si>
    <t>Division of Oral &amp; Maxillofacial Surgery, 925 W. 34th Street DEN 310</t>
  </si>
  <si>
    <t>Division of Maxillofacial Surgery, 653 -1 W 8th St; 2nd Floor LRC</t>
  </si>
  <si>
    <t>1365 Clifton Rd, NE, Room 2300B</t>
  </si>
  <si>
    <t>1969 W. Ogden Ave., Clinic D - OMFS</t>
  </si>
  <si>
    <t>Department of Oral &amp; Maxillofacial Surgery, 501 S. Preston Street</t>
  </si>
  <si>
    <t>1501 Kings Highway, P.O. Box 33932</t>
  </si>
  <si>
    <t>55 Fruit Street, Warren 1201</t>
  </si>
  <si>
    <t>11900 E 12 Mile Road, Suite 210</t>
  </si>
  <si>
    <t>1515 E Hospital Dr, Towsley Ste. 1100</t>
  </si>
  <si>
    <t>Department of Dentistry/OMS, 451 Clarkson Avenue</t>
  </si>
  <si>
    <t>1 Gustave L. Levy Place, Box #1189</t>
  </si>
  <si>
    <t>180 Fort Washington Avenue, HP8-805</t>
  </si>
  <si>
    <t>College of Dentistry-OMS Dept. 3S, 345 East 24th Street</t>
  </si>
  <si>
    <t>9601 Chester Avenue, Department of Oral and Maxillofacial Surgery</t>
  </si>
  <si>
    <t>Hatfield Research Center -Mailcode UHS45, 3181 Sam Jackson Pkwy</t>
  </si>
  <si>
    <t>Parkland Memorial Hospital, 5323 Harry Hines Blvd</t>
  </si>
  <si>
    <t>7500 Cambridge Street, Suite 6510</t>
  </si>
  <si>
    <t>School of Dentistry - Oral and Maxillofacial Surge, 11092 Anderson St., Room 3306</t>
  </si>
  <si>
    <t>1395 Center Drive, D7-6, Box 100416</t>
  </si>
  <si>
    <t>1611 NW 12th Avenue, ACC East Bldg, 2nd Floor Rm. 234</t>
  </si>
  <si>
    <t>College of Dentistry-OMS, 801 S. Paulina St., Room 110</t>
  </si>
  <si>
    <t>Chandler Medical Center, Div of OMS, 770 Rose Street, D-544</t>
  </si>
  <si>
    <t>Department of OMFS, 635 Albany St., 4th Floor</t>
  </si>
  <si>
    <t>Oral Surgery, SSP2014, 984125 Nebraska Medical Center</t>
  </si>
  <si>
    <t>Department of Oral and Maxillofacial Surgery, 110 Bergen St., Rm B854</t>
  </si>
  <si>
    <t>School of Dental Medicine, Department of Oral and, 112E Squire Hall</t>
  </si>
  <si>
    <t>Manhattan Maxillofacial Surgery, 366 5th Avenue, Suite 709</t>
  </si>
  <si>
    <t>Division of Craniofacial and Surgical Care, 149 Brauer Hall, CB# 7450</t>
  </si>
  <si>
    <t>Oral and Maxillofacial Surgery and Dentistry, 909 Walnut Street, Suite 300</t>
  </si>
  <si>
    <t>Perelman Center for Advanced Medicine, 3400 Civic Center Blvd., 4 South Pavilion</t>
  </si>
  <si>
    <t>311 Wood Building, Box 980566, 521 N. 11th Street</t>
  </si>
  <si>
    <t>02118</t>
  </si>
  <si>
    <t>02114</t>
  </si>
  <si>
    <t>07103</t>
  </si>
  <si>
    <t>Table 10: Dental Schools and Institutions Offering Accredited Oral and Maxillofacial Surgery Programs with Options for Pursuing an M.D. Degree, 2024-25</t>
  </si>
  <si>
    <r>
      <t>Table 11: Advanced Dental Education Programs Not Accredited by the Commission on Dental Accreditation</t>
    </r>
    <r>
      <rPr>
        <b/>
        <vertAlign val="superscript"/>
        <sz val="11"/>
        <color theme="1"/>
        <rFont val="Arial"/>
        <family val="2"/>
      </rPr>
      <t>1</t>
    </r>
    <r>
      <rPr>
        <b/>
        <sz val="11"/>
        <color theme="1"/>
        <rFont val="Arial"/>
        <family val="2"/>
      </rPr>
      <t>: Enrollment and Graduates, 2024-25</t>
    </r>
  </si>
  <si>
    <t>DDS/PhD (Oral and Craniofacial Sciences)</t>
  </si>
  <si>
    <t>M.S. (Oral and Craniofacial Sciences)</t>
  </si>
  <si>
    <t>Endodontic Internship</t>
  </si>
  <si>
    <t>University of Colorado</t>
  </si>
  <si>
    <t>Dentistry, M.S., College of Dental Medicine</t>
  </si>
  <si>
    <t>Orthodontics Preceptorship</t>
  </si>
  <si>
    <t>Prosthodontics Preceptorship</t>
  </si>
  <si>
    <t>Restorative Preceptorship</t>
  </si>
  <si>
    <t>University of Illinois, Chicago</t>
  </si>
  <si>
    <t>Oral Surgery Internship</t>
  </si>
  <si>
    <t>PhD Dental Sciences</t>
  </si>
  <si>
    <t>Geriatric and Special Needs Dentistry</t>
  </si>
  <si>
    <t>Applied Biomechanics</t>
  </si>
  <si>
    <t>Orofacial &amp; Skeletal Biology</t>
  </si>
  <si>
    <t>Advanced Digital Prosthodontics and Implant (ADPI) Dentistry</t>
  </si>
  <si>
    <t>Dental Education Learning and Teaching Academy (DELTA) fellowship</t>
  </si>
  <si>
    <t>Oral Health Sciences - Masters</t>
  </si>
  <si>
    <t>Oral Health Sciences - PhD</t>
  </si>
  <si>
    <t>Oral Maxillofacial Surgery Fellowship</t>
  </si>
  <si>
    <t>Missouri School of Dentistry &amp; Oral Health</t>
  </si>
  <si>
    <t>Oral and maxillofacial surgery internship</t>
  </si>
  <si>
    <t>High Point University</t>
  </si>
  <si>
    <t>Digital Dentistry (Fellowship)</t>
  </si>
  <si>
    <t>Oral Oncology (Fellowship)</t>
  </si>
  <si>
    <t>Ohio State University</t>
  </si>
  <si>
    <t>Internship in Endodontics</t>
  </si>
  <si>
    <t>Internship in Oral &amp; Maxillofacial Surgery</t>
  </si>
  <si>
    <t>Internship in Orthodontics and Dentofacial Orthopedics</t>
  </si>
  <si>
    <t>MS/MPH dual Degree Program</t>
  </si>
  <si>
    <t>Lincoln Memorial University</t>
  </si>
  <si>
    <t>Dental Forensics</t>
  </si>
  <si>
    <t>Roseman University of Health Sciences</t>
  </si>
  <si>
    <t>Orthodontics and Dentofacial Orthopedics Internship</t>
  </si>
  <si>
    <t>Oral Health Sciences</t>
  </si>
  <si>
    <t>West Virginia University</t>
  </si>
  <si>
    <t>MSc Dental Public Health</t>
  </si>
  <si>
    <t>MSc Oral &amp; Maxillofacial Surgery</t>
  </si>
  <si>
    <t>MSc Restorative and Esthetic Dentistry</t>
  </si>
  <si>
    <t>Yeditepe University</t>
  </si>
  <si>
    <t>TR</t>
  </si>
  <si>
    <t>Ortodontics</t>
  </si>
  <si>
    <t>Prosthetic Dentistry</t>
  </si>
  <si>
    <t>Dento Maxillofacial Radiology</t>
  </si>
  <si>
    <r>
      <t>Table 4: Enrollment in Advanced Dental Education Programs by Gender and Race/Ethnicity</t>
    </r>
    <r>
      <rPr>
        <b/>
        <vertAlign val="superscript"/>
        <sz val="11"/>
        <color theme="1"/>
        <rFont val="Arial"/>
        <family val="2"/>
      </rPr>
      <t>1</t>
    </r>
    <r>
      <rPr>
        <b/>
        <sz val="11"/>
        <color theme="1"/>
        <rFont val="Arial"/>
        <family val="2"/>
      </rPr>
      <t>, 2024-25</t>
    </r>
  </si>
  <si>
    <t>CF-ORTHO
(7)</t>
  </si>
  <si>
    <t>Originally published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</si>
</sst>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0.0"/>
    <numFmt numFmtId="168" formatCode="_(&quot;$&quot;* #,##0_);_(&quot;$&quot;* \(#,##0\);_(&quot;$&quot;* &quot;-&quot;??_);_(@_)"/>
    <numFmt numFmtId="169" formatCode="#,##0;\-#,##0;&quot;-&quot;"/>
  </numFmts>
  <fonts count="77" x14ac:knownFonts="1">
    <font>
      <sz val="10"/>
      <color theme="1"/>
      <name val="Arial"/>
      <family val="2"/>
    </font>
    <font>
      <sz val="10"/>
      <color theme="1"/>
      <name val="Arial"/>
      <family val="2"/>
    </font>
    <font>
      <b/>
      <sz val="10"/>
      <color theme="1"/>
      <name val="Arial"/>
      <family val="2"/>
    </font>
    <font>
      <b/>
      <sz val="10"/>
      <color rgb="FFFF0000"/>
      <name val="Arial"/>
      <family val="2"/>
    </font>
    <font>
      <sz val="10"/>
      <name val="Arial"/>
      <family val="2"/>
    </font>
    <font>
      <u/>
      <sz val="10"/>
      <color rgb="FF0563C1"/>
      <name val="Arial"/>
      <family val="2"/>
    </font>
    <font>
      <sz val="10"/>
      <color rgb="FF000000"/>
      <name val="Arial"/>
      <family val="2"/>
    </font>
    <font>
      <sz val="11"/>
      <color theme="1"/>
      <name val="Calibri"/>
      <family val="2"/>
      <scheme val="minor"/>
    </font>
    <font>
      <sz val="11"/>
      <color theme="1"/>
      <name val="Arial"/>
      <family val="2"/>
    </font>
    <font>
      <sz val="9"/>
      <color theme="1"/>
      <name val="Arial"/>
      <family val="2"/>
    </font>
    <font>
      <sz val="9"/>
      <name val="Arial"/>
      <family val="2"/>
    </font>
    <font>
      <sz val="8"/>
      <color theme="1"/>
      <name val="Arial"/>
      <family val="2"/>
    </font>
    <font>
      <b/>
      <sz val="10"/>
      <color rgb="FF000000"/>
      <name val="Arial"/>
      <family val="2"/>
    </font>
    <font>
      <sz val="10"/>
      <color rgb="FFFF0000"/>
      <name val="Arial"/>
      <family val="2"/>
    </font>
    <font>
      <u/>
      <sz val="11"/>
      <color rgb="FF0563C1"/>
      <name val="Calibri"/>
      <family val="2"/>
      <scheme val="minor"/>
    </font>
    <font>
      <u/>
      <sz val="11"/>
      <color theme="10"/>
      <name val="Calibri"/>
      <family val="2"/>
      <scheme val="minor"/>
    </font>
    <font>
      <u/>
      <sz val="10"/>
      <color theme="10"/>
      <name val="Arial"/>
      <family val="2"/>
    </font>
    <font>
      <sz val="9"/>
      <color rgb="FFFF0000"/>
      <name val="Arial"/>
      <family val="2"/>
    </font>
    <font>
      <sz val="9"/>
      <color theme="1"/>
      <name val="Calibri"/>
      <family val="2"/>
      <scheme val="minor"/>
    </font>
    <font>
      <sz val="9"/>
      <color rgb="FF000000"/>
      <name val="Arial"/>
      <family val="2"/>
    </font>
    <font>
      <u/>
      <sz val="8"/>
      <color rgb="FF0563C1"/>
      <name val="Arial"/>
      <family val="2"/>
    </font>
    <font>
      <u/>
      <sz val="8"/>
      <color rgb="FF0563C1"/>
      <name val="Calibri"/>
      <family val="2"/>
      <scheme val="minor"/>
    </font>
    <font>
      <u/>
      <sz val="11"/>
      <color rgb="FF0563C1"/>
      <name val="Arial"/>
      <family val="2"/>
    </font>
    <font>
      <b/>
      <sz val="14"/>
      <color theme="1"/>
      <name val="Arial"/>
      <family val="2"/>
    </font>
    <font>
      <sz val="12"/>
      <color theme="1"/>
      <name val="Arial"/>
      <family val="2"/>
    </font>
    <font>
      <b/>
      <sz val="12"/>
      <name val="Arial"/>
      <family val="2"/>
    </font>
    <font>
      <sz val="12"/>
      <name val="Arial"/>
      <family val="2"/>
    </font>
    <font>
      <sz val="12"/>
      <color rgb="FFFF0000"/>
      <name val="Arial"/>
      <family val="2"/>
    </font>
    <font>
      <sz val="12"/>
      <color rgb="FF800000"/>
      <name val="Arial"/>
      <family val="2"/>
    </font>
    <font>
      <b/>
      <sz val="11"/>
      <color theme="1"/>
      <name val="Arial"/>
      <family val="2"/>
    </font>
    <font>
      <b/>
      <u/>
      <sz val="11"/>
      <color rgb="FF0563C1"/>
      <name val="Arial"/>
      <family val="2"/>
    </font>
    <font>
      <b/>
      <sz val="11"/>
      <color theme="0"/>
      <name val="Arial"/>
      <family val="2"/>
    </font>
    <font>
      <b/>
      <sz val="11"/>
      <color rgb="FF000000"/>
      <name val="Arial"/>
      <family val="2"/>
    </font>
    <font>
      <sz val="11"/>
      <color rgb="FF000000"/>
      <name val="Arial"/>
      <family val="2"/>
    </font>
    <font>
      <vertAlign val="superscript"/>
      <sz val="11"/>
      <color theme="1"/>
      <name val="Arial"/>
      <family val="2"/>
    </font>
    <font>
      <b/>
      <vertAlign val="superscript"/>
      <sz val="11"/>
      <color theme="1"/>
      <name val="Arial"/>
      <family val="2"/>
    </font>
    <font>
      <b/>
      <u/>
      <sz val="11"/>
      <color theme="0"/>
      <name val="Arial"/>
      <family val="2"/>
    </font>
    <font>
      <b/>
      <sz val="10"/>
      <color theme="0"/>
      <name val="Arial"/>
      <family val="2"/>
    </font>
    <font>
      <b/>
      <sz val="9"/>
      <color theme="0"/>
      <name val="Arial"/>
      <family val="2"/>
    </font>
    <font>
      <b/>
      <u/>
      <sz val="10"/>
      <color theme="0"/>
      <name val="Arial"/>
      <family val="2"/>
    </font>
    <font>
      <b/>
      <vertAlign val="superscript"/>
      <sz val="10"/>
      <color theme="0"/>
      <name val="Arial"/>
      <family val="2"/>
    </font>
    <font>
      <b/>
      <sz val="11"/>
      <color rgb="FFFFFFFF"/>
      <name val="Arial"/>
      <family val="2"/>
    </font>
    <font>
      <sz val="11"/>
      <name val="Arial"/>
      <family val="2"/>
    </font>
    <font>
      <i/>
      <sz val="9"/>
      <color rgb="FF000000"/>
      <name val="Arial"/>
      <family val="2"/>
    </font>
    <font>
      <b/>
      <sz val="10"/>
      <color rgb="FFFFFFFF"/>
      <name val="Arial"/>
      <family val="2"/>
    </font>
    <font>
      <sz val="11"/>
      <color rgb="FFFF0000"/>
      <name val="Arial"/>
      <family val="2"/>
    </font>
    <font>
      <sz val="11"/>
      <color rgb="FF003399"/>
      <name val="Arial"/>
      <family val="2"/>
    </font>
    <font>
      <b/>
      <sz val="11"/>
      <name val="Arial"/>
      <family val="2"/>
    </font>
    <font>
      <sz val="10"/>
      <color rgb="FF003399"/>
      <name val="Arial"/>
      <family val="2"/>
    </font>
    <font>
      <b/>
      <sz val="9"/>
      <color rgb="FFFFFFFF"/>
      <name val="Arial"/>
      <family val="2"/>
    </font>
    <font>
      <b/>
      <vertAlign val="superscript"/>
      <sz val="10"/>
      <color rgb="FFFFFFFF"/>
      <name val="Arial"/>
      <family val="2"/>
    </font>
    <font>
      <sz val="9"/>
      <color rgb="FF003399"/>
      <name val="Arial"/>
      <family val="2"/>
    </font>
    <font>
      <b/>
      <sz val="10.5"/>
      <color theme="0"/>
      <name val="Arial"/>
      <family val="2"/>
    </font>
    <font>
      <b/>
      <sz val="12"/>
      <color theme="0"/>
      <name val="Arial"/>
      <family val="2"/>
    </font>
    <font>
      <i/>
      <sz val="11"/>
      <color rgb="FF000000"/>
      <name val="Arial"/>
      <family val="2"/>
    </font>
    <font>
      <i/>
      <sz val="11"/>
      <color theme="1"/>
      <name val="Arial"/>
      <family val="2"/>
    </font>
    <font>
      <vertAlign val="superscript"/>
      <sz val="9"/>
      <color theme="1"/>
      <name val="Arial"/>
      <family val="2"/>
    </font>
    <font>
      <i/>
      <sz val="9"/>
      <color theme="1"/>
      <name val="Arial"/>
      <family val="2"/>
    </font>
    <font>
      <vertAlign val="superscript"/>
      <sz val="9"/>
      <color rgb="FF000000"/>
      <name val="Arial"/>
      <family val="2"/>
    </font>
    <font>
      <u/>
      <sz val="9"/>
      <color rgb="FF0563C1"/>
      <name val="Arial"/>
      <family val="2"/>
    </font>
    <font>
      <u/>
      <vertAlign val="superscript"/>
      <sz val="9"/>
      <color rgb="FF0563C1"/>
      <name val="Arial"/>
      <family val="2"/>
    </font>
    <font>
      <vertAlign val="superscript"/>
      <sz val="9"/>
      <name val="Arial"/>
      <family val="2"/>
    </font>
    <font>
      <u/>
      <sz val="9"/>
      <color rgb="FF0563C1"/>
      <name val="Calibri"/>
      <family val="2"/>
      <scheme val="minor"/>
    </font>
    <font>
      <b/>
      <sz val="12"/>
      <color rgb="FFFF0000"/>
      <name val="Arial"/>
      <family val="2"/>
    </font>
    <font>
      <b/>
      <u/>
      <sz val="11"/>
      <color rgb="FFFFFFFF"/>
      <name val="Arial"/>
      <family val="2"/>
    </font>
    <font>
      <b/>
      <sz val="11"/>
      <color rgb="FF800000"/>
      <name val="Arial"/>
      <family val="2"/>
    </font>
    <font>
      <u/>
      <sz val="11"/>
      <color theme="11"/>
      <name val="Arial"/>
      <family val="2"/>
    </font>
    <font>
      <b/>
      <sz val="11"/>
      <color rgb="FFC00000"/>
      <name val="Arial"/>
      <family val="2"/>
    </font>
    <font>
      <i/>
      <sz val="11"/>
      <color rgb="FF003399"/>
      <name val="Arial"/>
      <family val="2"/>
    </font>
    <font>
      <u/>
      <sz val="11"/>
      <color rgb="FF7A2851"/>
      <name val="Arial"/>
      <family val="2"/>
    </font>
    <font>
      <b/>
      <i/>
      <sz val="11"/>
      <color rgb="FFFFFFFF"/>
      <name val="Arial"/>
      <family val="2"/>
    </font>
    <font>
      <b/>
      <i/>
      <sz val="11"/>
      <color rgb="FF000000"/>
      <name val="Arial"/>
      <family val="2"/>
    </font>
    <font>
      <b/>
      <sz val="11"/>
      <color rgb="FF003399"/>
      <name val="Arial"/>
      <family val="2"/>
    </font>
    <font>
      <b/>
      <i/>
      <sz val="11"/>
      <name val="Arial"/>
      <family val="2"/>
    </font>
    <font>
      <i/>
      <sz val="10"/>
      <color theme="1"/>
      <name val="Arial"/>
      <family val="2"/>
    </font>
    <font>
      <sz val="8"/>
      <name val="Arial"/>
      <family val="2"/>
    </font>
    <font>
      <u/>
      <sz val="11"/>
      <color theme="10"/>
      <name val="Arial"/>
      <family val="2"/>
    </font>
  </fonts>
  <fills count="11">
    <fill>
      <patternFill patternType="none"/>
    </fill>
    <fill>
      <patternFill patternType="gray125"/>
    </fill>
    <fill>
      <patternFill patternType="solid">
        <fgColor theme="0"/>
        <bgColor indexed="64"/>
      </patternFill>
    </fill>
    <fill>
      <patternFill patternType="solid">
        <fgColor rgb="FF7F7770"/>
        <bgColor indexed="64"/>
      </patternFill>
    </fill>
    <fill>
      <patternFill patternType="solid">
        <fgColor theme="4" tint="-0.249977111117893"/>
        <bgColor indexed="64"/>
      </patternFill>
    </fill>
    <fill>
      <patternFill patternType="solid">
        <fgColor rgb="FF4F81B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AEAAAA"/>
        <bgColor indexed="64"/>
      </patternFill>
    </fill>
    <fill>
      <patternFill patternType="solid">
        <fgColor rgb="FFFAFBFE"/>
        <bgColor indexed="64"/>
      </patternFill>
    </fill>
  </fills>
  <borders count="41">
    <border>
      <left/>
      <right/>
      <top/>
      <bottom/>
      <diagonal/>
    </border>
    <border>
      <left style="medium">
        <color indexed="64"/>
      </left>
      <right/>
      <top/>
      <bottom/>
      <diagonal/>
    </border>
    <border>
      <left/>
      <right style="medium">
        <color indexed="64"/>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medium">
        <color auto="1"/>
      </left>
      <right style="medium">
        <color auto="1"/>
      </right>
      <top style="medium">
        <color auto="1"/>
      </top>
      <bottom/>
      <diagonal/>
    </border>
    <border>
      <left style="thick">
        <color auto="1"/>
      </left>
      <right/>
      <top/>
      <bottom/>
      <diagonal/>
    </border>
    <border>
      <left/>
      <right/>
      <top style="thin">
        <color theme="0"/>
      </top>
      <bottom style="thin">
        <color theme="0"/>
      </bottom>
      <diagonal/>
    </border>
    <border>
      <left/>
      <right/>
      <top style="thin">
        <color theme="0"/>
      </top>
      <bottom/>
      <diagonal/>
    </border>
    <border>
      <left/>
      <right style="thick">
        <color theme="0" tint="-4.9989318521683403E-2"/>
      </right>
      <top/>
      <bottom/>
      <diagonal/>
    </border>
    <border>
      <left style="thick">
        <color theme="0"/>
      </left>
      <right/>
      <top/>
      <bottom/>
      <diagonal/>
    </border>
    <border>
      <left style="thick">
        <color theme="0"/>
      </left>
      <right style="thick">
        <color theme="0"/>
      </right>
      <top/>
      <bottom/>
      <diagonal/>
    </border>
    <border>
      <left/>
      <right style="thick">
        <color theme="0"/>
      </right>
      <top/>
      <bottom/>
      <diagonal/>
    </border>
    <border>
      <left style="thick">
        <color theme="0"/>
      </left>
      <right/>
      <top style="thin">
        <color theme="0"/>
      </top>
      <bottom style="thin">
        <color theme="0"/>
      </bottom>
      <diagonal/>
    </border>
    <border>
      <left/>
      <right style="thick">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style="thin">
        <color theme="0"/>
      </left>
      <right/>
      <top/>
      <bottom/>
      <diagonal/>
    </border>
    <border>
      <left/>
      <right/>
      <top style="thick">
        <color theme="0"/>
      </top>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thick">
        <color theme="0" tint="-4.9989318521683403E-2"/>
      </right>
      <top style="medium">
        <color theme="0" tint="-4.9989318521683403E-2"/>
      </top>
      <bottom/>
      <diagonal/>
    </border>
    <border>
      <left style="medium">
        <color theme="0" tint="-4.9989318521683403E-2"/>
      </left>
      <right/>
      <top/>
      <bottom/>
      <diagonal/>
    </border>
    <border>
      <left/>
      <right style="medium">
        <color theme="0" tint="-4.9989318521683403E-2"/>
      </right>
      <top/>
      <bottom/>
      <diagonal/>
    </border>
    <border>
      <left style="medium">
        <color theme="0" tint="-4.9989318521683403E-2"/>
      </left>
      <right style="medium">
        <color theme="0" tint="-4.9989318521683403E-2"/>
      </right>
      <top/>
      <bottom/>
      <diagonal/>
    </border>
    <border>
      <left style="medium">
        <color theme="0" tint="-4.9989318521683403E-2"/>
      </left>
      <right style="thick">
        <color theme="0" tint="-4.9989318521683403E-2"/>
      </right>
      <top/>
      <bottom/>
      <diagonal/>
    </border>
    <border>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thick">
        <color theme="0" tint="-4.9989318521683403E-2"/>
      </right>
      <top/>
      <bottom style="medium">
        <color theme="0" tint="-4.9989318521683403E-2"/>
      </bottom>
      <diagonal/>
    </border>
    <border>
      <left/>
      <right/>
      <top/>
      <bottom style="thick">
        <color theme="0" tint="-0.14996795556505021"/>
      </bottom>
      <diagonal/>
    </border>
    <border>
      <left style="thick">
        <color theme="0" tint="-4.9989318521683403E-2"/>
      </left>
      <right/>
      <top/>
      <bottom/>
      <diagonal/>
    </border>
    <border>
      <left style="thick">
        <color theme="0" tint="-4.9989318521683403E-2"/>
      </left>
      <right style="thick">
        <color theme="0"/>
      </right>
      <top/>
      <bottom/>
      <diagonal/>
    </border>
    <border>
      <left style="thick">
        <color theme="0"/>
      </left>
      <right style="thick">
        <color theme="0"/>
      </right>
      <top/>
      <bottom style="thick">
        <color theme="0" tint="-0.14996795556505021"/>
      </bottom>
      <diagonal/>
    </border>
    <border>
      <left/>
      <right/>
      <top/>
      <bottom style="thick">
        <color theme="0" tint="-0.24994659260841701"/>
      </bottom>
      <diagonal/>
    </border>
    <border>
      <left style="thick">
        <color theme="0"/>
      </left>
      <right/>
      <top/>
      <bottom style="thick">
        <color theme="0" tint="-0.24994659260841701"/>
      </bottom>
      <diagonal/>
    </border>
    <border>
      <left/>
      <right style="thick">
        <color theme="0"/>
      </right>
      <top/>
      <bottom style="thick">
        <color theme="0" tint="-0.24994659260841701"/>
      </bottom>
      <diagonal/>
    </border>
    <border>
      <left/>
      <right/>
      <top style="thick">
        <color theme="0" tint="-0.24994659260841701"/>
      </top>
      <bottom/>
      <diagonal/>
    </border>
  </borders>
  <cellStyleXfs count="15">
    <xf numFmtId="0" fontId="0" fillId="0" borderId="0"/>
    <xf numFmtId="0" fontId="22" fillId="0" borderId="0" applyNumberFormat="0" applyFill="0" applyBorder="0" applyAlignment="0" applyProtection="0"/>
    <xf numFmtId="0" fontId="7" fillId="0" borderId="0"/>
    <xf numFmtId="43" fontId="1"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6" fillId="5" borderId="7" applyFont="0" applyFill="0" applyAlignment="0">
      <alignment horizontal="center" vertical="center" wrapText="1"/>
    </xf>
    <xf numFmtId="0" fontId="66" fillId="0" borderId="0" applyNumberFormat="0" applyFill="0" applyBorder="0" applyAlignment="0" applyProtection="0"/>
    <xf numFmtId="0" fontId="69" fillId="0" borderId="0" applyNumberFormat="0" applyFill="0" applyBorder="0" applyAlignment="0" applyProtection="0"/>
  </cellStyleXfs>
  <cellXfs count="380">
    <xf numFmtId="0" fontId="0" fillId="0" borderId="0" xfId="0"/>
    <xf numFmtId="0" fontId="3" fillId="2" borderId="0" xfId="0" applyFont="1" applyFill="1"/>
    <xf numFmtId="0" fontId="0" fillId="2" borderId="0" xfId="0" applyFill="1"/>
    <xf numFmtId="0" fontId="2" fillId="2" borderId="0" xfId="0" applyFont="1" applyFill="1"/>
    <xf numFmtId="0" fontId="0" fillId="2" borderId="0" xfId="0" applyFill="1" applyAlignment="1">
      <alignment vertical="center"/>
    </xf>
    <xf numFmtId="0" fontId="6" fillId="2" borderId="0" xfId="0" applyFont="1" applyFill="1" applyAlignment="1">
      <alignment vertical="top" wrapText="1"/>
    </xf>
    <xf numFmtId="0" fontId="11" fillId="2" borderId="0" xfId="0" applyFont="1" applyFill="1"/>
    <xf numFmtId="0" fontId="6" fillId="2" borderId="0" xfId="0" applyFont="1" applyFill="1" applyAlignment="1">
      <alignment vertical="center"/>
    </xf>
    <xf numFmtId="0" fontId="6" fillId="2" borderId="0" xfId="0" applyFont="1" applyFill="1" applyAlignment="1">
      <alignment horizontal="center" vertical="center"/>
    </xf>
    <xf numFmtId="0" fontId="9" fillId="2" borderId="0" xfId="0" applyFont="1" applyFill="1"/>
    <xf numFmtId="164" fontId="9" fillId="2" borderId="0" xfId="3" applyNumberFormat="1" applyFont="1" applyFill="1"/>
    <xf numFmtId="164" fontId="0" fillId="2" borderId="0" xfId="3" applyNumberFormat="1" applyFont="1" applyFill="1"/>
    <xf numFmtId="0" fontId="13" fillId="2" borderId="0" xfId="0" applyFont="1" applyFill="1"/>
    <xf numFmtId="164" fontId="9" fillId="0" borderId="0" xfId="3" applyNumberFormat="1" applyFont="1"/>
    <xf numFmtId="0" fontId="8" fillId="2" borderId="0" xfId="0" applyFont="1" applyFill="1"/>
    <xf numFmtId="167" fontId="9" fillId="2" borderId="0" xfId="0" applyNumberFormat="1" applyFont="1" applyFill="1"/>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2" fillId="0" borderId="5" xfId="0" applyFont="1" applyBorder="1" applyAlignment="1">
      <alignment horizontal="center" vertical="top" wrapText="1"/>
    </xf>
    <xf numFmtId="0" fontId="0" fillId="0" borderId="0" xfId="0" applyAlignment="1">
      <alignment vertical="top" wrapText="1"/>
    </xf>
    <xf numFmtId="167" fontId="0" fillId="2" borderId="0" xfId="0" applyNumberFormat="1" applyFill="1"/>
    <xf numFmtId="0" fontId="17" fillId="2" borderId="0" xfId="0" applyFont="1" applyFill="1"/>
    <xf numFmtId="0" fontId="10" fillId="2" borderId="0" xfId="0" applyFont="1" applyFill="1"/>
    <xf numFmtId="0" fontId="9" fillId="2" borderId="0" xfId="0" applyFont="1" applyFill="1" applyAlignment="1">
      <alignment horizontal="center"/>
    </xf>
    <xf numFmtId="167" fontId="9" fillId="2" borderId="0" xfId="0" applyNumberFormat="1" applyFont="1" applyFill="1" applyAlignment="1">
      <alignment horizontal="center"/>
    </xf>
    <xf numFmtId="0" fontId="2" fillId="2" borderId="0" xfId="0" applyFont="1" applyFill="1" applyAlignment="1">
      <alignment horizontal="center" vertical="top" wrapText="1"/>
    </xf>
    <xf numFmtId="0" fontId="0" fillId="2" borderId="0" xfId="0" applyFill="1" applyAlignment="1">
      <alignment vertical="top" wrapText="1"/>
    </xf>
    <xf numFmtId="0" fontId="2" fillId="2" borderId="3" xfId="0" applyFont="1" applyFill="1" applyBorder="1" applyAlignment="1">
      <alignment horizontal="center" vertical="top" wrapText="1"/>
    </xf>
    <xf numFmtId="0" fontId="0" fillId="2" borderId="4" xfId="0" applyFill="1" applyBorder="1" applyAlignment="1">
      <alignment vertical="top" wrapText="1"/>
    </xf>
    <xf numFmtId="3" fontId="9" fillId="0" borderId="0" xfId="0" applyNumberFormat="1" applyFont="1"/>
    <xf numFmtId="0" fontId="2" fillId="0" borderId="0" xfId="0" applyFont="1"/>
    <xf numFmtId="0" fontId="0" fillId="2" borderId="3" xfId="0" applyFill="1" applyBorder="1" applyAlignment="1">
      <alignment vertical="top" wrapText="1"/>
    </xf>
    <xf numFmtId="167" fontId="10" fillId="2" borderId="0" xfId="0" applyNumberFormat="1" applyFont="1" applyFill="1"/>
    <xf numFmtId="167" fontId="11" fillId="2" borderId="0" xfId="0" applyNumberFormat="1" applyFont="1" applyFill="1"/>
    <xf numFmtId="164" fontId="9" fillId="2" borderId="0" xfId="5" applyNumberFormat="1" applyFont="1" applyFill="1" applyAlignment="1">
      <alignment horizontal="center"/>
    </xf>
    <xf numFmtId="0" fontId="18" fillId="2" borderId="0" xfId="0" applyFont="1" applyFill="1"/>
    <xf numFmtId="0" fontId="19" fillId="0" borderId="3" xfId="0" applyFont="1" applyBorder="1" applyAlignment="1">
      <alignment vertical="top" wrapText="1"/>
    </xf>
    <xf numFmtId="3" fontId="9" fillId="2" borderId="0" xfId="0" applyNumberFormat="1" applyFont="1" applyFill="1"/>
    <xf numFmtId="3" fontId="0" fillId="2" borderId="0" xfId="0" applyNumberFormat="1" applyFill="1"/>
    <xf numFmtId="0" fontId="6" fillId="0" borderId="0" xfId="0" applyFont="1"/>
    <xf numFmtId="0" fontId="6" fillId="2" borderId="0" xfId="0" applyFont="1" applyFill="1"/>
    <xf numFmtId="167" fontId="6" fillId="0" borderId="0" xfId="0" applyNumberFormat="1" applyFont="1"/>
    <xf numFmtId="168" fontId="0" fillId="2" borderId="0" xfId="6" applyNumberFormat="1" applyFont="1" applyFill="1"/>
    <xf numFmtId="0" fontId="21" fillId="2" borderId="0" xfId="7" applyFont="1" applyFill="1" applyAlignment="1">
      <alignment horizontal="left"/>
    </xf>
    <xf numFmtId="0" fontId="20" fillId="2" borderId="0" xfId="7" applyFont="1" applyFill="1" applyAlignment="1"/>
    <xf numFmtId="0" fontId="21" fillId="2" borderId="0" xfId="7" applyFont="1" applyFill="1" applyAlignment="1"/>
    <xf numFmtId="0" fontId="4" fillId="3" borderId="6" xfId="0" applyFont="1" applyFill="1" applyBorder="1"/>
    <xf numFmtId="0" fontId="12" fillId="2" borderId="0" xfId="0" applyFont="1" applyFill="1" applyAlignment="1">
      <alignment horizontal="center" vertical="top" wrapText="1"/>
    </xf>
    <xf numFmtId="0" fontId="0" fillId="2" borderId="0" xfId="0" applyFill="1" applyAlignment="1">
      <alignment wrapText="1"/>
    </xf>
    <xf numFmtId="0" fontId="24" fillId="2" borderId="0" xfId="2" applyFont="1" applyFill="1"/>
    <xf numFmtId="0" fontId="24" fillId="2" borderId="0" xfId="2" applyFont="1" applyFill="1" applyAlignment="1">
      <alignment vertical="center" wrapText="1"/>
    </xf>
    <xf numFmtId="0" fontId="25" fillId="2" borderId="0" xfId="2" applyFont="1" applyFill="1" applyAlignment="1">
      <alignment horizontal="justify" vertical="center" wrapText="1"/>
    </xf>
    <xf numFmtId="0" fontId="26" fillId="2" borderId="0" xfId="2" applyFont="1" applyFill="1" applyAlignment="1">
      <alignment horizontal="left" vertical="center" wrapText="1"/>
    </xf>
    <xf numFmtId="0" fontId="27" fillId="2" borderId="0" xfId="2" applyFont="1" applyFill="1"/>
    <xf numFmtId="0" fontId="28" fillId="2" borderId="0" xfId="2" applyFont="1" applyFill="1" applyAlignment="1">
      <alignment horizontal="justify" vertical="center" wrapText="1"/>
    </xf>
    <xf numFmtId="0" fontId="28" fillId="2" borderId="0" xfId="2" applyFont="1" applyFill="1" applyAlignment="1">
      <alignment vertical="center" wrapText="1"/>
    </xf>
    <xf numFmtId="0" fontId="29" fillId="2" borderId="0" xfId="0" applyFont="1" applyFill="1"/>
    <xf numFmtId="0" fontId="30" fillId="0" borderId="0" xfId="1" applyFont="1"/>
    <xf numFmtId="0" fontId="31" fillId="5" borderId="0" xfId="0" applyFont="1" applyFill="1" applyAlignment="1">
      <alignment vertical="center"/>
    </xf>
    <xf numFmtId="0" fontId="31" fillId="5" borderId="0" xfId="0" applyFont="1" applyFill="1" applyAlignment="1">
      <alignment horizontal="center" vertical="center"/>
    </xf>
    <xf numFmtId="0" fontId="8" fillId="2" borderId="0" xfId="0" applyFont="1" applyFill="1" applyAlignment="1">
      <alignment vertical="center"/>
    </xf>
    <xf numFmtId="41" fontId="8" fillId="2" borderId="0" xfId="0" applyNumberFormat="1" applyFont="1" applyFill="1" applyAlignment="1">
      <alignment horizontal="right" vertical="center"/>
    </xf>
    <xf numFmtId="0" fontId="33" fillId="2" borderId="0" xfId="0" applyFont="1" applyFill="1" applyAlignment="1">
      <alignment vertical="center" wrapText="1"/>
    </xf>
    <xf numFmtId="0" fontId="33" fillId="2" borderId="0" xfId="0" applyFont="1" applyFill="1" applyAlignment="1">
      <alignment vertical="top" wrapText="1"/>
    </xf>
    <xf numFmtId="41" fontId="29" fillId="8" borderId="0" xfId="0" applyNumberFormat="1" applyFont="1" applyFill="1" applyAlignment="1">
      <alignment vertical="center"/>
    </xf>
    <xf numFmtId="0" fontId="8" fillId="2" borderId="0" xfId="2" applyFont="1" applyFill="1"/>
    <xf numFmtId="1" fontId="8" fillId="2" borderId="0" xfId="2" applyNumberFormat="1" applyFont="1" applyFill="1"/>
    <xf numFmtId="0" fontId="34" fillId="2" borderId="0" xfId="2" applyFont="1" applyFill="1" applyAlignment="1">
      <alignment horizontal="left" vertical="center" wrapText="1"/>
    </xf>
    <xf numFmtId="0" fontId="8" fillId="2" borderId="0" xfId="2" applyFont="1" applyFill="1" applyAlignment="1">
      <alignment horizontal="left" vertical="center"/>
    </xf>
    <xf numFmtId="0" fontId="8" fillId="2" borderId="0" xfId="2" applyFont="1" applyFill="1" applyAlignment="1">
      <alignment vertical="center"/>
    </xf>
    <xf numFmtId="0" fontId="29" fillId="2" borderId="0" xfId="0" applyFont="1" applyFill="1" applyAlignment="1">
      <alignment horizontal="center" vertical="top" wrapText="1"/>
    </xf>
    <xf numFmtId="0" fontId="8" fillId="2" borderId="0" xfId="0" applyFont="1" applyFill="1" applyAlignment="1">
      <alignment vertical="top" wrapText="1"/>
    </xf>
    <xf numFmtId="0" fontId="8" fillId="0" borderId="0" xfId="2" applyFont="1"/>
    <xf numFmtId="0" fontId="8" fillId="0" borderId="0" xfId="0" applyFont="1"/>
    <xf numFmtId="0" fontId="33" fillId="0" borderId="0" xfId="0" applyFont="1" applyAlignment="1">
      <alignment vertical="center"/>
    </xf>
    <xf numFmtId="0" fontId="33" fillId="0" borderId="0" xfId="0" applyFont="1" applyAlignment="1">
      <alignment horizontal="center" vertical="center"/>
    </xf>
    <xf numFmtId="0" fontId="8" fillId="0" borderId="0" xfId="0" applyFont="1" applyAlignment="1">
      <alignment vertical="center"/>
    </xf>
    <xf numFmtId="0" fontId="32" fillId="0" borderId="0" xfId="0" applyFont="1" applyAlignment="1">
      <alignment horizontal="center" vertical="top" wrapText="1"/>
    </xf>
    <xf numFmtId="0" fontId="29" fillId="0" borderId="0" xfId="0" applyFont="1" applyAlignment="1">
      <alignment horizontal="center" vertical="top" wrapText="1"/>
    </xf>
    <xf numFmtId="0" fontId="33" fillId="2" borderId="0" xfId="0" applyFont="1" applyFill="1" applyAlignment="1">
      <alignment vertical="center"/>
    </xf>
    <xf numFmtId="0" fontId="33" fillId="2" borderId="0" xfId="0" applyFont="1" applyFill="1" applyAlignment="1">
      <alignment horizontal="center" vertical="center"/>
    </xf>
    <xf numFmtId="0" fontId="32" fillId="2" borderId="0" xfId="0" applyFont="1" applyFill="1" applyAlignment="1">
      <alignment horizontal="center" vertical="top" wrapText="1"/>
    </xf>
    <xf numFmtId="3" fontId="8" fillId="0" borderId="0" xfId="2" applyNumberFormat="1" applyFont="1"/>
    <xf numFmtId="0" fontId="11" fillId="0" borderId="0" xfId="2" applyFont="1" applyAlignment="1">
      <alignment vertical="center" wrapText="1"/>
    </xf>
    <xf numFmtId="0" fontId="32" fillId="2" borderId="0" xfId="0" applyFont="1" applyFill="1" applyAlignment="1">
      <alignment horizontal="center" vertical="center" wrapText="1"/>
    </xf>
    <xf numFmtId="41" fontId="29" fillId="9" borderId="0" xfId="0" applyNumberFormat="1" applyFont="1" applyFill="1" applyAlignment="1">
      <alignment vertical="center"/>
    </xf>
    <xf numFmtId="0" fontId="2" fillId="9" borderId="0" xfId="0" applyFont="1" applyFill="1" applyAlignment="1">
      <alignment vertical="center"/>
    </xf>
    <xf numFmtId="0" fontId="2" fillId="9" borderId="0" xfId="0" applyFont="1" applyFill="1" applyAlignment="1">
      <alignment horizontal="right" vertical="center"/>
    </xf>
    <xf numFmtId="0" fontId="8" fillId="2" borderId="0" xfId="0" applyFont="1" applyFill="1" applyAlignment="1">
      <alignment horizontal="left"/>
    </xf>
    <xf numFmtId="0" fontId="31" fillId="5" borderId="0" xfId="0" applyFont="1" applyFill="1"/>
    <xf numFmtId="0" fontId="9" fillId="2" borderId="0" xfId="0" applyFont="1" applyFill="1" applyAlignment="1">
      <alignment wrapText="1"/>
    </xf>
    <xf numFmtId="0" fontId="8" fillId="2" borderId="8" xfId="0" applyFont="1" applyFill="1" applyBorder="1" applyAlignment="1">
      <alignment horizontal="left" vertical="center"/>
    </xf>
    <xf numFmtId="0" fontId="2" fillId="9" borderId="9" xfId="0" applyFont="1" applyFill="1" applyBorder="1" applyAlignment="1">
      <alignment vertical="center"/>
    </xf>
    <xf numFmtId="0" fontId="44" fillId="5" borderId="0" xfId="0" applyFont="1" applyFill="1" applyAlignment="1">
      <alignment vertical="center" wrapText="1"/>
    </xf>
    <xf numFmtId="0" fontId="44" fillId="5" borderId="0" xfId="0" applyFont="1" applyFill="1" applyAlignment="1">
      <alignment horizontal="center" vertical="center" wrapText="1"/>
    </xf>
    <xf numFmtId="0" fontId="8" fillId="2" borderId="0" xfId="2" applyFont="1" applyFill="1" applyAlignment="1">
      <alignment horizontal="center" vertical="center" wrapText="1"/>
    </xf>
    <xf numFmtId="3" fontId="8" fillId="2" borderId="0" xfId="2" applyNumberFormat="1" applyFont="1" applyFill="1" applyAlignment="1">
      <alignment horizontal="center" vertical="center" wrapText="1"/>
    </xf>
    <xf numFmtId="166" fontId="8" fillId="2" borderId="0" xfId="2" applyNumberFormat="1" applyFont="1" applyFill="1" applyAlignment="1">
      <alignment horizontal="right" vertical="center" wrapText="1" indent="1"/>
    </xf>
    <xf numFmtId="3" fontId="8" fillId="2" borderId="0" xfId="2" applyNumberFormat="1" applyFont="1" applyFill="1"/>
    <xf numFmtId="0" fontId="8" fillId="2" borderId="0" xfId="4" applyNumberFormat="1" applyFont="1" applyFill="1" applyBorder="1" applyAlignment="1">
      <alignment horizontal="right" vertical="center" wrapText="1" indent="1"/>
    </xf>
    <xf numFmtId="167" fontId="8" fillId="2" borderId="0" xfId="4" applyNumberFormat="1" applyFont="1" applyFill="1" applyBorder="1" applyAlignment="1">
      <alignment horizontal="right" vertical="center" wrapText="1" indent="1"/>
    </xf>
    <xf numFmtId="166" fontId="8" fillId="2" borderId="0" xfId="2" applyNumberFormat="1" applyFont="1" applyFill="1" applyAlignment="1">
      <alignment horizontal="center" vertical="center" wrapText="1"/>
    </xf>
    <xf numFmtId="0" fontId="1" fillId="2" borderId="0" xfId="0" applyFont="1" applyFill="1"/>
    <xf numFmtId="0" fontId="37" fillId="5" borderId="0" xfId="2" applyFont="1" applyFill="1" applyAlignment="1">
      <alignment horizontal="center" vertical="center" wrapText="1"/>
    </xf>
    <xf numFmtId="0" fontId="37" fillId="5" borderId="11" xfId="2" applyFont="1" applyFill="1" applyBorder="1" applyAlignment="1">
      <alignment horizontal="center" wrapText="1"/>
    </xf>
    <xf numFmtId="0" fontId="8" fillId="2" borderId="11" xfId="4" applyNumberFormat="1" applyFont="1" applyFill="1" applyBorder="1" applyAlignment="1">
      <alignment horizontal="center" vertical="center" wrapText="1"/>
    </xf>
    <xf numFmtId="1" fontId="8" fillId="2" borderId="11" xfId="4" applyNumberFormat="1" applyFont="1" applyFill="1" applyBorder="1" applyAlignment="1">
      <alignment horizontal="center" vertical="center" wrapText="1"/>
    </xf>
    <xf numFmtId="0" fontId="46" fillId="6" borderId="0" xfId="0" applyFont="1" applyFill="1" applyAlignment="1">
      <alignment horizontal="center" vertical="center"/>
    </xf>
    <xf numFmtId="164" fontId="46" fillId="6" borderId="0" xfId="3" applyNumberFormat="1" applyFont="1" applyFill="1" applyBorder="1" applyAlignment="1">
      <alignment horizontal="center" vertical="center"/>
    </xf>
    <xf numFmtId="0" fontId="48" fillId="6" borderId="0" xfId="0" applyFont="1" applyFill="1" applyAlignment="1">
      <alignment horizontal="center" vertical="center"/>
    </xf>
    <xf numFmtId="0" fontId="44" fillId="5" borderId="0" xfId="0" applyFont="1" applyFill="1" applyAlignment="1">
      <alignment horizontal="left" vertical="center" wrapText="1"/>
    </xf>
    <xf numFmtId="164" fontId="44" fillId="5" borderId="0" xfId="3" applyNumberFormat="1" applyFont="1" applyFill="1" applyBorder="1" applyAlignment="1">
      <alignment horizontal="center" vertical="center" wrapText="1"/>
    </xf>
    <xf numFmtId="3" fontId="8" fillId="6" borderId="0" xfId="2" applyNumberFormat="1" applyFont="1" applyFill="1" applyAlignment="1">
      <alignment horizontal="center" vertical="center" wrapText="1"/>
    </xf>
    <xf numFmtId="0" fontId="46" fillId="9" borderId="0" xfId="0" applyFont="1" applyFill="1" applyAlignment="1">
      <alignment horizontal="center" vertical="center"/>
    </xf>
    <xf numFmtId="0" fontId="47" fillId="9" borderId="0" xfId="0" applyFont="1" applyFill="1" applyAlignment="1">
      <alignment horizontal="left" vertical="center"/>
    </xf>
    <xf numFmtId="164" fontId="44" fillId="5" borderId="11" xfId="3" applyNumberFormat="1" applyFont="1" applyFill="1" applyBorder="1" applyAlignment="1">
      <alignment horizontal="center" vertical="center" wrapText="1"/>
    </xf>
    <xf numFmtId="164" fontId="49" fillId="5" borderId="0" xfId="3" applyNumberFormat="1" applyFont="1" applyFill="1" applyBorder="1" applyAlignment="1">
      <alignment horizontal="center" vertical="center" wrapText="1"/>
    </xf>
    <xf numFmtId="164" fontId="8" fillId="0" borderId="0" xfId="3" applyNumberFormat="1" applyFont="1" applyAlignment="1">
      <alignment vertical="center"/>
    </xf>
    <xf numFmtId="1" fontId="45" fillId="2" borderId="0" xfId="0" applyNumberFormat="1" applyFont="1" applyFill="1" applyAlignment="1">
      <alignment vertical="center"/>
    </xf>
    <xf numFmtId="3" fontId="8" fillId="2" borderId="0" xfId="0" applyNumberFormat="1" applyFont="1" applyFill="1"/>
    <xf numFmtId="0" fontId="37" fillId="5" borderId="0" xfId="0" applyFont="1" applyFill="1" applyAlignment="1">
      <alignment horizontal="center" wrapText="1"/>
    </xf>
    <xf numFmtId="0" fontId="37" fillId="5" borderId="11" xfId="0" applyFont="1" applyFill="1" applyBorder="1" applyAlignment="1">
      <alignment horizontal="center" wrapText="1"/>
    </xf>
    <xf numFmtId="0" fontId="37" fillId="5" borderId="13" xfId="0" applyFont="1" applyFill="1" applyBorder="1" applyAlignment="1">
      <alignment horizontal="center" wrapText="1"/>
    </xf>
    <xf numFmtId="0" fontId="42" fillId="6" borderId="0" xfId="0" applyFont="1" applyFill="1" applyAlignment="1">
      <alignment horizontal="center" vertical="center"/>
    </xf>
    <xf numFmtId="0" fontId="44" fillId="5" borderId="0" xfId="0" applyFont="1" applyFill="1" applyAlignment="1">
      <alignment horizontal="center" wrapText="1"/>
    </xf>
    <xf numFmtId="0" fontId="48" fillId="6" borderId="0" xfId="0" applyFont="1" applyFill="1" applyAlignment="1">
      <alignment horizontal="center"/>
    </xf>
    <xf numFmtId="0" fontId="51" fillId="6" borderId="0" xfId="0" applyFont="1" applyFill="1" applyAlignment="1">
      <alignment horizontal="center"/>
    </xf>
    <xf numFmtId="0" fontId="48" fillId="6" borderId="0" xfId="0" applyFont="1" applyFill="1"/>
    <xf numFmtId="0" fontId="0" fillId="2" borderId="12" xfId="0" applyFill="1" applyBorder="1" applyAlignment="1">
      <alignment vertical="center"/>
    </xf>
    <xf numFmtId="0" fontId="44" fillId="5" borderId="1" xfId="0" applyFont="1" applyFill="1" applyBorder="1" applyAlignment="1">
      <alignment horizontal="left" vertical="center" wrapText="1"/>
    </xf>
    <xf numFmtId="0" fontId="44" fillId="5" borderId="12" xfId="0" applyFont="1" applyFill="1" applyBorder="1" applyAlignment="1">
      <alignment horizontal="left" vertical="center" wrapText="1"/>
    </xf>
    <xf numFmtId="0" fontId="44" fillId="5" borderId="2" xfId="0" applyFont="1" applyFill="1" applyBorder="1" applyAlignment="1">
      <alignment horizontal="left" vertical="center" wrapText="1"/>
    </xf>
    <xf numFmtId="0" fontId="48" fillId="6" borderId="0" xfId="0" applyFont="1" applyFill="1" applyAlignment="1">
      <alignment horizontal="right"/>
    </xf>
    <xf numFmtId="0" fontId="0" fillId="2" borderId="0" xfId="0" applyFill="1" applyAlignment="1">
      <alignment horizontal="right" vertical="center"/>
    </xf>
    <xf numFmtId="0" fontId="8" fillId="2" borderId="0" xfId="0" applyFont="1" applyFill="1" applyAlignment="1">
      <alignment vertical="center" wrapText="1"/>
    </xf>
    <xf numFmtId="0" fontId="38" fillId="5" borderId="11" xfId="0" applyFont="1" applyFill="1" applyBorder="1" applyAlignment="1">
      <alignment horizontal="center" wrapText="1"/>
    </xf>
    <xf numFmtId="0" fontId="38" fillId="5" borderId="13" xfId="0" applyFont="1" applyFill="1" applyBorder="1" applyAlignment="1">
      <alignment horizontal="center" wrapText="1"/>
    </xf>
    <xf numFmtId="0" fontId="8" fillId="2" borderId="0" xfId="0" applyFont="1" applyFill="1" applyAlignment="1">
      <alignment horizontal="right"/>
    </xf>
    <xf numFmtId="169" fontId="8" fillId="2" borderId="11" xfId="3" applyNumberFormat="1" applyFont="1" applyFill="1" applyBorder="1" applyAlignment="1">
      <alignment vertical="center"/>
    </xf>
    <xf numFmtId="169" fontId="8" fillId="2" borderId="13" xfId="3" applyNumberFormat="1" applyFont="1" applyFill="1" applyBorder="1" applyAlignment="1">
      <alignment vertical="center"/>
    </xf>
    <xf numFmtId="169" fontId="8" fillId="2" borderId="0" xfId="3" applyNumberFormat="1" applyFont="1" applyFill="1" applyAlignment="1">
      <alignment vertical="center"/>
    </xf>
    <xf numFmtId="0" fontId="53" fillId="4" borderId="0" xfId="0" applyFont="1" applyFill="1" applyAlignment="1">
      <alignment vertical="center"/>
    </xf>
    <xf numFmtId="0" fontId="0" fillId="5" borderId="0" xfId="0" applyFill="1" applyAlignment="1">
      <alignment vertical="center"/>
    </xf>
    <xf numFmtId="169" fontId="8" fillId="0" borderId="0" xfId="3" applyNumberFormat="1" applyFont="1" applyAlignment="1">
      <alignment vertical="center"/>
    </xf>
    <xf numFmtId="169" fontId="8" fillId="0" borderId="11" xfId="3" applyNumberFormat="1" applyFont="1" applyBorder="1" applyAlignment="1">
      <alignment vertical="center"/>
    </xf>
    <xf numFmtId="169" fontId="8" fillId="0" borderId="0" xfId="3" applyNumberFormat="1" applyFont="1" applyBorder="1" applyAlignment="1">
      <alignment vertical="center"/>
    </xf>
    <xf numFmtId="169" fontId="8" fillId="0" borderId="13" xfId="3" applyNumberFormat="1" applyFont="1" applyBorder="1" applyAlignment="1">
      <alignment vertical="center"/>
    </xf>
    <xf numFmtId="169" fontId="47" fillId="9" borderId="0" xfId="3" applyNumberFormat="1" applyFont="1" applyFill="1" applyBorder="1" applyAlignment="1">
      <alignment horizontal="center" vertical="center"/>
    </xf>
    <xf numFmtId="169" fontId="47" fillId="9" borderId="11" xfId="3" applyNumberFormat="1"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0" xfId="0" applyFont="1" applyFill="1" applyAlignment="1">
      <alignment horizontal="center" vertical="center"/>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11" xfId="0" applyFont="1" applyFill="1" applyBorder="1" applyAlignment="1">
      <alignment horizontal="center" vertical="center"/>
    </xf>
    <xf numFmtId="0" fontId="29" fillId="9" borderId="13" xfId="0" applyFont="1" applyFill="1" applyBorder="1" applyAlignment="1">
      <alignment horizontal="center" vertical="center"/>
    </xf>
    <xf numFmtId="42" fontId="8" fillId="0" borderId="11" xfId="6" applyNumberFormat="1" applyFont="1" applyBorder="1" applyAlignment="1">
      <alignment vertical="center"/>
    </xf>
    <xf numFmtId="42" fontId="8" fillId="0" borderId="0" xfId="6" applyNumberFormat="1" applyFont="1" applyBorder="1" applyAlignment="1">
      <alignment vertical="center"/>
    </xf>
    <xf numFmtId="42" fontId="8" fillId="0" borderId="13" xfId="6" applyNumberFormat="1" applyFont="1" applyBorder="1" applyAlignment="1">
      <alignment vertical="center"/>
    </xf>
    <xf numFmtId="42" fontId="8" fillId="0" borderId="0" xfId="6" applyNumberFormat="1" applyFont="1" applyAlignment="1">
      <alignment vertical="center"/>
    </xf>
    <xf numFmtId="0" fontId="23" fillId="2" borderId="0" xfId="0" applyFont="1" applyFill="1"/>
    <xf numFmtId="0" fontId="37" fillId="5" borderId="0" xfId="0" applyFont="1" applyFill="1" applyAlignment="1">
      <alignment horizontal="left" vertical="center"/>
    </xf>
    <xf numFmtId="0" fontId="9" fillId="2" borderId="0" xfId="2" applyFont="1" applyFill="1" applyAlignment="1">
      <alignment vertical="center"/>
    </xf>
    <xf numFmtId="0" fontId="19" fillId="2" borderId="0" xfId="2" applyFont="1" applyFill="1" applyAlignment="1">
      <alignment vertical="center"/>
    </xf>
    <xf numFmtId="0" fontId="9" fillId="2" borderId="0" xfId="2" applyFont="1" applyFill="1"/>
    <xf numFmtId="0" fontId="19" fillId="0" borderId="0" xfId="2" applyFont="1" applyAlignment="1">
      <alignment vertical="center"/>
    </xf>
    <xf numFmtId="0" fontId="56" fillId="2" borderId="0" xfId="0" applyFont="1" applyFill="1" applyAlignment="1">
      <alignment vertical="center"/>
    </xf>
    <xf numFmtId="0" fontId="58" fillId="2" borderId="0" xfId="2" applyFont="1" applyFill="1" applyAlignment="1">
      <alignment wrapText="1"/>
    </xf>
    <xf numFmtId="0" fontId="9" fillId="2" borderId="0" xfId="2" applyFont="1" applyFill="1" applyAlignment="1">
      <alignment horizontal="left" vertical="center"/>
    </xf>
    <xf numFmtId="0" fontId="9" fillId="0" borderId="0" xfId="0" applyFont="1" applyAlignment="1">
      <alignment horizontal="left" vertical="center"/>
    </xf>
    <xf numFmtId="0" fontId="9" fillId="2" borderId="0" xfId="0" applyFont="1" applyFill="1" applyAlignment="1">
      <alignment horizontal="left"/>
    </xf>
    <xf numFmtId="0" fontId="59" fillId="2" borderId="0" xfId="1" applyFont="1" applyFill="1"/>
    <xf numFmtId="0" fontId="10" fillId="6" borderId="0" xfId="0" applyFont="1" applyFill="1" applyAlignment="1">
      <alignment horizontal="left"/>
    </xf>
    <xf numFmtId="0" fontId="10" fillId="6" borderId="0" xfId="0" applyFont="1" applyFill="1" applyAlignment="1">
      <alignment horizontal="left" vertical="center"/>
    </xf>
    <xf numFmtId="0" fontId="59" fillId="2" borderId="0" xfId="7" applyFont="1" applyFill="1" applyAlignment="1"/>
    <xf numFmtId="0" fontId="62" fillId="2" borderId="0" xfId="7" applyFont="1" applyFill="1" applyAlignment="1">
      <alignment horizontal="left"/>
    </xf>
    <xf numFmtId="0" fontId="32" fillId="6" borderId="0" xfId="0" applyFont="1" applyFill="1"/>
    <xf numFmtId="0" fontId="46" fillId="6" borderId="0" xfId="0" applyFont="1" applyFill="1" applyAlignment="1">
      <alignment horizontal="center"/>
    </xf>
    <xf numFmtId="0" fontId="0" fillId="2" borderId="0" xfId="0" applyFill="1" applyAlignment="1">
      <alignment horizontal="left"/>
    </xf>
    <xf numFmtId="0" fontId="63" fillId="2" borderId="0" xfId="0" applyFont="1" applyFill="1"/>
    <xf numFmtId="164" fontId="8" fillId="2" borderId="16" xfId="3" applyNumberFormat="1" applyFont="1" applyFill="1" applyBorder="1" applyAlignment="1">
      <alignment horizontal="left" vertical="center"/>
    </xf>
    <xf numFmtId="164" fontId="8" fillId="2" borderId="17" xfId="3" applyNumberFormat="1" applyFont="1" applyFill="1" applyBorder="1" applyAlignment="1">
      <alignment horizontal="left" vertical="center"/>
    </xf>
    <xf numFmtId="169" fontId="42" fillId="2" borderId="8" xfId="3" applyNumberFormat="1" applyFont="1" applyFill="1" applyBorder="1" applyAlignment="1">
      <alignment horizontal="right" vertical="center"/>
    </xf>
    <xf numFmtId="168" fontId="42" fillId="2" borderId="8" xfId="6" applyNumberFormat="1" applyFont="1" applyFill="1" applyBorder="1" applyAlignment="1">
      <alignment vertical="center"/>
    </xf>
    <xf numFmtId="169" fontId="42" fillId="2" borderId="8" xfId="3" applyNumberFormat="1" applyFont="1" applyFill="1" applyBorder="1" applyAlignment="1">
      <alignment vertical="center"/>
    </xf>
    <xf numFmtId="169" fontId="42" fillId="2" borderId="14" xfId="3" applyNumberFormat="1" applyFont="1" applyFill="1" applyBorder="1" applyAlignment="1">
      <alignment horizontal="right" vertical="center"/>
    </xf>
    <xf numFmtId="169" fontId="42" fillId="2" borderId="15" xfId="3" applyNumberFormat="1" applyFont="1" applyFill="1" applyBorder="1" applyAlignment="1">
      <alignment horizontal="right" vertical="center"/>
    </xf>
    <xf numFmtId="0" fontId="0" fillId="2" borderId="0" xfId="0" quotePrefix="1" applyFill="1" applyAlignment="1">
      <alignment horizontal="right" vertical="center"/>
    </xf>
    <xf numFmtId="169" fontId="8" fillId="2" borderId="0" xfId="0" applyNumberFormat="1" applyFont="1" applyFill="1" applyAlignment="1">
      <alignment vertical="center"/>
    </xf>
    <xf numFmtId="0" fontId="29" fillId="7" borderId="0" xfId="2" applyFont="1" applyFill="1" applyAlignment="1">
      <alignment horizontal="justify" vertical="center" wrapText="1"/>
    </xf>
    <xf numFmtId="0" fontId="8" fillId="7" borderId="0" xfId="2" applyFont="1" applyFill="1" applyAlignment="1">
      <alignment horizontal="justify" vertical="center" wrapText="1"/>
    </xf>
    <xf numFmtId="0" fontId="29" fillId="2" borderId="0" xfId="2" applyFont="1" applyFill="1" applyAlignment="1">
      <alignment horizontal="justify" vertical="center" wrapText="1"/>
    </xf>
    <xf numFmtId="0" fontId="8" fillId="2" borderId="0" xfId="2" applyFont="1" applyFill="1" applyAlignment="1">
      <alignment horizontal="left" vertical="center" wrapText="1" indent="13"/>
    </xf>
    <xf numFmtId="0" fontId="8" fillId="7" borderId="0" xfId="2" applyFont="1" applyFill="1" applyAlignment="1">
      <alignment horizontal="left" vertical="center" wrapText="1"/>
    </xf>
    <xf numFmtId="0" fontId="8" fillId="2" borderId="0" xfId="2" applyFont="1" applyFill="1" applyAlignment="1">
      <alignment horizontal="left" vertical="center" wrapText="1"/>
    </xf>
    <xf numFmtId="0" fontId="47" fillId="7" borderId="0" xfId="2" applyFont="1" applyFill="1" applyAlignment="1">
      <alignment horizontal="justify" vertical="center" wrapText="1"/>
    </xf>
    <xf numFmtId="0" fontId="42" fillId="7" borderId="0" xfId="2" applyFont="1" applyFill="1" applyAlignment="1">
      <alignment horizontal="left" vertical="center" wrapText="1"/>
    </xf>
    <xf numFmtId="0" fontId="47" fillId="2" borderId="0" xfId="2" applyFont="1" applyFill="1" applyAlignment="1">
      <alignment horizontal="justify" vertical="center" wrapText="1"/>
    </xf>
    <xf numFmtId="0" fontId="42" fillId="2" borderId="0" xfId="2" applyFont="1" applyFill="1" applyAlignment="1">
      <alignment horizontal="left" vertical="center" wrapText="1"/>
    </xf>
    <xf numFmtId="0" fontId="29" fillId="7" borderId="0" xfId="2" applyFont="1" applyFill="1" applyAlignment="1">
      <alignment horizontal="left" vertical="center" wrapText="1"/>
    </xf>
    <xf numFmtId="0" fontId="8" fillId="7" borderId="0" xfId="2" applyFont="1" applyFill="1" applyAlignment="1">
      <alignment vertical="center" wrapText="1"/>
    </xf>
    <xf numFmtId="0" fontId="8" fillId="2" borderId="0" xfId="2" applyFont="1" applyFill="1" applyAlignment="1">
      <alignment horizontal="justify" vertical="center" wrapText="1"/>
    </xf>
    <xf numFmtId="0" fontId="8" fillId="2" borderId="0" xfId="2" applyFont="1" applyFill="1" applyAlignment="1">
      <alignment vertical="center" wrapText="1"/>
    </xf>
    <xf numFmtId="0" fontId="65" fillId="2" borderId="0" xfId="2" applyFont="1" applyFill="1" applyAlignment="1">
      <alignment horizontal="justify" vertical="center" wrapText="1"/>
    </xf>
    <xf numFmtId="0" fontId="29" fillId="2" borderId="0" xfId="2" applyFont="1" applyFill="1" applyAlignment="1">
      <alignment vertical="center" wrapText="1"/>
    </xf>
    <xf numFmtId="0" fontId="42" fillId="2" borderId="0" xfId="2" applyFont="1" applyFill="1" applyAlignment="1">
      <alignment horizontal="justify" vertical="center" wrapText="1"/>
    </xf>
    <xf numFmtId="0" fontId="29" fillId="7" borderId="0" xfId="2" applyFont="1" applyFill="1" applyAlignment="1">
      <alignment vertical="center" wrapText="1"/>
    </xf>
    <xf numFmtId="0" fontId="42" fillId="2" borderId="0" xfId="2" applyFont="1" applyFill="1" applyAlignment="1">
      <alignment vertical="center" wrapText="1"/>
    </xf>
    <xf numFmtId="0" fontId="8" fillId="7" borderId="0" xfId="0" applyFont="1" applyFill="1" applyAlignment="1">
      <alignment vertical="center" wrapText="1"/>
    </xf>
    <xf numFmtId="0" fontId="29" fillId="2" borderId="0" xfId="2" applyFont="1" applyFill="1" applyAlignment="1">
      <alignment horizontal="left" vertical="top" wrapText="1"/>
    </xf>
    <xf numFmtId="0" fontId="4" fillId="2" borderId="0" xfId="0" applyFont="1" applyFill="1" applyAlignment="1">
      <alignment vertical="center"/>
    </xf>
    <xf numFmtId="41" fontId="8" fillId="2" borderId="0" xfId="0" applyNumberFormat="1" applyFont="1" applyFill="1"/>
    <xf numFmtId="164" fontId="2" fillId="9" borderId="18" xfId="3" applyNumberFormat="1" applyFont="1" applyFill="1" applyBorder="1" applyAlignment="1">
      <alignment vertical="center"/>
    </xf>
    <xf numFmtId="3" fontId="31" fillId="2" borderId="19" xfId="2" applyNumberFormat="1" applyFont="1" applyFill="1" applyBorder="1" applyAlignment="1">
      <alignment horizontal="left" vertical="center"/>
    </xf>
    <xf numFmtId="0" fontId="37" fillId="5" borderId="20" xfId="0" applyFont="1" applyFill="1" applyBorder="1" applyAlignment="1">
      <alignment horizontal="center"/>
    </xf>
    <xf numFmtId="0" fontId="37" fillId="5" borderId="20" xfId="0" applyFont="1" applyFill="1" applyBorder="1" applyAlignment="1">
      <alignment horizontal="center" wrapText="1"/>
    </xf>
    <xf numFmtId="0" fontId="8" fillId="2" borderId="21" xfId="0" applyFont="1" applyFill="1" applyBorder="1" applyAlignment="1">
      <alignment horizontal="left" vertical="center"/>
    </xf>
    <xf numFmtId="164" fontId="8" fillId="2" borderId="19" xfId="3" applyNumberFormat="1" applyFont="1" applyFill="1" applyBorder="1" applyAlignment="1">
      <alignment horizontal="left" vertical="center"/>
    </xf>
    <xf numFmtId="0" fontId="8" fillId="2" borderId="9" xfId="0" applyFont="1" applyFill="1" applyBorder="1" applyAlignment="1">
      <alignment horizontal="left" vertical="center"/>
    </xf>
    <xf numFmtId="164" fontId="8" fillId="2" borderId="18" xfId="3" applyNumberFormat="1" applyFont="1" applyFill="1" applyBorder="1" applyAlignment="1">
      <alignment horizontal="left" vertical="center"/>
    </xf>
    <xf numFmtId="41" fontId="8" fillId="2" borderId="18" xfId="3" applyNumberFormat="1" applyFont="1" applyFill="1" applyBorder="1" applyAlignment="1">
      <alignment horizontal="right" vertical="center"/>
    </xf>
    <xf numFmtId="0" fontId="31" fillId="2" borderId="21" xfId="2" applyFont="1" applyFill="1" applyBorder="1" applyAlignment="1">
      <alignment vertical="center"/>
    </xf>
    <xf numFmtId="3" fontId="31" fillId="2" borderId="19" xfId="2" applyNumberFormat="1" applyFont="1" applyFill="1" applyBorder="1" applyAlignment="1">
      <alignment horizontal="left" vertical="top"/>
    </xf>
    <xf numFmtId="0" fontId="29" fillId="2" borderId="0" xfId="0" applyFont="1" applyFill="1" applyAlignment="1">
      <alignment horizontal="left" vertical="center" wrapText="1"/>
    </xf>
    <xf numFmtId="0" fontId="32" fillId="6" borderId="0" xfId="0" applyFont="1" applyFill="1" applyAlignment="1">
      <alignment horizontal="left" vertical="center" wrapText="1"/>
    </xf>
    <xf numFmtId="0" fontId="6" fillId="2" borderId="0" xfId="0" applyFont="1" applyFill="1" applyAlignment="1">
      <alignment horizontal="left" vertical="top" wrapText="1"/>
    </xf>
    <xf numFmtId="0" fontId="67" fillId="2" borderId="0" xfId="0" applyFont="1" applyFill="1"/>
    <xf numFmtId="0" fontId="31" fillId="5" borderId="0" xfId="0" applyFont="1" applyFill="1" applyAlignment="1">
      <alignment wrapText="1"/>
    </xf>
    <xf numFmtId="0" fontId="22" fillId="0" borderId="0" xfId="1" applyFill="1"/>
    <xf numFmtId="0" fontId="68" fillId="6" borderId="0" xfId="0" applyFont="1" applyFill="1" applyAlignment="1">
      <alignment horizontal="center"/>
    </xf>
    <xf numFmtId="0" fontId="33" fillId="2" borderId="28" xfId="0" applyFont="1" applyFill="1" applyBorder="1" applyAlignment="1">
      <alignment horizontal="left" vertical="center" wrapText="1"/>
    </xf>
    <xf numFmtId="164" fontId="33" fillId="2" borderId="28" xfId="3" applyNumberFormat="1" applyFont="1" applyFill="1" applyBorder="1" applyAlignment="1">
      <alignment horizontal="right" vertical="center" wrapText="1"/>
    </xf>
    <xf numFmtId="164" fontId="54" fillId="2" borderId="28" xfId="3" applyNumberFormat="1" applyFont="1" applyFill="1" applyBorder="1" applyAlignment="1">
      <alignment horizontal="right" vertical="center" wrapText="1"/>
    </xf>
    <xf numFmtId="164" fontId="54" fillId="2" borderId="29" xfId="3" applyNumberFormat="1" applyFont="1" applyFill="1" applyBorder="1" applyAlignment="1">
      <alignment horizontal="right" vertical="center" wrapText="1"/>
    </xf>
    <xf numFmtId="164" fontId="46" fillId="6" borderId="0" xfId="0" applyNumberFormat="1" applyFont="1" applyFill="1" applyAlignment="1">
      <alignment horizontal="center"/>
    </xf>
    <xf numFmtId="0" fontId="32" fillId="9" borderId="27" xfId="0" applyFont="1" applyFill="1" applyBorder="1" applyAlignment="1">
      <alignment horizontal="left" vertical="center" wrapText="1"/>
    </xf>
    <xf numFmtId="164" fontId="32" fillId="9" borderId="28" xfId="3" applyNumberFormat="1" applyFont="1" applyFill="1" applyBorder="1" applyAlignment="1">
      <alignment horizontal="right" vertical="center" wrapText="1"/>
    </xf>
    <xf numFmtId="164" fontId="71" fillId="9" borderId="28" xfId="3" applyNumberFormat="1" applyFont="1" applyFill="1" applyBorder="1" applyAlignment="1">
      <alignment horizontal="right" vertical="center" wrapText="1"/>
    </xf>
    <xf numFmtId="0" fontId="72" fillId="6" borderId="0" xfId="0" applyFont="1" applyFill="1" applyAlignment="1">
      <alignment horizontal="center"/>
    </xf>
    <xf numFmtId="0" fontId="32" fillId="9" borderId="30" xfId="0" applyFont="1" applyFill="1" applyBorder="1" applyAlignment="1">
      <alignment horizontal="left" vertical="center" wrapText="1"/>
    </xf>
    <xf numFmtId="164" fontId="32" fillId="9" borderId="31" xfId="3" applyNumberFormat="1" applyFont="1" applyFill="1" applyBorder="1" applyAlignment="1">
      <alignment horizontal="right" vertical="center" wrapText="1"/>
    </xf>
    <xf numFmtId="165" fontId="32" fillId="9" borderId="31" xfId="3" applyNumberFormat="1" applyFont="1" applyFill="1" applyBorder="1" applyAlignment="1">
      <alignment horizontal="right" vertical="center" wrapText="1"/>
    </xf>
    <xf numFmtId="164" fontId="71" fillId="9" borderId="32" xfId="3" applyNumberFormat="1" applyFont="1" applyFill="1" applyBorder="1" applyAlignment="1">
      <alignment horizontal="right" vertical="center" wrapText="1"/>
    </xf>
    <xf numFmtId="0" fontId="46" fillId="2" borderId="0" xfId="0" applyFont="1" applyFill="1" applyAlignment="1">
      <alignment horizontal="center"/>
    </xf>
    <xf numFmtId="165" fontId="71" fillId="9" borderId="31" xfId="3" applyNumberFormat="1" applyFont="1" applyFill="1" applyBorder="1" applyAlignment="1">
      <alignment horizontal="right" vertical="center" wrapText="1"/>
    </xf>
    <xf numFmtId="0" fontId="41" fillId="5" borderId="22" xfId="0" applyFont="1" applyFill="1" applyBorder="1" applyAlignment="1">
      <alignment horizontal="center" wrapText="1"/>
    </xf>
    <xf numFmtId="0" fontId="41" fillId="5" borderId="0" xfId="0" applyFont="1" applyFill="1" applyAlignment="1">
      <alignment horizontal="left" vertical="center" wrapText="1"/>
    </xf>
    <xf numFmtId="0" fontId="41" fillId="5" borderId="26" xfId="0" applyFont="1" applyFill="1" applyBorder="1" applyAlignment="1">
      <alignment horizontal="center" vertical="center" wrapText="1"/>
    </xf>
    <xf numFmtId="0" fontId="41" fillId="5" borderId="0" xfId="0" applyFont="1" applyFill="1" applyAlignment="1">
      <alignment horizontal="center" vertical="center" wrapText="1"/>
    </xf>
    <xf numFmtId="0" fontId="70" fillId="5" borderId="27" xfId="0" applyFont="1" applyFill="1" applyBorder="1" applyAlignment="1">
      <alignment horizontal="center" vertical="center" wrapText="1"/>
    </xf>
    <xf numFmtId="0" fontId="70" fillId="5" borderId="10" xfId="0" applyFont="1" applyFill="1" applyBorder="1" applyAlignment="1">
      <alignment horizontal="center" vertical="center" wrapText="1"/>
    </xf>
    <xf numFmtId="2" fontId="0" fillId="2" borderId="0" xfId="0" applyNumberFormat="1" applyFill="1"/>
    <xf numFmtId="0" fontId="6" fillId="10" borderId="0" xfId="0" applyFont="1" applyFill="1" applyAlignment="1">
      <alignment vertical="top"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center" vertical="center"/>
    </xf>
    <xf numFmtId="41" fontId="42" fillId="2" borderId="8" xfId="3" applyNumberFormat="1" applyFont="1" applyFill="1" applyBorder="1" applyAlignment="1">
      <alignment horizontal="right" vertical="center"/>
    </xf>
    <xf numFmtId="0" fontId="68" fillId="6" borderId="0" xfId="0" applyFont="1" applyFill="1" applyAlignment="1">
      <alignment horizontal="center" vertical="center"/>
    </xf>
    <xf numFmtId="164" fontId="68" fillId="6" borderId="0" xfId="3" applyNumberFormat="1" applyFont="1" applyFill="1" applyBorder="1" applyAlignment="1">
      <alignment horizontal="center" vertical="center"/>
    </xf>
    <xf numFmtId="169" fontId="73" fillId="9" borderId="13" xfId="3" applyNumberFormat="1" applyFont="1" applyFill="1" applyBorder="1" applyAlignment="1">
      <alignment horizontal="center" vertical="center"/>
    </xf>
    <xf numFmtId="169" fontId="73" fillId="9" borderId="0" xfId="3" applyNumberFormat="1" applyFont="1" applyFill="1" applyBorder="1" applyAlignment="1">
      <alignment horizontal="center" vertical="center"/>
    </xf>
    <xf numFmtId="169" fontId="55" fillId="0" borderId="34" xfId="3" applyNumberFormat="1" applyFont="1" applyBorder="1" applyAlignment="1">
      <alignment vertical="center"/>
    </xf>
    <xf numFmtId="164" fontId="70" fillId="5" borderId="0" xfId="3" applyNumberFormat="1" applyFont="1" applyFill="1" applyBorder="1" applyAlignment="1">
      <alignment horizontal="center" vertical="center" wrapText="1"/>
    </xf>
    <xf numFmtId="164" fontId="70" fillId="5" borderId="13" xfId="3" applyNumberFormat="1" applyFont="1" applyFill="1" applyBorder="1" applyAlignment="1">
      <alignment horizontal="center" vertical="center" wrapText="1"/>
    </xf>
    <xf numFmtId="169" fontId="55" fillId="0" borderId="35" xfId="3" applyNumberFormat="1" applyFont="1" applyBorder="1" applyAlignment="1">
      <alignment vertical="center"/>
    </xf>
    <xf numFmtId="164" fontId="44" fillId="5" borderId="13" xfId="3" applyNumberFormat="1" applyFont="1" applyFill="1" applyBorder="1" applyAlignment="1">
      <alignment horizontal="center" vertical="center" wrapText="1"/>
    </xf>
    <xf numFmtId="0" fontId="74" fillId="2" borderId="0" xfId="0" applyFont="1" applyFill="1"/>
    <xf numFmtId="0" fontId="0" fillId="2" borderId="0" xfId="0" applyFont="1" applyFill="1" applyAlignment="1">
      <alignment wrapText="1"/>
    </xf>
    <xf numFmtId="0" fontId="29" fillId="2" borderId="0" xfId="2" applyFont="1" applyFill="1" applyAlignment="1">
      <alignment horizontal="center" vertical="center" wrapText="1"/>
    </xf>
    <xf numFmtId="41" fontId="8" fillId="2" borderId="18" xfId="3" applyNumberFormat="1" applyFont="1" applyFill="1" applyBorder="1" applyAlignment="1">
      <alignment horizontal="left" vertical="center"/>
    </xf>
    <xf numFmtId="0" fontId="46" fillId="2" borderId="0" xfId="0" applyFont="1" applyFill="1" applyBorder="1" applyAlignment="1">
      <alignment horizontal="center"/>
    </xf>
    <xf numFmtId="0" fontId="12" fillId="2" borderId="0" xfId="0" applyFont="1" applyFill="1" applyBorder="1" applyAlignment="1">
      <alignment horizontal="center" vertical="top" wrapText="1"/>
    </xf>
    <xf numFmtId="164" fontId="46" fillId="2" borderId="0" xfId="0" applyNumberFormat="1" applyFont="1" applyFill="1" applyBorder="1" applyAlignment="1">
      <alignment horizontal="center"/>
    </xf>
    <xf numFmtId="0" fontId="2" fillId="2" borderId="0" xfId="0" applyFont="1" applyFill="1" applyBorder="1" applyAlignment="1">
      <alignment horizontal="center" vertical="top" wrapText="1"/>
    </xf>
    <xf numFmtId="0" fontId="0" fillId="2" borderId="0" xfId="0" applyFill="1" applyBorder="1" applyAlignment="1">
      <alignment vertical="top" wrapText="1"/>
    </xf>
    <xf numFmtId="0" fontId="0" fillId="2" borderId="0" xfId="0" applyFont="1" applyFill="1" applyAlignment="1">
      <alignment horizontal="center" vertical="top" wrapText="1"/>
    </xf>
    <xf numFmtId="167" fontId="0" fillId="2" borderId="0" xfId="0" applyNumberFormat="1" applyFont="1" applyFill="1" applyAlignment="1">
      <alignment horizontal="center" vertical="top" wrapText="1"/>
    </xf>
    <xf numFmtId="0" fontId="0" fillId="2" borderId="33" xfId="0" applyFill="1" applyBorder="1" applyAlignment="1">
      <alignment vertical="center"/>
    </xf>
    <xf numFmtId="0" fontId="4" fillId="2" borderId="33" xfId="0" applyFont="1" applyFill="1" applyBorder="1" applyAlignment="1">
      <alignment vertical="center"/>
    </xf>
    <xf numFmtId="0" fontId="0" fillId="2" borderId="36" xfId="0" applyFill="1" applyBorder="1" applyAlignment="1">
      <alignment vertical="center"/>
    </xf>
    <xf numFmtId="0" fontId="0" fillId="2" borderId="33" xfId="0" applyFill="1" applyBorder="1" applyAlignment="1">
      <alignment horizontal="right" vertical="center"/>
    </xf>
    <xf numFmtId="169" fontId="46" fillId="6" borderId="0" xfId="0" applyNumberFormat="1" applyFont="1" applyFill="1" applyAlignment="1">
      <alignment horizontal="center" vertical="center"/>
    </xf>
    <xf numFmtId="0" fontId="44" fillId="5" borderId="0" xfId="0" applyFont="1" applyFill="1" applyAlignment="1">
      <alignment horizontal="center" vertical="center" wrapText="1"/>
    </xf>
    <xf numFmtId="0" fontId="8" fillId="2" borderId="0" xfId="0" applyFont="1" applyFill="1" applyBorder="1" applyAlignment="1">
      <alignment vertical="center"/>
    </xf>
    <xf numFmtId="0" fontId="6" fillId="2" borderId="0" xfId="0" applyFont="1" applyFill="1" applyBorder="1" applyAlignment="1">
      <alignment vertical="top" wrapText="1"/>
    </xf>
    <xf numFmtId="0" fontId="8" fillId="2" borderId="0" xfId="0" applyFont="1" applyFill="1" applyBorder="1"/>
    <xf numFmtId="0" fontId="12" fillId="0" borderId="0" xfId="0" applyFont="1" applyBorder="1" applyAlignment="1">
      <alignment horizontal="center" vertical="top" wrapText="1"/>
    </xf>
    <xf numFmtId="0" fontId="2" fillId="0" borderId="0" xfId="0" applyFont="1" applyBorder="1" applyAlignment="1">
      <alignment horizontal="center" vertical="top" wrapText="1"/>
    </xf>
    <xf numFmtId="0" fontId="0" fillId="0" borderId="0" xfId="0" applyBorder="1" applyAlignment="1">
      <alignment vertical="top" wrapText="1"/>
    </xf>
    <xf numFmtId="164" fontId="33" fillId="2" borderId="26" xfId="3" applyNumberFormat="1" applyFont="1" applyFill="1" applyBorder="1" applyAlignment="1">
      <alignment horizontal="right" vertical="center" wrapText="1"/>
    </xf>
    <xf numFmtId="164" fontId="68" fillId="6" borderId="0" xfId="0" applyNumberFormat="1" applyFont="1" applyFill="1" applyAlignment="1">
      <alignment horizontal="center"/>
    </xf>
    <xf numFmtId="2" fontId="0" fillId="2" borderId="0" xfId="0" applyNumberFormat="1" applyFill="1" applyAlignment="1">
      <alignment vertical="top" wrapText="1"/>
    </xf>
    <xf numFmtId="0" fontId="8" fillId="0" borderId="37" xfId="0" applyFont="1" applyBorder="1" applyAlignment="1">
      <alignment vertical="center"/>
    </xf>
    <xf numFmtId="169" fontId="8" fillId="0" borderId="38" xfId="3" applyNumberFormat="1" applyFont="1" applyBorder="1" applyAlignment="1">
      <alignment vertical="center"/>
    </xf>
    <xf numFmtId="169" fontId="8" fillId="0" borderId="37" xfId="3" applyNumberFormat="1" applyFont="1" applyBorder="1" applyAlignment="1">
      <alignment vertical="center"/>
    </xf>
    <xf numFmtId="169" fontId="8" fillId="0" borderId="39" xfId="3" applyNumberFormat="1" applyFont="1" applyBorder="1" applyAlignment="1">
      <alignment vertical="center"/>
    </xf>
    <xf numFmtId="0" fontId="8" fillId="2" borderId="37" xfId="0" applyFont="1" applyFill="1" applyBorder="1" applyAlignment="1">
      <alignment vertical="center"/>
    </xf>
    <xf numFmtId="169" fontId="8" fillId="2" borderId="38" xfId="3" applyNumberFormat="1" applyFont="1" applyFill="1" applyBorder="1" applyAlignment="1">
      <alignment vertical="center"/>
    </xf>
    <xf numFmtId="169" fontId="8" fillId="2" borderId="39" xfId="3" applyNumberFormat="1" applyFont="1" applyFill="1" applyBorder="1" applyAlignment="1">
      <alignment vertical="center"/>
    </xf>
    <xf numFmtId="169" fontId="8" fillId="2" borderId="37" xfId="3" applyNumberFormat="1" applyFont="1" applyFill="1" applyBorder="1" applyAlignment="1">
      <alignment vertical="center"/>
    </xf>
    <xf numFmtId="0" fontId="22" fillId="0" borderId="0" xfId="1" applyFont="1"/>
    <xf numFmtId="0" fontId="22" fillId="0" borderId="0" xfId="1" applyFont="1" applyAlignment="1">
      <alignment vertical="center"/>
    </xf>
    <xf numFmtId="0" fontId="22" fillId="2" borderId="0" xfId="1" applyFont="1" applyFill="1" applyAlignment="1">
      <alignment vertical="center"/>
    </xf>
    <xf numFmtId="0" fontId="22" fillId="0" borderId="0" xfId="1" applyFont="1" applyBorder="1" applyAlignment="1">
      <alignment vertical="center"/>
    </xf>
    <xf numFmtId="0" fontId="22" fillId="0" borderId="0" xfId="1" applyFont="1" applyBorder="1" applyAlignment="1">
      <alignment horizontal="left" vertical="center"/>
    </xf>
    <xf numFmtId="0" fontId="76" fillId="2" borderId="0" xfId="8" applyFont="1" applyFill="1" applyAlignment="1">
      <alignment vertical="center"/>
    </xf>
    <xf numFmtId="0" fontId="0" fillId="0" borderId="0" xfId="0" applyAlignment="1">
      <alignment horizontal="left"/>
    </xf>
    <xf numFmtId="0" fontId="2" fillId="2" borderId="0" xfId="0" applyFont="1" applyFill="1" applyAlignment="1">
      <alignment vertical="top" wrapText="1"/>
    </xf>
    <xf numFmtId="0" fontId="12" fillId="2" borderId="0" xfId="0" applyFont="1" applyFill="1" applyBorder="1" applyAlignment="1">
      <alignment horizontal="center" vertical="top" wrapText="1"/>
    </xf>
    <xf numFmtId="0" fontId="44" fillId="5" borderId="0" xfId="0" applyFont="1" applyFill="1" applyAlignment="1">
      <alignment horizontal="center" vertical="center" wrapText="1"/>
    </xf>
    <xf numFmtId="0" fontId="0" fillId="2" borderId="0" xfId="0" applyFill="1" applyAlignment="1">
      <alignment horizontal="center"/>
    </xf>
    <xf numFmtId="0" fontId="29" fillId="7" borderId="0" xfId="2" applyFont="1" applyFill="1" applyAlignment="1">
      <alignment horizontal="left" vertical="top" wrapText="1"/>
    </xf>
    <xf numFmtId="0" fontId="12" fillId="2" borderId="0" xfId="0" applyFont="1" applyFill="1" applyBorder="1" applyAlignment="1">
      <alignment horizontal="center" vertical="top" wrapText="1"/>
    </xf>
    <xf numFmtId="0" fontId="19" fillId="2" borderId="0" xfId="2" applyFont="1" applyFill="1" applyAlignment="1">
      <alignment horizontal="left" vertical="center" wrapText="1"/>
    </xf>
    <xf numFmtId="0" fontId="58" fillId="2" borderId="0" xfId="2" applyFont="1" applyFill="1" applyAlignment="1">
      <alignment horizontal="left" vertical="center" wrapText="1"/>
    </xf>
    <xf numFmtId="0" fontId="39" fillId="5" borderId="0" xfId="0" applyFont="1" applyFill="1" applyAlignment="1">
      <alignment horizontal="center" vertical="center"/>
    </xf>
    <xf numFmtId="0" fontId="29" fillId="2" borderId="0" xfId="2" applyFont="1" applyFill="1" applyAlignment="1">
      <alignment horizontal="left" vertical="center" wrapText="1"/>
    </xf>
    <xf numFmtId="0" fontId="29" fillId="0" borderId="0" xfId="2" applyFont="1" applyAlignment="1">
      <alignment horizontal="left" wrapText="1"/>
    </xf>
    <xf numFmtId="0" fontId="58" fillId="0" borderId="0" xfId="2" applyFont="1" applyAlignment="1">
      <alignment horizontal="left" vertical="center" wrapText="1"/>
    </xf>
    <xf numFmtId="0" fontId="9" fillId="0" borderId="0" xfId="2" applyFont="1" applyAlignment="1">
      <alignment horizontal="left" vertical="center" wrapText="1"/>
    </xf>
    <xf numFmtId="0" fontId="58" fillId="0" borderId="0" xfId="2" applyFont="1" applyAlignment="1">
      <alignment horizontal="left" vertical="center"/>
    </xf>
    <xf numFmtId="0" fontId="22" fillId="0" borderId="0" xfId="1" applyFont="1" applyAlignment="1"/>
    <xf numFmtId="0" fontId="41" fillId="5" borderId="22" xfId="0" applyFont="1" applyFill="1" applyBorder="1" applyAlignment="1">
      <alignment horizontal="center" wrapText="1"/>
    </xf>
    <xf numFmtId="0" fontId="41" fillId="5" borderId="23" xfId="0" applyFont="1" applyFill="1" applyBorder="1" applyAlignment="1">
      <alignment horizontal="center" wrapText="1"/>
    </xf>
    <xf numFmtId="0" fontId="41" fillId="5" borderId="24" xfId="0" applyFont="1" applyFill="1" applyBorder="1" applyAlignment="1">
      <alignment horizontal="center" wrapText="1"/>
    </xf>
    <xf numFmtId="0" fontId="41" fillId="5" borderId="25" xfId="0" applyFont="1" applyFill="1" applyBorder="1" applyAlignment="1">
      <alignment horizontal="center" wrapText="1"/>
    </xf>
    <xf numFmtId="0" fontId="29" fillId="2" borderId="0" xfId="2" applyFont="1" applyFill="1" applyAlignment="1">
      <alignment horizontal="left" wrapText="1"/>
    </xf>
    <xf numFmtId="0" fontId="22" fillId="2" borderId="0" xfId="1" applyFont="1" applyFill="1" applyAlignment="1">
      <alignment horizontal="left" vertical="center"/>
    </xf>
    <xf numFmtId="0" fontId="39" fillId="5" borderId="0" xfId="2" applyFont="1" applyFill="1" applyAlignment="1">
      <alignment horizontal="center" vertical="center" wrapText="1"/>
    </xf>
    <xf numFmtId="0" fontId="39" fillId="5" borderId="11" xfId="2" applyFont="1" applyFill="1" applyBorder="1" applyAlignment="1">
      <alignment horizontal="center" vertical="center" wrapText="1"/>
    </xf>
    <xf numFmtId="0" fontId="37" fillId="5" borderId="0" xfId="2" applyFont="1" applyFill="1" applyAlignment="1">
      <alignment horizontal="center" wrapText="1"/>
    </xf>
    <xf numFmtId="0" fontId="37" fillId="5" borderId="11" xfId="2" applyFont="1" applyFill="1" applyBorder="1" applyAlignment="1">
      <alignment horizontal="center" wrapText="1"/>
    </xf>
    <xf numFmtId="0" fontId="9" fillId="2" borderId="0" xfId="0" applyFont="1" applyFill="1" applyAlignment="1">
      <alignment wrapText="1"/>
    </xf>
    <xf numFmtId="0" fontId="22" fillId="0" borderId="0" xfId="7" applyFont="1" applyAlignment="1">
      <alignment horizontal="left"/>
    </xf>
    <xf numFmtId="0" fontId="76" fillId="2" borderId="0" xfId="8" applyFont="1" applyFill="1" applyAlignment="1">
      <alignment horizontal="left"/>
    </xf>
    <xf numFmtId="0" fontId="9" fillId="2" borderId="0" xfId="0" applyFont="1" applyFill="1" applyAlignment="1">
      <alignment horizontal="left" wrapText="1"/>
    </xf>
    <xf numFmtId="0" fontId="22" fillId="0" borderId="0" xfId="1" applyFont="1" applyAlignment="1">
      <alignment horizontal="left"/>
    </xf>
    <xf numFmtId="0" fontId="76" fillId="2" borderId="0" xfId="9" applyFont="1" applyFill="1" applyAlignment="1">
      <alignment horizontal="left"/>
    </xf>
    <xf numFmtId="0" fontId="22" fillId="0" borderId="0" xfId="10" applyFont="1" applyAlignment="1">
      <alignment horizontal="left"/>
    </xf>
    <xf numFmtId="0" fontId="29" fillId="2" borderId="0" xfId="0" applyFont="1" applyFill="1" applyAlignment="1">
      <alignment horizontal="left" wrapText="1"/>
    </xf>
    <xf numFmtId="0" fontId="22" fillId="0" borderId="0" xfId="11" applyFont="1" applyAlignment="1">
      <alignment horizontal="left"/>
    </xf>
    <xf numFmtId="0" fontId="22" fillId="6" borderId="0" xfId="1" applyFont="1" applyFill="1" applyBorder="1" applyAlignment="1">
      <alignment horizontal="left" vertical="center"/>
    </xf>
    <xf numFmtId="164" fontId="64" fillId="5" borderId="11" xfId="3" applyNumberFormat="1" applyFont="1" applyFill="1" applyBorder="1" applyAlignment="1">
      <alignment horizontal="center" vertical="center" wrapText="1"/>
    </xf>
    <xf numFmtId="164" fontId="64" fillId="5" borderId="0" xfId="3" applyNumberFormat="1" applyFont="1" applyFill="1" applyBorder="1" applyAlignment="1">
      <alignment horizontal="center" vertical="center" wrapText="1"/>
    </xf>
    <xf numFmtId="164" fontId="64" fillId="5" borderId="13" xfId="3" applyNumberFormat="1" applyFont="1" applyFill="1" applyBorder="1" applyAlignment="1">
      <alignment horizontal="center" vertical="center" wrapText="1"/>
    </xf>
    <xf numFmtId="0" fontId="32" fillId="6" borderId="0" xfId="0" applyFont="1" applyFill="1" applyAlignment="1">
      <alignment horizontal="left" vertical="center" wrapText="1"/>
    </xf>
    <xf numFmtId="0" fontId="12" fillId="2" borderId="0" xfId="0" applyFont="1" applyFill="1" applyAlignment="1">
      <alignment horizontal="center" vertical="top" wrapText="1"/>
    </xf>
    <xf numFmtId="0" fontId="52" fillId="5" borderId="0" xfId="0" applyFont="1" applyFill="1" applyAlignment="1">
      <alignment horizontal="center"/>
    </xf>
    <xf numFmtId="0" fontId="52" fillId="5" borderId="11" xfId="0" applyFont="1" applyFill="1" applyBorder="1" applyAlignment="1">
      <alignment horizontal="center" wrapText="1"/>
    </xf>
    <xf numFmtId="0" fontId="52" fillId="5" borderId="0" xfId="0" applyFont="1" applyFill="1" applyAlignment="1">
      <alignment horizontal="center" wrapText="1"/>
    </xf>
    <xf numFmtId="0" fontId="52" fillId="5" borderId="13" xfId="0" applyFont="1" applyFill="1" applyBorder="1" applyAlignment="1">
      <alignment horizontal="center" wrapText="1"/>
    </xf>
    <xf numFmtId="0" fontId="32" fillId="2" borderId="0" xfId="0" applyFont="1" applyFill="1" applyAlignment="1">
      <alignment horizontal="center" vertical="center" wrapText="1"/>
    </xf>
    <xf numFmtId="0" fontId="44" fillId="5" borderId="0" xfId="0" applyFont="1" applyFill="1" applyAlignment="1">
      <alignment horizontal="center" vertical="center" wrapText="1"/>
    </xf>
    <xf numFmtId="164" fontId="41" fillId="5" borderId="11" xfId="3" applyNumberFormat="1" applyFont="1" applyFill="1" applyBorder="1" applyAlignment="1">
      <alignment horizontal="center" vertical="center" wrapText="1"/>
    </xf>
    <xf numFmtId="164" fontId="41" fillId="5" borderId="0" xfId="3" applyNumberFormat="1" applyFont="1" applyFill="1" applyBorder="1" applyAlignment="1">
      <alignment horizontal="center" vertical="center" wrapText="1"/>
    </xf>
    <xf numFmtId="164" fontId="41" fillId="5" borderId="13" xfId="3" applyNumberFormat="1" applyFont="1" applyFill="1" applyBorder="1" applyAlignment="1">
      <alignment horizontal="center" vertical="center" wrapText="1"/>
    </xf>
    <xf numFmtId="0" fontId="49" fillId="5" borderId="0" xfId="0" applyFont="1" applyFill="1" applyAlignment="1">
      <alignment horizontal="center" wrapText="1"/>
    </xf>
    <xf numFmtId="0" fontId="49" fillId="5" borderId="13" xfId="0" applyFont="1" applyFill="1" applyBorder="1" applyAlignment="1">
      <alignment horizontal="center" wrapText="1"/>
    </xf>
    <xf numFmtId="0" fontId="49" fillId="5" borderId="11" xfId="0" applyFont="1" applyFill="1" applyBorder="1" applyAlignment="1">
      <alignment horizontal="center" wrapText="1"/>
    </xf>
    <xf numFmtId="0" fontId="44" fillId="5" borderId="11" xfId="0" applyFont="1" applyFill="1" applyBorder="1" applyAlignment="1">
      <alignment horizontal="center" wrapText="1"/>
    </xf>
    <xf numFmtId="0" fontId="44" fillId="5" borderId="13" xfId="0" applyFont="1" applyFill="1" applyBorder="1" applyAlignment="1">
      <alignment horizontal="center" wrapText="1"/>
    </xf>
    <xf numFmtId="0" fontId="59" fillId="0" borderId="0" xfId="7" applyFont="1" applyBorder="1" applyAlignment="1">
      <alignment horizontal="left" vertical="center"/>
    </xf>
    <xf numFmtId="0" fontId="44" fillId="5" borderId="0" xfId="0" applyFont="1" applyFill="1" applyAlignment="1">
      <alignment horizontal="center" wrapText="1"/>
    </xf>
    <xf numFmtId="0" fontId="41" fillId="5" borderId="11" xfId="0" applyFont="1" applyFill="1" applyBorder="1" applyAlignment="1">
      <alignment horizontal="center" wrapText="1"/>
    </xf>
    <xf numFmtId="0" fontId="41" fillId="5" borderId="13" xfId="0" applyFont="1" applyFill="1" applyBorder="1" applyAlignment="1">
      <alignment horizontal="center" wrapText="1"/>
    </xf>
    <xf numFmtId="0" fontId="41" fillId="5" borderId="0" xfId="0" applyFont="1" applyFill="1" applyAlignment="1">
      <alignment horizontal="center" wrapText="1"/>
    </xf>
    <xf numFmtId="0" fontId="41" fillId="5" borderId="0" xfId="0" applyFont="1" applyFill="1" applyAlignment="1">
      <alignment horizontal="left" wrapText="1"/>
    </xf>
    <xf numFmtId="0" fontId="44" fillId="5" borderId="0" xfId="0" applyFont="1" applyFill="1" applyAlignment="1">
      <alignment horizontal="left" wrapText="1"/>
    </xf>
    <xf numFmtId="0" fontId="22" fillId="2" borderId="0" xfId="7" applyFont="1" applyFill="1" applyAlignment="1">
      <alignment horizontal="left"/>
    </xf>
    <xf numFmtId="0" fontId="2" fillId="2" borderId="0" xfId="0" applyFont="1" applyFill="1" applyAlignment="1">
      <alignment horizontal="center" vertical="top" wrapText="1"/>
    </xf>
    <xf numFmtId="0" fontId="16" fillId="2" borderId="0" xfId="8" applyFont="1" applyFill="1" applyAlignment="1">
      <alignment horizontal="left"/>
    </xf>
    <xf numFmtId="0" fontId="59" fillId="2" borderId="0" xfId="7" applyFont="1" applyFill="1" applyAlignment="1">
      <alignment horizontal="left"/>
    </xf>
    <xf numFmtId="0" fontId="22" fillId="6" borderId="0" xfId="1" applyFont="1" applyFill="1" applyAlignment="1">
      <alignment horizontal="left" vertical="center"/>
    </xf>
    <xf numFmtId="0" fontId="9" fillId="2" borderId="40" xfId="0" applyFont="1" applyFill="1" applyBorder="1" applyAlignment="1">
      <alignment horizontal="left" wrapText="1"/>
    </xf>
    <xf numFmtId="0" fontId="31" fillId="5" borderId="0" xfId="0" applyFont="1" applyFill="1" applyAlignment="1">
      <alignment horizontal="center" vertical="center" wrapText="1"/>
    </xf>
    <xf numFmtId="0" fontId="22" fillId="2" borderId="0" xfId="1" applyFont="1" applyFill="1" applyBorder="1" applyAlignment="1">
      <alignment horizontal="left" vertical="center"/>
    </xf>
    <xf numFmtId="0" fontId="31" fillId="5" borderId="11"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31" fillId="5" borderId="11" xfId="0" applyFont="1" applyFill="1" applyBorder="1" applyAlignment="1">
      <alignment horizontal="center" vertical="center"/>
    </xf>
    <xf numFmtId="0" fontId="31" fillId="5" borderId="13" xfId="0" applyFont="1" applyFill="1" applyBorder="1" applyAlignment="1">
      <alignment horizontal="center" vertical="center"/>
    </xf>
  </cellXfs>
  <cellStyles count="15">
    <cellStyle name="Comma" xfId="3" builtinId="3"/>
    <cellStyle name="Comma 2" xfId="5" xr:uid="{00000000-0005-0000-0000-000001000000}"/>
    <cellStyle name="Currency" xfId="6" builtinId="4"/>
    <cellStyle name="Followed Hyperlink" xfId="13" builtinId="9" customBuiltin="1"/>
    <cellStyle name="Hyperlink" xfId="1" builtinId="8" customBuiltin="1"/>
    <cellStyle name="Hyperlink 2" xfId="9" xr:uid="{00000000-0005-0000-0000-000005000000}"/>
    <cellStyle name="Hyperlink 2 2" xfId="8" xr:uid="{00000000-0005-0000-0000-000006000000}"/>
    <cellStyle name="Hyperlink 3" xfId="10" xr:uid="{00000000-0005-0000-0000-000007000000}"/>
    <cellStyle name="Hyperlink 4" xfId="11" xr:uid="{00000000-0005-0000-0000-000008000000}"/>
    <cellStyle name="Hyperlink 5" xfId="7" xr:uid="{00000000-0005-0000-0000-000009000000}"/>
    <cellStyle name="Hyperlink 6" xfId="14" xr:uid="{9F95FBE2-BF37-473A-B786-8AB8CC5E56B2}"/>
    <cellStyle name="Normal" xfId="0" builtinId="0"/>
    <cellStyle name="Normal 2" xfId="2" xr:uid="{00000000-0005-0000-0000-00000B000000}"/>
    <cellStyle name="Percent 2" xfId="4" xr:uid="{00000000-0005-0000-0000-00000D000000}"/>
    <cellStyle name="Style 1" xfId="12" xr:uid="{00000000-0005-0000-0000-00000E000000}"/>
  </cellStyles>
  <dxfs count="110">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ont>
        <b val="0"/>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33" formatCode="_(* #,##0_);_(* \(#,##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rgb="FF4F81BD"/>
        </patternFill>
      </fill>
      <alignment horizontal="center" vertical="center" textRotation="0" wrapText="0" indent="0" justifyLastLine="0" shrinkToFit="0" readingOrder="0"/>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CCCCCC"/>
        </patternFill>
      </fill>
    </dxf>
  </dxfs>
  <tableStyles count="2" defaultPivotStyle="PivotStyleLight16">
    <tableStyle name="Advanced Table" pivot="0" count="0" xr9:uid="{00000000-0011-0000-FFFF-FFFF00000000}"/>
    <tableStyle name="Table Style 1" pivot="0" count="0" xr9:uid="{00000000-0011-0000-FFFF-FFFF01000000}"/>
  </tableStyles>
  <colors>
    <mruColors>
      <color rgb="FF009999"/>
      <color rgb="FF993365"/>
      <color rgb="FF4F81BD"/>
      <color rgb="FF0070C0"/>
      <color rgb="FFFFFFFF"/>
      <color rgb="FFAEAAAA"/>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1.xml"/><Relationship Id="rId4"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10.xml"/><Relationship Id="rId4"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8.xml"/><Relationship Id="rId2" Type="http://schemas.openxmlformats.org/officeDocument/2006/relationships/image" Target="../media/image3.png"/><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12.xml"/><Relationship Id="rId4"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13.xml"/><Relationship Id="rId4"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openxmlformats.org/officeDocument/2006/relationships/image" Target="../media/image5.png"/><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15.xml"/><Relationship Id="rId4" Type="http://schemas.openxmlformats.org/officeDocument/2006/relationships/chartUserShapes" Target="../drawings/drawing24.xml"/></Relationships>
</file>

<file path=xl/charts/_rels/chart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16.xml"/><Relationship Id="rId4" Type="http://schemas.openxmlformats.org/officeDocument/2006/relationships/chartUserShapes" Target="../drawings/drawing26.xml"/></Relationships>
</file>

<file path=xl/charts/_rels/chart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17.xml"/><Relationship Id="rId4" Type="http://schemas.openxmlformats.org/officeDocument/2006/relationships/chartUserShapes" Target="../drawings/drawing2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9.xml"/><Relationship Id="rId2" Type="http://schemas.openxmlformats.org/officeDocument/2006/relationships/image" Target="../media/image5.png"/><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19.xml"/><Relationship Id="rId4"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2.xml"/><Relationship Id="rId4"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20.xml"/><Relationship Id="rId4"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21.xml"/><Relationship Id="rId4" Type="http://schemas.openxmlformats.org/officeDocument/2006/relationships/chartUserShapes" Target="../drawings/drawing33.xml"/></Relationships>
</file>

<file path=xl/charts/_rels/chart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22.xml"/><Relationship Id="rId4" Type="http://schemas.openxmlformats.org/officeDocument/2006/relationships/chartUserShapes" Target="../drawings/drawing35.xml"/></Relationships>
</file>

<file path=xl/charts/_rels/chart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23.xml"/><Relationship Id="rId4"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24.xml"/><Relationship Id="rId4" Type="http://schemas.openxmlformats.org/officeDocument/2006/relationships/chartUserShapes" Target="../drawings/drawing38.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9.xml"/><Relationship Id="rId2" Type="http://schemas.openxmlformats.org/officeDocument/2006/relationships/image" Target="../media/image5.png"/><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26.xml"/><Relationship Id="rId4" Type="http://schemas.openxmlformats.org/officeDocument/2006/relationships/chartUserShapes" Target="../drawings/drawing41.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42.xml"/><Relationship Id="rId2" Type="http://schemas.openxmlformats.org/officeDocument/2006/relationships/image" Target="../media/image5.png"/><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28.xml"/><Relationship Id="rId4" Type="http://schemas.openxmlformats.org/officeDocument/2006/relationships/chartUserShapes" Target="../drawings/drawing44.xml"/></Relationships>
</file>

<file path=xl/charts/_rels/chart2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29.xml"/><Relationship Id="rId4" Type="http://schemas.openxmlformats.org/officeDocument/2006/relationships/chartUserShapes" Target="../drawings/drawing45.xml"/></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3.xml"/><Relationship Id="rId4" Type="http://schemas.openxmlformats.org/officeDocument/2006/relationships/chartUserShapes" Target="../drawings/drawing6.xml"/></Relationships>
</file>

<file path=xl/charts/_rels/chart3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30.xml"/><Relationship Id="rId4" Type="http://schemas.openxmlformats.org/officeDocument/2006/relationships/chartUserShapes" Target="../drawings/drawing47.xml"/></Relationships>
</file>

<file path=xl/charts/_rels/chart3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31.xml"/><Relationship Id="rId4" Type="http://schemas.openxmlformats.org/officeDocument/2006/relationships/chartUserShapes" Target="../drawings/drawing48.xml"/></Relationships>
</file>

<file path=xl/charts/_rels/chart3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32.xml"/><Relationship Id="rId4" Type="http://schemas.openxmlformats.org/officeDocument/2006/relationships/chartUserShapes" Target="../drawings/drawing50.xml"/></Relationships>
</file>

<file path=xl/charts/_rels/chart3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33.xml"/><Relationship Id="rId4" Type="http://schemas.openxmlformats.org/officeDocument/2006/relationships/chartUserShapes" Target="../drawings/drawing51.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53.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openxmlformats.org/officeDocument/2006/relationships/image" Target="../media/image5.png"/><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5.xml"/><Relationship Id="rId4"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6.xml"/><Relationship Id="rId4"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7.xml"/><Relationship Id="rId4"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themeOverride" Target="../theme/themeOverride8.xml"/><Relationship Id="rId4"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9.xml"/><Relationship Id="rId4"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7966754155730533E-2"/>
          <c:y val="7.5264435695538048E-2"/>
          <c:w val="0.92071412948381448"/>
          <c:h val="0.81459400908219803"/>
        </c:manualLayout>
      </c:layout>
      <c:lineChart>
        <c:grouping val="standard"/>
        <c:varyColors val="0"/>
        <c:ser>
          <c:idx val="0"/>
          <c:order val="0"/>
          <c:tx>
            <c:strRef>
              <c:f>'Fig1'!$B$7</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'Fig1'!$C$7:$M$7</c:f>
              <c:numCache>
                <c:formatCode>_(* #,##0_);_(* \(#,##0\);_(* "-"??_);_(@_)</c:formatCode>
                <c:ptCount val="11"/>
                <c:pt idx="0">
                  <c:v>6948</c:v>
                </c:pt>
                <c:pt idx="1">
                  <c:v>7059</c:v>
                </c:pt>
                <c:pt idx="2">
                  <c:v>7157</c:v>
                </c:pt>
                <c:pt idx="3">
                  <c:v>7291</c:v>
                </c:pt>
                <c:pt idx="4">
                  <c:v>7318</c:v>
                </c:pt>
                <c:pt idx="5">
                  <c:v>7355</c:v>
                </c:pt>
                <c:pt idx="6" formatCode="General">
                  <c:v>7343</c:v>
                </c:pt>
                <c:pt idx="7" formatCode="General">
                  <c:v>7404</c:v>
                </c:pt>
                <c:pt idx="8" formatCode="General">
                  <c:v>7413</c:v>
                </c:pt>
                <c:pt idx="9" formatCode="General">
                  <c:v>7407</c:v>
                </c:pt>
                <c:pt idx="10" formatCode="General">
                  <c:v>7492</c:v>
                </c:pt>
              </c:numCache>
            </c:numRef>
          </c:val>
          <c:smooth val="0"/>
          <c:extLst>
            <c:ext xmlns:c16="http://schemas.microsoft.com/office/drawing/2014/chart" uri="{C3380CC4-5D6E-409C-BE32-E72D297353CC}">
              <c16:uniqueId val="{00000000-2118-4163-839F-23A26DDBEA87}"/>
            </c:ext>
          </c:extLst>
        </c:ser>
        <c:ser>
          <c:idx val="1"/>
          <c:order val="1"/>
          <c:tx>
            <c:strRef>
              <c:f>'Fig1'!$B$8</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'Fig1'!$C$8:$M$8</c:f>
              <c:numCache>
                <c:formatCode>_(* #,##0_);_(* \(#,##0\);_(* "-"??_);_(@_)</c:formatCode>
                <c:ptCount val="11"/>
                <c:pt idx="0">
                  <c:v>3611</c:v>
                </c:pt>
                <c:pt idx="1">
                  <c:v>3663</c:v>
                </c:pt>
                <c:pt idx="2">
                  <c:v>3702</c:v>
                </c:pt>
                <c:pt idx="3">
                  <c:v>3762</c:v>
                </c:pt>
                <c:pt idx="4">
                  <c:v>3780</c:v>
                </c:pt>
                <c:pt idx="5">
                  <c:v>3786</c:v>
                </c:pt>
                <c:pt idx="6" formatCode="General">
                  <c:v>3792</c:v>
                </c:pt>
                <c:pt idx="7" formatCode="General">
                  <c:v>3843</c:v>
                </c:pt>
                <c:pt idx="8" formatCode="General">
                  <c:v>3785</c:v>
                </c:pt>
                <c:pt idx="9" formatCode="General">
                  <c:v>3770</c:v>
                </c:pt>
              </c:numCache>
            </c:numRef>
          </c:val>
          <c:smooth val="0"/>
          <c:extLst>
            <c:ext xmlns:c16="http://schemas.microsoft.com/office/drawing/2014/chart" uri="{C3380CC4-5D6E-409C-BE32-E72D297353CC}">
              <c16:uniqueId val="{00000001-2118-4163-839F-23A26DDBEA87}"/>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1124512"/>
        <c:axId val="451124896"/>
      </c:lineChart>
      <c:catAx>
        <c:axId val="451124512"/>
        <c:scaling>
          <c:orientation val="minMax"/>
        </c:scaling>
        <c:delete val="0"/>
        <c:axPos val="b"/>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124896"/>
        <c:crosses val="autoZero"/>
        <c:auto val="1"/>
        <c:lblAlgn val="ctr"/>
        <c:lblOffset val="100"/>
        <c:noMultiLvlLbl val="0"/>
      </c:catAx>
      <c:valAx>
        <c:axId val="451124896"/>
        <c:scaling>
          <c:orientation val="minMax"/>
          <c:max val="8000"/>
          <c:min val="0"/>
        </c:scaling>
        <c:delete val="0"/>
        <c:axPos val="l"/>
        <c:majorGridlines>
          <c:spPr>
            <a:ln w="9525" cap="flat" cmpd="sng" algn="ctr">
              <a:noFill/>
              <a:round/>
            </a:ln>
            <a:effectLst/>
          </c:spPr>
        </c:majorGridlines>
        <c:numFmt formatCode="#,##0" sourceLinked="0"/>
        <c:majorTickMark val="out"/>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124512"/>
        <c:crosses val="autoZero"/>
        <c:crossBetween val="between"/>
        <c:majorUnit val="10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094899902218101E-2"/>
          <c:y val="1.8108170187632243E-2"/>
          <c:w val="0.92071412948381448"/>
          <c:h val="0.89026970277363981"/>
        </c:manualLayout>
      </c:layout>
      <c:lineChart>
        <c:grouping val="standard"/>
        <c:varyColors val="0"/>
        <c:ser>
          <c:idx val="0"/>
          <c:order val="0"/>
          <c:tx>
            <c:strRef>
              <c:f>'Fig6'!$B$6</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'Fig6'!$C$6:$M$6</c:f>
              <c:numCache>
                <c:formatCode>0.0</c:formatCode>
                <c:ptCount val="11"/>
                <c:pt idx="0">
                  <c:v>59.928961748633881</c:v>
                </c:pt>
                <c:pt idx="1">
                  <c:v>60.712707182320443</c:v>
                </c:pt>
                <c:pt idx="2">
                  <c:v>59.043956043956044</c:v>
                </c:pt>
                <c:pt idx="3">
                  <c:v>61.950276243093924</c:v>
                </c:pt>
                <c:pt idx="4">
                  <c:v>64.088888888888889</c:v>
                </c:pt>
                <c:pt idx="5">
                  <c:v>64.4375</c:v>
                </c:pt>
                <c:pt idx="6">
                  <c:v>72.548022598870062</c:v>
                </c:pt>
                <c:pt idx="7">
                  <c:v>83.809248554913296</c:v>
                </c:pt>
                <c:pt idx="8" formatCode="General">
                  <c:v>83.134500000000003</c:v>
                </c:pt>
                <c:pt idx="9">
                  <c:v>72.439759036144579</c:v>
                </c:pt>
                <c:pt idx="10" formatCode="General">
                  <c:v>62.171779141104295</c:v>
                </c:pt>
              </c:numCache>
            </c:numRef>
          </c:val>
          <c:smooth val="0"/>
          <c:extLst>
            <c:ext xmlns:c16="http://schemas.microsoft.com/office/drawing/2014/chart" uri="{C3380CC4-5D6E-409C-BE32-E72D297353CC}">
              <c16:uniqueId val="{00000000-E7C3-44AC-9780-45835582384F}"/>
            </c:ext>
          </c:extLst>
        </c:ser>
        <c:ser>
          <c:idx val="1"/>
          <c:order val="1"/>
          <c:tx>
            <c:strRef>
              <c:f>'Fig6'!$B$7</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'Fig6'!$C$5:$M$5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'Fig6'!$C$7:$M$7</c:f>
              <c:numCache>
                <c:formatCode>General</c:formatCode>
                <c:ptCount val="11"/>
                <c:pt idx="0">
                  <c:v>1099</c:v>
                </c:pt>
                <c:pt idx="1">
                  <c:v>1097</c:v>
                </c:pt>
                <c:pt idx="2">
                  <c:v>1111</c:v>
                </c:pt>
                <c:pt idx="3">
                  <c:v>1123</c:v>
                </c:pt>
                <c:pt idx="4">
                  <c:v>1112</c:v>
                </c:pt>
                <c:pt idx="5">
                  <c:v>1113</c:v>
                </c:pt>
                <c:pt idx="6">
                  <c:v>1112</c:v>
                </c:pt>
                <c:pt idx="7">
                  <c:v>1127</c:v>
                </c:pt>
                <c:pt idx="8">
                  <c:v>1108</c:v>
                </c:pt>
                <c:pt idx="9">
                  <c:v>1027</c:v>
                </c:pt>
                <c:pt idx="10">
                  <c:v>1006</c:v>
                </c:pt>
              </c:numCache>
            </c:numRef>
          </c:val>
          <c:smooth val="0"/>
          <c:extLst>
            <c:ext xmlns:c16="http://schemas.microsoft.com/office/drawing/2014/chart" uri="{C3380CC4-5D6E-409C-BE32-E72D297353CC}">
              <c16:uniqueId val="{00000001-E7C3-44AC-9780-45835582384F}"/>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1836040"/>
        <c:axId val="451839176"/>
      </c:lineChart>
      <c:catAx>
        <c:axId val="451836040"/>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9176"/>
        <c:crosses val="autoZero"/>
        <c:auto val="1"/>
        <c:lblAlgn val="ctr"/>
        <c:lblOffset val="100"/>
        <c:noMultiLvlLbl val="0"/>
      </c:catAx>
      <c:valAx>
        <c:axId val="451839176"/>
        <c:scaling>
          <c:orientation val="minMax"/>
          <c:max val="12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6040"/>
        <c:crosses val="autoZero"/>
        <c:crossBetween val="between"/>
        <c:majorUnit val="2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2071412948381448"/>
          <c:h val="0.81459400908219803"/>
        </c:manualLayout>
      </c:layout>
      <c:lineChart>
        <c:grouping val="standard"/>
        <c:varyColors val="0"/>
        <c:ser>
          <c:idx val="0"/>
          <c:order val="0"/>
          <c:tx>
            <c:strRef>
              <c:f>'Fig6'!$B$37</c:f>
              <c:strCache>
                <c:ptCount val="1"/>
                <c:pt idx="0">
                  <c:v>Total Enrollment</c:v>
                </c:pt>
              </c:strCache>
            </c:strRef>
          </c:tx>
          <c:spPr>
            <a:ln w="38100" cap="flat" cmpd="dbl" algn="ctr">
              <a:noFill/>
              <a:miter lim="800000"/>
            </a:ln>
            <a:effectLst/>
          </c:spPr>
          <c:marker>
            <c:symbol val="circle"/>
            <c:size val="9"/>
            <c:spPr>
              <a:solidFill>
                <a:srgbClr val="009999"/>
              </a:solid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'Fig6'!$C$36:$M$36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'Fig6'!$C$37:$M$37</c:f>
              <c:numCache>
                <c:formatCode>General</c:formatCode>
                <c:ptCount val="11"/>
                <c:pt idx="0">
                  <c:v>1218</c:v>
                </c:pt>
                <c:pt idx="1">
                  <c:v>1230</c:v>
                </c:pt>
                <c:pt idx="2">
                  <c:v>1239</c:v>
                </c:pt>
                <c:pt idx="3">
                  <c:v>1273</c:v>
                </c:pt>
                <c:pt idx="4">
                  <c:v>1244</c:v>
                </c:pt>
                <c:pt idx="5">
                  <c:v>1237</c:v>
                </c:pt>
                <c:pt idx="6">
                  <c:v>1231</c:v>
                </c:pt>
                <c:pt idx="7">
                  <c:v>1260</c:v>
                </c:pt>
                <c:pt idx="8">
                  <c:v>1229</c:v>
                </c:pt>
                <c:pt idx="9">
                  <c:v>1155</c:v>
                </c:pt>
                <c:pt idx="10">
                  <c:v>1141</c:v>
                </c:pt>
              </c:numCache>
            </c:numRef>
          </c:val>
          <c:smooth val="0"/>
          <c:extLst>
            <c:ext xmlns:c16="http://schemas.microsoft.com/office/drawing/2014/chart" uri="{C3380CC4-5D6E-409C-BE32-E72D297353CC}">
              <c16:uniqueId val="{00000000-16DA-489F-8278-0F327A5B1D2F}"/>
            </c:ext>
          </c:extLst>
        </c:ser>
        <c:ser>
          <c:idx val="1"/>
          <c:order val="1"/>
          <c:tx>
            <c:strRef>
              <c:f>'Fig6'!$B$38</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2">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'Fig6'!$C$36:$M$36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'Fig6'!$C$38:$M$38</c:f>
              <c:numCache>
                <c:formatCode>General</c:formatCode>
                <c:ptCount val="11"/>
                <c:pt idx="0">
                  <c:v>1155</c:v>
                </c:pt>
                <c:pt idx="1">
                  <c:v>1157</c:v>
                </c:pt>
                <c:pt idx="2">
                  <c:v>1177</c:v>
                </c:pt>
                <c:pt idx="3">
                  <c:v>1191</c:v>
                </c:pt>
                <c:pt idx="4">
                  <c:v>1171</c:v>
                </c:pt>
                <c:pt idx="5">
                  <c:v>1171</c:v>
                </c:pt>
                <c:pt idx="6">
                  <c:v>1176</c:v>
                </c:pt>
                <c:pt idx="7">
                  <c:v>1205</c:v>
                </c:pt>
                <c:pt idx="8">
                  <c:v>1157</c:v>
                </c:pt>
                <c:pt idx="9">
                  <c:v>1096</c:v>
                </c:pt>
              </c:numCache>
            </c:numRef>
          </c:val>
          <c:smooth val="0"/>
          <c:extLst>
            <c:ext xmlns:c16="http://schemas.microsoft.com/office/drawing/2014/chart" uri="{C3380CC4-5D6E-409C-BE32-E72D297353CC}">
              <c16:uniqueId val="{00000001-16DA-489F-8278-0F327A5B1D2F}"/>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1837608"/>
        <c:axId val="451836432"/>
      </c:lineChart>
      <c:catAx>
        <c:axId val="45183760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6432"/>
        <c:crosses val="autoZero"/>
        <c:auto val="1"/>
        <c:lblAlgn val="ctr"/>
        <c:lblOffset val="100"/>
        <c:noMultiLvlLbl val="0"/>
      </c:catAx>
      <c:valAx>
        <c:axId val="451836432"/>
        <c:scaling>
          <c:orientation val="minMax"/>
          <c:max val="1800"/>
          <c:min val="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7608"/>
        <c:crosses val="autoZero"/>
        <c:crossBetween val="between"/>
        <c:majorUnit val="2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65858830335794E-2"/>
          <c:y val="1.81082823704109E-2"/>
          <c:w val="0.92071412948381448"/>
          <c:h val="0.89026970277363981"/>
        </c:manualLayout>
      </c:layout>
      <c:lineChart>
        <c:grouping val="standard"/>
        <c:varyColors val="0"/>
        <c:ser>
          <c:idx val="0"/>
          <c:order val="0"/>
          <c:tx>
            <c:strRef>
              <c:f>'Fig7'!$C$7</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'Fig7'!$E$6:$O$6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'Fig7'!$E$7:$O$7</c:f>
              <c:numCache>
                <c:formatCode>0.0</c:formatCode>
                <c:ptCount val="11"/>
                <c:pt idx="0">
                  <c:v>4.875</c:v>
                </c:pt>
                <c:pt idx="1">
                  <c:v>6.8571428571428568</c:v>
                </c:pt>
                <c:pt idx="2" formatCode="General">
                  <c:v>6.5</c:v>
                </c:pt>
                <c:pt idx="3">
                  <c:v>6.8571428571428568</c:v>
                </c:pt>
                <c:pt idx="4">
                  <c:v>6.9285714285714288</c:v>
                </c:pt>
                <c:pt idx="5">
                  <c:v>5.5714285714285712</c:v>
                </c:pt>
                <c:pt idx="6">
                  <c:v>5.7333333333333334</c:v>
                </c:pt>
                <c:pt idx="7">
                  <c:v>9</c:v>
                </c:pt>
                <c:pt idx="8">
                  <c:v>7.1</c:v>
                </c:pt>
                <c:pt idx="9" formatCode="0.00">
                  <c:v>8.2666666666666675</c:v>
                </c:pt>
                <c:pt idx="10">
                  <c:v>6.7142857142857144</c:v>
                </c:pt>
              </c:numCache>
            </c:numRef>
          </c:val>
          <c:smooth val="0"/>
          <c:extLst>
            <c:ext xmlns:c16="http://schemas.microsoft.com/office/drawing/2014/chart" uri="{C3380CC4-5D6E-409C-BE32-E72D297353CC}">
              <c16:uniqueId val="{00000000-E06E-439E-B41C-299FE6C01423}"/>
            </c:ext>
          </c:extLst>
        </c:ser>
        <c:ser>
          <c:idx val="1"/>
          <c:order val="1"/>
          <c:tx>
            <c:strRef>
              <c:f>'Fig7'!$C$8</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'Fig7'!$E$6:$O$6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'Fig7'!$E$8:$O$8</c:f>
              <c:numCache>
                <c:formatCode>General</c:formatCode>
                <c:ptCount val="11"/>
                <c:pt idx="0">
                  <c:v>14</c:v>
                </c:pt>
                <c:pt idx="1">
                  <c:v>17</c:v>
                </c:pt>
                <c:pt idx="2">
                  <c:v>16</c:v>
                </c:pt>
                <c:pt idx="3">
                  <c:v>21</c:v>
                </c:pt>
                <c:pt idx="4">
                  <c:v>20</c:v>
                </c:pt>
                <c:pt idx="5">
                  <c:v>18</c:v>
                </c:pt>
                <c:pt idx="6">
                  <c:v>16</c:v>
                </c:pt>
                <c:pt idx="7">
                  <c:v>16</c:v>
                </c:pt>
                <c:pt idx="8">
                  <c:v>17</c:v>
                </c:pt>
                <c:pt idx="9">
                  <c:v>15</c:v>
                </c:pt>
                <c:pt idx="10">
                  <c:v>15</c:v>
                </c:pt>
              </c:numCache>
            </c:numRef>
          </c:val>
          <c:smooth val="0"/>
          <c:extLst>
            <c:ext xmlns:c16="http://schemas.microsoft.com/office/drawing/2014/chart" uri="{C3380CC4-5D6E-409C-BE32-E72D297353CC}">
              <c16:uniqueId val="{00000001-E06E-439E-B41C-299FE6C01423}"/>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1839960"/>
        <c:axId val="451841920"/>
      </c:lineChart>
      <c:catAx>
        <c:axId val="451839960"/>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41920"/>
        <c:crosses val="autoZero"/>
        <c:auto val="1"/>
        <c:lblAlgn val="ctr"/>
        <c:lblOffset val="100"/>
        <c:noMultiLvlLbl val="0"/>
      </c:catAx>
      <c:valAx>
        <c:axId val="451841920"/>
        <c:scaling>
          <c:orientation val="minMax"/>
          <c:max val="3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9960"/>
        <c:crosses val="autoZero"/>
        <c:crossBetween val="between"/>
        <c:majorUnit val="5"/>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31933508308E-2"/>
          <c:y val="3.6375738392502424E-2"/>
          <c:w val="0.92071412948381448"/>
          <c:h val="0.81459400908219803"/>
        </c:manualLayout>
      </c:layout>
      <c:lineChart>
        <c:grouping val="standard"/>
        <c:varyColors val="0"/>
        <c:ser>
          <c:idx val="0"/>
          <c:order val="0"/>
          <c:tx>
            <c:strRef>
              <c:f>'Fig7'!$C$39</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dLbl>
              <c:idx val="5"/>
              <c:layout>
                <c:manualLayout>
                  <c:x val="-2.9173665791776028E-2"/>
                  <c:y val="-5.5161355450916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E3-45B1-908A-5ABEE0DBD04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'Fig7'!$D$38:$N$38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'Fig7'!$D$39:$N$39</c:f>
              <c:numCache>
                <c:formatCode>General</c:formatCode>
                <c:ptCount val="11"/>
                <c:pt idx="0">
                  <c:v>48</c:v>
                </c:pt>
                <c:pt idx="1">
                  <c:v>48</c:v>
                </c:pt>
                <c:pt idx="2">
                  <c:v>44</c:v>
                </c:pt>
                <c:pt idx="3">
                  <c:v>52</c:v>
                </c:pt>
                <c:pt idx="4">
                  <c:v>56</c:v>
                </c:pt>
                <c:pt idx="5">
                  <c:v>57</c:v>
                </c:pt>
                <c:pt idx="6">
                  <c:v>55</c:v>
                </c:pt>
                <c:pt idx="7">
                  <c:v>48</c:v>
                </c:pt>
                <c:pt idx="8">
                  <c:v>46</c:v>
                </c:pt>
                <c:pt idx="9">
                  <c:v>49</c:v>
                </c:pt>
                <c:pt idx="10">
                  <c:v>46</c:v>
                </c:pt>
              </c:numCache>
            </c:numRef>
          </c:val>
          <c:smooth val="0"/>
          <c:extLst>
            <c:ext xmlns:c16="http://schemas.microsoft.com/office/drawing/2014/chart" uri="{C3380CC4-5D6E-409C-BE32-E72D297353CC}">
              <c16:uniqueId val="{00000001-B01C-4808-BF5E-FC2E2B79D813}"/>
            </c:ext>
          </c:extLst>
        </c:ser>
        <c:ser>
          <c:idx val="1"/>
          <c:order val="1"/>
          <c:tx>
            <c:strRef>
              <c:f>'Fig7'!$C$40</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'Fig7'!$D$38:$N$38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'Fig7'!$D$40:$N$40</c:f>
              <c:numCache>
                <c:formatCode>General</c:formatCode>
                <c:ptCount val="11"/>
                <c:pt idx="0">
                  <c:v>16</c:v>
                </c:pt>
                <c:pt idx="1">
                  <c:v>20</c:v>
                </c:pt>
                <c:pt idx="2">
                  <c:v>12</c:v>
                </c:pt>
                <c:pt idx="3">
                  <c:v>14</c:v>
                </c:pt>
                <c:pt idx="4">
                  <c:v>16</c:v>
                </c:pt>
                <c:pt idx="5">
                  <c:v>19</c:v>
                </c:pt>
                <c:pt idx="6">
                  <c:v>22</c:v>
                </c:pt>
                <c:pt idx="7">
                  <c:v>19</c:v>
                </c:pt>
                <c:pt idx="8">
                  <c:v>13</c:v>
                </c:pt>
                <c:pt idx="9">
                  <c:v>16</c:v>
                </c:pt>
              </c:numCache>
            </c:numRef>
          </c:val>
          <c:smooth val="0"/>
          <c:extLst>
            <c:ext xmlns:c16="http://schemas.microsoft.com/office/drawing/2014/chart" uri="{C3380CC4-5D6E-409C-BE32-E72D297353CC}">
              <c16:uniqueId val="{00000002-B01C-4808-BF5E-FC2E2B79D813}"/>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353205936"/>
        <c:axId val="353208288"/>
      </c:lineChart>
      <c:catAx>
        <c:axId val="353205936"/>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3208288"/>
        <c:crosses val="autoZero"/>
        <c:auto val="1"/>
        <c:lblAlgn val="ctr"/>
        <c:lblOffset val="100"/>
        <c:noMultiLvlLbl val="0"/>
      </c:catAx>
      <c:valAx>
        <c:axId val="353208288"/>
        <c:scaling>
          <c:orientation val="minMax"/>
          <c:max val="7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3205936"/>
        <c:crosses val="autoZero"/>
        <c:crossBetween val="between"/>
        <c:majorUnit val="1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423048155250021E-2"/>
          <c:y val="1.81082823704109E-2"/>
          <c:w val="0.92071412948381448"/>
          <c:h val="0.89026970277363981"/>
        </c:manualLayout>
      </c:layout>
      <c:lineChart>
        <c:grouping val="standard"/>
        <c:varyColors val="0"/>
        <c:ser>
          <c:idx val="0"/>
          <c:order val="0"/>
          <c:tx>
            <c:strRef>
              <c:f>'Fig8'!$C$7</c:f>
              <c:strCache>
                <c:ptCount val="1"/>
                <c:pt idx="0">
                  <c:v>Applications per Program</c:v>
                </c:pt>
              </c:strCache>
            </c:strRef>
          </c:tx>
          <c:spPr>
            <a:ln w="38100" cap="flat" cmpd="dbl" algn="ctr">
              <a:noFill/>
              <a:miter lim="800000"/>
            </a:ln>
            <a:effectLst/>
          </c:spPr>
          <c:marker>
            <c:symbol val="circle"/>
            <c:size val="10"/>
            <c:spPr>
              <a:solidFill>
                <a:srgbClr val="993365"/>
              </a:solidFill>
              <a:ln>
                <a:noFill/>
              </a:ln>
            </c:spPr>
          </c:marker>
          <c:dLbls>
            <c:dLbl>
              <c:idx val="1"/>
              <c:layout>
                <c:manualLayout>
                  <c:x val="-2.7298763820325568E-2"/>
                  <c:y val="-7.50124720762262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F7-4B16-9549-F40CC60E74C5}"/>
                </c:ext>
              </c:extLst>
            </c:dLbl>
            <c:dLbl>
              <c:idx val="3"/>
              <c:layout>
                <c:manualLayout>
                  <c:x val="-3.0062148967130404E-2"/>
                  <c:y val="4.4094227675634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F7-4B16-9549-F40CC60E74C5}"/>
                </c:ext>
              </c:extLst>
            </c:dLbl>
            <c:dLbl>
              <c:idx val="4"/>
              <c:layout>
                <c:manualLayout>
                  <c:x val="-2.7298763820325669E-2"/>
                  <c:y val="5.7328305425841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B1-4456-87E2-DDAAE7E6490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'Fig8'!$D$6:$N$6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'Fig8'!$D$7:$N$7</c:f>
              <c:numCache>
                <c:formatCode>General</c:formatCode>
                <c:ptCount val="11"/>
                <c:pt idx="0" formatCode="0.0">
                  <c:v>19.399999999999999</c:v>
                </c:pt>
                <c:pt idx="1">
                  <c:v>16.5</c:v>
                </c:pt>
                <c:pt idx="2" formatCode="0.0">
                  <c:v>18.75</c:v>
                </c:pt>
                <c:pt idx="3" formatCode="0.0">
                  <c:v>18.666666666666668</c:v>
                </c:pt>
                <c:pt idx="4" formatCode="0.0">
                  <c:v>19.111111111111111</c:v>
                </c:pt>
                <c:pt idx="5" formatCode="0.0">
                  <c:v>23.666666666666668</c:v>
                </c:pt>
                <c:pt idx="6" formatCode="0.0">
                  <c:v>21.333333333333332</c:v>
                </c:pt>
                <c:pt idx="7" formatCode="0.0">
                  <c:v>21.222222222222221</c:v>
                </c:pt>
                <c:pt idx="8" formatCode="0.00">
                  <c:v>17.440000000000001</c:v>
                </c:pt>
                <c:pt idx="9" formatCode="0.0">
                  <c:v>26.555555555555557</c:v>
                </c:pt>
                <c:pt idx="10" formatCode="0.0">
                  <c:v>30.888888888888889</c:v>
                </c:pt>
              </c:numCache>
            </c:numRef>
          </c:val>
          <c:smooth val="0"/>
          <c:extLst>
            <c:ext xmlns:c16="http://schemas.microsoft.com/office/drawing/2014/chart" uri="{C3380CC4-5D6E-409C-BE32-E72D297353CC}">
              <c16:uniqueId val="{00000003-2C34-4828-A9E2-3C9CC0F94D1C}"/>
            </c:ext>
          </c:extLst>
        </c:ser>
        <c:ser>
          <c:idx val="1"/>
          <c:order val="1"/>
          <c:tx>
            <c:strRef>
              <c:f>'Fig8'!$C$8</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2">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'Fig8'!$D$6:$N$6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'Fig8'!$D$8:$N$8</c:f>
              <c:numCache>
                <c:formatCode>General</c:formatCode>
                <c:ptCount val="11"/>
                <c:pt idx="0">
                  <c:v>17</c:v>
                </c:pt>
                <c:pt idx="1">
                  <c:v>17</c:v>
                </c:pt>
                <c:pt idx="2">
                  <c:v>18</c:v>
                </c:pt>
                <c:pt idx="3">
                  <c:v>22</c:v>
                </c:pt>
                <c:pt idx="4">
                  <c:v>21</c:v>
                </c:pt>
                <c:pt idx="5">
                  <c:v>18</c:v>
                </c:pt>
                <c:pt idx="6">
                  <c:v>18</c:v>
                </c:pt>
                <c:pt idx="7">
                  <c:v>19</c:v>
                </c:pt>
                <c:pt idx="8">
                  <c:v>24</c:v>
                </c:pt>
                <c:pt idx="9">
                  <c:v>20</c:v>
                </c:pt>
                <c:pt idx="10">
                  <c:v>24</c:v>
                </c:pt>
              </c:numCache>
            </c:numRef>
          </c:val>
          <c:smooth val="0"/>
          <c:extLst>
            <c:ext xmlns:c16="http://schemas.microsoft.com/office/drawing/2014/chart" uri="{C3380CC4-5D6E-409C-BE32-E72D297353CC}">
              <c16:uniqueId val="{00000004-2C34-4828-A9E2-3C9CC0F94D1C}"/>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353208680"/>
        <c:axId val="454110648"/>
      </c:lineChart>
      <c:catAx>
        <c:axId val="353208680"/>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0648"/>
        <c:crosses val="autoZero"/>
        <c:auto val="1"/>
        <c:lblAlgn val="ctr"/>
        <c:lblOffset val="100"/>
        <c:noMultiLvlLbl val="0"/>
      </c:catAx>
      <c:valAx>
        <c:axId val="454110648"/>
        <c:scaling>
          <c:orientation val="minMax"/>
          <c:max val="4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3208680"/>
        <c:crosses val="autoZero"/>
        <c:crossBetween val="between"/>
        <c:majorUnit val="5"/>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31933508308E-2"/>
          <c:y val="3.6375738392502424E-2"/>
          <c:w val="0.93394169478815148"/>
          <c:h val="0.81459400908219803"/>
        </c:manualLayout>
      </c:layout>
      <c:lineChart>
        <c:grouping val="standard"/>
        <c:varyColors val="0"/>
        <c:ser>
          <c:idx val="0"/>
          <c:order val="0"/>
          <c:tx>
            <c:strRef>
              <c:f>'Fig8'!$C$42</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dLbl>
              <c:idx val="4"/>
              <c:layout>
                <c:manualLayout>
                  <c:x val="-2.9173665791776028E-2"/>
                  <c:y val="-5.5161355450916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6E-47DA-AB1D-860869FB44F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'Fig8'!$D$41:$N$41</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'Fig8'!$D$42:$N$42</c:f>
              <c:numCache>
                <c:formatCode>General</c:formatCode>
                <c:ptCount val="11"/>
                <c:pt idx="0">
                  <c:v>43</c:v>
                </c:pt>
                <c:pt idx="1">
                  <c:v>47</c:v>
                </c:pt>
                <c:pt idx="2">
                  <c:v>48</c:v>
                </c:pt>
                <c:pt idx="3">
                  <c:v>50</c:v>
                </c:pt>
                <c:pt idx="4">
                  <c:v>55</c:v>
                </c:pt>
                <c:pt idx="5">
                  <c:v>53</c:v>
                </c:pt>
                <c:pt idx="6">
                  <c:v>50</c:v>
                </c:pt>
                <c:pt idx="7">
                  <c:v>48</c:v>
                </c:pt>
                <c:pt idx="8">
                  <c:v>52</c:v>
                </c:pt>
                <c:pt idx="9">
                  <c:v>53</c:v>
                </c:pt>
                <c:pt idx="10">
                  <c:v>55</c:v>
                </c:pt>
              </c:numCache>
            </c:numRef>
          </c:val>
          <c:smooth val="0"/>
          <c:extLst>
            <c:ext xmlns:c16="http://schemas.microsoft.com/office/drawing/2014/chart" uri="{C3380CC4-5D6E-409C-BE32-E72D297353CC}">
              <c16:uniqueId val="{00000001-9113-4B34-9F40-BBDB386D59AC}"/>
            </c:ext>
          </c:extLst>
        </c:ser>
        <c:ser>
          <c:idx val="1"/>
          <c:order val="1"/>
          <c:tx>
            <c:strRef>
              <c:f>'Fig8'!$C$43</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'Fig8'!$D$41:$N$41</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'Fig8'!$D$43:$N$43</c:f>
              <c:numCache>
                <c:formatCode>General</c:formatCode>
                <c:ptCount val="11"/>
                <c:pt idx="0">
                  <c:v>14</c:v>
                </c:pt>
                <c:pt idx="1">
                  <c:v>13</c:v>
                </c:pt>
                <c:pt idx="2">
                  <c:v>20</c:v>
                </c:pt>
                <c:pt idx="3">
                  <c:v>15</c:v>
                </c:pt>
                <c:pt idx="4">
                  <c:v>20</c:v>
                </c:pt>
                <c:pt idx="5">
                  <c:v>20</c:v>
                </c:pt>
                <c:pt idx="6">
                  <c:v>20</c:v>
                </c:pt>
                <c:pt idx="7">
                  <c:v>19</c:v>
                </c:pt>
                <c:pt idx="8">
                  <c:v>18</c:v>
                </c:pt>
                <c:pt idx="9">
                  <c:v>22</c:v>
                </c:pt>
              </c:numCache>
            </c:numRef>
          </c:val>
          <c:smooth val="0"/>
          <c:extLst>
            <c:ext xmlns:c16="http://schemas.microsoft.com/office/drawing/2014/chart" uri="{C3380CC4-5D6E-409C-BE32-E72D297353CC}">
              <c16:uniqueId val="{00000002-9113-4B34-9F40-BBDB386D59AC}"/>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114568"/>
        <c:axId val="454109864"/>
      </c:lineChart>
      <c:catAx>
        <c:axId val="45411456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09864"/>
        <c:crosses val="autoZero"/>
        <c:auto val="1"/>
        <c:lblAlgn val="ctr"/>
        <c:lblOffset val="100"/>
        <c:noMultiLvlLbl val="0"/>
      </c:catAx>
      <c:valAx>
        <c:axId val="454109864"/>
        <c:scaling>
          <c:orientation val="minMax"/>
          <c:max val="6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4568"/>
        <c:crosses val="autoZero"/>
        <c:crossBetween val="between"/>
        <c:majorUnit val="1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493489784365192E-2"/>
          <c:y val="1.81082823704109E-2"/>
          <c:w val="0.95731542380731816"/>
          <c:h val="0.89026970277363981"/>
        </c:manualLayout>
      </c:layout>
      <c:lineChart>
        <c:grouping val="standard"/>
        <c:varyColors val="0"/>
        <c:ser>
          <c:idx val="0"/>
          <c:order val="0"/>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'Fig9'!$C$6:$M$6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'Fig9'!$C$7:$M$7</c:f>
              <c:numCache>
                <c:formatCode>0.0</c:formatCode>
                <c:ptCount val="11"/>
                <c:pt idx="0">
                  <c:v>105.5049504950495</c:v>
                </c:pt>
                <c:pt idx="1">
                  <c:v>101.44554455445545</c:v>
                </c:pt>
                <c:pt idx="2">
                  <c:v>102.43137254901961</c:v>
                </c:pt>
                <c:pt idx="3">
                  <c:v>111.17647058823529</c:v>
                </c:pt>
                <c:pt idx="4">
                  <c:v>113.27722772277228</c:v>
                </c:pt>
                <c:pt idx="5">
                  <c:v>104.5940594059406</c:v>
                </c:pt>
                <c:pt idx="6" formatCode="General">
                  <c:v>119.33</c:v>
                </c:pt>
                <c:pt idx="7" formatCode="General">
                  <c:v>156.83000000000001</c:v>
                </c:pt>
                <c:pt idx="8">
                  <c:v>159.98989898989899</c:v>
                </c:pt>
                <c:pt idx="9">
                  <c:v>142.37373737373738</c:v>
                </c:pt>
                <c:pt idx="10">
                  <c:v>121.70297029702971</c:v>
                </c:pt>
              </c:numCache>
            </c:numRef>
          </c:val>
          <c:smooth val="0"/>
          <c:extLst>
            <c:ext xmlns:c16="http://schemas.microsoft.com/office/drawing/2014/chart" uri="{C3380CC4-5D6E-409C-BE32-E72D297353CC}">
              <c16:uniqueId val="{00000000-33CB-4BF3-89FC-10E0CF8B3C9B}"/>
            </c:ext>
          </c:extLst>
        </c:ser>
        <c:ser>
          <c:idx val="1"/>
          <c:order val="1"/>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'Fig9'!$C$6:$M$6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'Fig9'!$C$8:$M$8</c:f>
              <c:numCache>
                <c:formatCode>General</c:formatCode>
                <c:ptCount val="11"/>
                <c:pt idx="0">
                  <c:v>254</c:v>
                </c:pt>
                <c:pt idx="1">
                  <c:v>257</c:v>
                </c:pt>
                <c:pt idx="2">
                  <c:v>262</c:v>
                </c:pt>
                <c:pt idx="3">
                  <c:v>259</c:v>
                </c:pt>
                <c:pt idx="4">
                  <c:v>260</c:v>
                </c:pt>
                <c:pt idx="5">
                  <c:v>264</c:v>
                </c:pt>
                <c:pt idx="6">
                  <c:v>259</c:v>
                </c:pt>
                <c:pt idx="7">
                  <c:v>266</c:v>
                </c:pt>
                <c:pt idx="8">
                  <c:v>271</c:v>
                </c:pt>
                <c:pt idx="9">
                  <c:v>271</c:v>
                </c:pt>
                <c:pt idx="10">
                  <c:v>283</c:v>
                </c:pt>
              </c:numCache>
            </c:numRef>
          </c:val>
          <c:smooth val="0"/>
          <c:extLst>
            <c:ext xmlns:c16="http://schemas.microsoft.com/office/drawing/2014/chart" uri="{C3380CC4-5D6E-409C-BE32-E72D297353CC}">
              <c16:uniqueId val="{00000001-33CB-4BF3-89FC-10E0CF8B3C9B}"/>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111432"/>
        <c:axId val="454112216"/>
      </c:lineChart>
      <c:catAx>
        <c:axId val="454111432"/>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2216"/>
        <c:crosses val="autoZero"/>
        <c:auto val="1"/>
        <c:lblAlgn val="ctr"/>
        <c:lblOffset val="100"/>
        <c:noMultiLvlLbl val="0"/>
      </c:catAx>
      <c:valAx>
        <c:axId val="454112216"/>
        <c:scaling>
          <c:orientation val="minMax"/>
          <c:max val="4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1432"/>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146441314788148E-2"/>
          <c:y val="3.9574611714802442E-2"/>
          <c:w val="0.94401295842953503"/>
          <c:h val="0.81459400908219803"/>
        </c:manualLayout>
      </c:layout>
      <c:lineChart>
        <c:grouping val="standard"/>
        <c:varyColors val="0"/>
        <c:ser>
          <c:idx val="0"/>
          <c:order val="0"/>
          <c:tx>
            <c:strRef>
              <c:f>'Fig9'!$C$38</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'Fig9'!$D$37:$N$37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'Fig9'!$D$38:$N$38</c:f>
              <c:numCache>
                <c:formatCode>_(* #,##0_);_(* \(#,##0\);_(* "-"??_);_(@_)</c:formatCode>
                <c:ptCount val="11"/>
                <c:pt idx="0">
                  <c:v>1150</c:v>
                </c:pt>
                <c:pt idx="1">
                  <c:v>1170</c:v>
                </c:pt>
                <c:pt idx="2">
                  <c:v>1195</c:v>
                </c:pt>
                <c:pt idx="3" formatCode="General">
                  <c:v>1199</c:v>
                </c:pt>
                <c:pt idx="4" formatCode="General">
                  <c:v>1208</c:v>
                </c:pt>
                <c:pt idx="5" formatCode="General">
                  <c:v>1225</c:v>
                </c:pt>
                <c:pt idx="6" formatCode="General">
                  <c:v>1228</c:v>
                </c:pt>
                <c:pt idx="7" formatCode="General">
                  <c:v>1244</c:v>
                </c:pt>
                <c:pt idx="8" formatCode="General">
                  <c:v>1255</c:v>
                </c:pt>
                <c:pt idx="9" formatCode="General">
                  <c:v>1265</c:v>
                </c:pt>
                <c:pt idx="10" formatCode="General">
                  <c:v>1285</c:v>
                </c:pt>
              </c:numCache>
            </c:numRef>
          </c:val>
          <c:smooth val="0"/>
          <c:extLst>
            <c:ext xmlns:c16="http://schemas.microsoft.com/office/drawing/2014/chart" uri="{C3380CC4-5D6E-409C-BE32-E72D297353CC}">
              <c16:uniqueId val="{00000000-9D37-4C8C-B98B-D0E0E43E050D}"/>
            </c:ext>
          </c:extLst>
        </c:ser>
        <c:ser>
          <c:idx val="1"/>
          <c:order val="1"/>
          <c:tx>
            <c:strRef>
              <c:f>'Fig9'!$C$39</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'Fig9'!$D$37:$N$37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'Fig9'!$D$39:$N$39</c:f>
              <c:numCache>
                <c:formatCode>General</c:formatCode>
                <c:ptCount val="11"/>
                <c:pt idx="0">
                  <c:v>226</c:v>
                </c:pt>
                <c:pt idx="1">
                  <c:v>234</c:v>
                </c:pt>
                <c:pt idx="2">
                  <c:v>252</c:v>
                </c:pt>
                <c:pt idx="3">
                  <c:v>241</c:v>
                </c:pt>
                <c:pt idx="4">
                  <c:v>243</c:v>
                </c:pt>
                <c:pt idx="5">
                  <c:v>247</c:v>
                </c:pt>
                <c:pt idx="6">
                  <c:v>249</c:v>
                </c:pt>
                <c:pt idx="7">
                  <c:v>255</c:v>
                </c:pt>
                <c:pt idx="8">
                  <c:v>252</c:v>
                </c:pt>
                <c:pt idx="9">
                  <c:v>259</c:v>
                </c:pt>
              </c:numCache>
            </c:numRef>
          </c:val>
          <c:smooth val="0"/>
          <c:extLst>
            <c:ext xmlns:c16="http://schemas.microsoft.com/office/drawing/2014/chart" uri="{C3380CC4-5D6E-409C-BE32-E72D297353CC}">
              <c16:uniqueId val="{00000001-9D37-4C8C-B98B-D0E0E43E050D}"/>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114960"/>
        <c:axId val="454111040"/>
      </c:lineChart>
      <c:catAx>
        <c:axId val="454114960"/>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1040"/>
        <c:crosses val="autoZero"/>
        <c:auto val="1"/>
        <c:lblAlgn val="ctr"/>
        <c:lblOffset val="100"/>
        <c:noMultiLvlLbl val="0"/>
      </c:catAx>
      <c:valAx>
        <c:axId val="454111040"/>
        <c:scaling>
          <c:orientation val="minMax"/>
          <c:max val="14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4960"/>
        <c:crosses val="autoZero"/>
        <c:crossBetween val="between"/>
        <c:majorUnit val="2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094864998396893E-2"/>
          <c:y val="1.810824998226573E-2"/>
          <c:w val="0.92071412948381448"/>
          <c:h val="0.89026970277363981"/>
        </c:manualLayout>
      </c:layout>
      <c:lineChart>
        <c:grouping val="standard"/>
        <c:varyColors val="0"/>
        <c:ser>
          <c:idx val="0"/>
          <c:order val="0"/>
          <c:tx>
            <c:strRef>
              <c:f>'Fig10'!$B$8</c:f>
              <c:strCache>
                <c:ptCount val="1"/>
                <c:pt idx="0">
                  <c:v>Applications per Program</c:v>
                </c:pt>
              </c:strCache>
            </c:strRef>
          </c:tx>
          <c:spPr>
            <a:ln w="38100" cap="flat" cmpd="dbl" algn="ctr">
              <a:noFill/>
              <a:miter lim="800000"/>
            </a:ln>
            <a:effectLst/>
          </c:spPr>
          <c:marker>
            <c:symbol val="circle"/>
            <c:size val="10"/>
            <c:spPr>
              <a:solidFill>
                <a:srgbClr val="993365"/>
              </a:solidFill>
              <a:ln>
                <a:noFill/>
              </a:ln>
            </c:spPr>
          </c:marker>
          <c:dLbls>
            <c:dLbl>
              <c:idx val="2"/>
              <c:layout>
                <c:manualLayout>
                  <c:x val="-2.701877649909146E-2"/>
                  <c:y val="5.2940667017905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7F-4546-BC98-0017BC5C95F0}"/>
                </c:ext>
              </c:extLst>
            </c:dLbl>
            <c:dLbl>
              <c:idx val="9"/>
              <c:layout>
                <c:manualLayout>
                  <c:x val="-2.3596635036005113E-2"/>
                  <c:y val="4.37747641764759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7F-4546-BC98-0017BC5C95F0}"/>
                </c:ext>
              </c:extLst>
            </c:dLbl>
            <c:dLbl>
              <c:idx val="10"/>
              <c:layout>
                <c:manualLayout>
                  <c:x val="-2.7699199138569216E-2"/>
                  <c:y val="4.3774764176476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AD-4B34-987F-E9E3680539A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'Fig10'!$C$7:$M$7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'Fig10'!$C$8:$M$8</c:f>
              <c:numCache>
                <c:formatCode>General</c:formatCode>
                <c:ptCount val="11"/>
                <c:pt idx="0" formatCode="0.0">
                  <c:v>9.7777777777777786</c:v>
                </c:pt>
                <c:pt idx="1">
                  <c:v>10.3</c:v>
                </c:pt>
                <c:pt idx="2">
                  <c:v>10.8</c:v>
                </c:pt>
                <c:pt idx="3" formatCode="0.0">
                  <c:v>8.7272727272727266</c:v>
                </c:pt>
                <c:pt idx="4" formatCode="0.0">
                  <c:v>7.9090909090909092</c:v>
                </c:pt>
                <c:pt idx="5" formatCode="0.0">
                  <c:v>4.8181818181818183</c:v>
                </c:pt>
                <c:pt idx="6" formatCode="0.0">
                  <c:v>6.916666666666667</c:v>
                </c:pt>
                <c:pt idx="7" formatCode="0.0">
                  <c:v>7</c:v>
                </c:pt>
                <c:pt idx="8" formatCode="0.0">
                  <c:v>7</c:v>
                </c:pt>
                <c:pt idx="9" formatCode="0.0">
                  <c:v>7.5555555555555554</c:v>
                </c:pt>
                <c:pt idx="10">
                  <c:v>7.2</c:v>
                </c:pt>
              </c:numCache>
            </c:numRef>
          </c:val>
          <c:smooth val="0"/>
          <c:extLst>
            <c:ext xmlns:c16="http://schemas.microsoft.com/office/drawing/2014/chart" uri="{C3380CC4-5D6E-409C-BE32-E72D297353CC}">
              <c16:uniqueId val="{00000004-5E43-4D9B-9860-7678B4FFC76D}"/>
            </c:ext>
          </c:extLst>
        </c:ser>
        <c:ser>
          <c:idx val="1"/>
          <c:order val="1"/>
          <c:tx>
            <c:strRef>
              <c:f>'Fig10'!$B$9</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2">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'Fig10'!$C$7:$M$7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'Fig10'!$C$9:$M$9</c:f>
              <c:numCache>
                <c:formatCode>General</c:formatCode>
                <c:ptCount val="11"/>
                <c:pt idx="0">
                  <c:v>9</c:v>
                </c:pt>
                <c:pt idx="1">
                  <c:v>10</c:v>
                </c:pt>
                <c:pt idx="2">
                  <c:v>12</c:v>
                </c:pt>
                <c:pt idx="3">
                  <c:v>11</c:v>
                </c:pt>
                <c:pt idx="4">
                  <c:v>12</c:v>
                </c:pt>
                <c:pt idx="5">
                  <c:v>10</c:v>
                </c:pt>
                <c:pt idx="6">
                  <c:v>14</c:v>
                </c:pt>
                <c:pt idx="7">
                  <c:v>10</c:v>
                </c:pt>
                <c:pt idx="8">
                  <c:v>9</c:v>
                </c:pt>
                <c:pt idx="9">
                  <c:v>9</c:v>
                </c:pt>
                <c:pt idx="10">
                  <c:v>9</c:v>
                </c:pt>
              </c:numCache>
            </c:numRef>
          </c:val>
          <c:smooth val="0"/>
          <c:extLst>
            <c:ext xmlns:c16="http://schemas.microsoft.com/office/drawing/2014/chart" uri="{C3380CC4-5D6E-409C-BE32-E72D297353CC}">
              <c16:uniqueId val="{00000005-5E43-4D9B-9860-7678B4FFC76D}"/>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116920"/>
        <c:axId val="454116136"/>
      </c:lineChart>
      <c:catAx>
        <c:axId val="454116920"/>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6136"/>
        <c:crosses val="autoZero"/>
        <c:auto val="1"/>
        <c:lblAlgn val="ctr"/>
        <c:lblOffset val="100"/>
        <c:noMultiLvlLbl val="0"/>
      </c:catAx>
      <c:valAx>
        <c:axId val="454116136"/>
        <c:scaling>
          <c:orientation val="minMax"/>
          <c:max val="2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6920"/>
        <c:crosses val="autoZero"/>
        <c:crossBetween val="between"/>
        <c:majorUnit val="5"/>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2071412948381448"/>
          <c:h val="0.81459400908219803"/>
        </c:manualLayout>
      </c:layout>
      <c:lineChart>
        <c:grouping val="standard"/>
        <c:varyColors val="0"/>
        <c:ser>
          <c:idx val="0"/>
          <c:order val="0"/>
          <c:tx>
            <c:strRef>
              <c:f>'Fig10'!$B$40</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'Fig10'!$C$40:$M$40</c:f>
              <c:numCache>
                <c:formatCode>General</c:formatCode>
                <c:ptCount val="11"/>
                <c:pt idx="0">
                  <c:v>10</c:v>
                </c:pt>
                <c:pt idx="1">
                  <c:v>13</c:v>
                </c:pt>
                <c:pt idx="2">
                  <c:v>15</c:v>
                </c:pt>
                <c:pt idx="3">
                  <c:v>15</c:v>
                </c:pt>
                <c:pt idx="4">
                  <c:v>16</c:v>
                </c:pt>
                <c:pt idx="5">
                  <c:v>13</c:v>
                </c:pt>
                <c:pt idx="6">
                  <c:v>15</c:v>
                </c:pt>
                <c:pt idx="7">
                  <c:v>12</c:v>
                </c:pt>
                <c:pt idx="8">
                  <c:v>11</c:v>
                </c:pt>
                <c:pt idx="9">
                  <c:v>15</c:v>
                </c:pt>
                <c:pt idx="10">
                  <c:v>14</c:v>
                </c:pt>
              </c:numCache>
            </c:numRef>
          </c:val>
          <c:smooth val="0"/>
          <c:extLst>
            <c:ext xmlns:c16="http://schemas.microsoft.com/office/drawing/2014/chart" uri="{C3380CC4-5D6E-409C-BE32-E72D297353CC}">
              <c16:uniqueId val="{00000000-ED66-446A-B558-BCD2EE83DC08}"/>
            </c:ext>
          </c:extLst>
        </c:ser>
        <c:ser>
          <c:idx val="1"/>
          <c:order val="1"/>
          <c:tx>
            <c:strRef>
              <c:f>'Fig10'!$B$41</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'Fig10'!$C$39:$M$39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'Fig10'!$C$41:$M$41</c:f>
              <c:numCache>
                <c:formatCode>General</c:formatCode>
                <c:ptCount val="11"/>
                <c:pt idx="0">
                  <c:v>8</c:v>
                </c:pt>
                <c:pt idx="1">
                  <c:v>8</c:v>
                </c:pt>
                <c:pt idx="2">
                  <c:v>10</c:v>
                </c:pt>
                <c:pt idx="3">
                  <c:v>12</c:v>
                </c:pt>
                <c:pt idx="4">
                  <c:v>13</c:v>
                </c:pt>
                <c:pt idx="5">
                  <c:v>10</c:v>
                </c:pt>
                <c:pt idx="6">
                  <c:v>12</c:v>
                </c:pt>
                <c:pt idx="7">
                  <c:v>9</c:v>
                </c:pt>
                <c:pt idx="8">
                  <c:v>8</c:v>
                </c:pt>
                <c:pt idx="9">
                  <c:v>11</c:v>
                </c:pt>
              </c:numCache>
            </c:numRef>
          </c:val>
          <c:smooth val="0"/>
          <c:extLst>
            <c:ext xmlns:c16="http://schemas.microsoft.com/office/drawing/2014/chart" uri="{C3380CC4-5D6E-409C-BE32-E72D297353CC}">
              <c16:uniqueId val="{00000001-ED66-446A-B558-BCD2EE83DC08}"/>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113000"/>
        <c:axId val="454113392"/>
      </c:lineChart>
      <c:catAx>
        <c:axId val="454113000"/>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3392"/>
        <c:crosses val="autoZero"/>
        <c:auto val="1"/>
        <c:lblAlgn val="ctr"/>
        <c:lblOffset val="100"/>
        <c:noMultiLvlLbl val="0"/>
      </c:catAx>
      <c:valAx>
        <c:axId val="454113392"/>
        <c:scaling>
          <c:orientation val="minMax"/>
          <c:max val="25"/>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3000"/>
        <c:crosses val="autoZero"/>
        <c:crossBetween val="between"/>
        <c:majorUnit val="5"/>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094864998396893E-2"/>
          <c:y val="1.810824998226573E-2"/>
          <c:w val="0.92071412948381448"/>
          <c:h val="0.89026970277363981"/>
        </c:manualLayout>
      </c:layout>
      <c:lineChart>
        <c:grouping val="standard"/>
        <c:varyColors val="0"/>
        <c:ser>
          <c:idx val="0"/>
          <c:order val="0"/>
          <c:tx>
            <c:strRef>
              <c:f>'Fig2'!$B$7</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'Fig2'!$C$7:$M$7</c:f>
              <c:numCache>
                <c:formatCode>0.0</c:formatCode>
                <c:ptCount val="11"/>
                <c:pt idx="0">
                  <c:v>68.49438202247191</c:v>
                </c:pt>
                <c:pt idx="1">
                  <c:v>70.758241758241752</c:v>
                </c:pt>
                <c:pt idx="2">
                  <c:v>68.853932584269657</c:v>
                </c:pt>
                <c:pt idx="3">
                  <c:v>66.147727272727266</c:v>
                </c:pt>
                <c:pt idx="4">
                  <c:v>74.102272727272734</c:v>
                </c:pt>
                <c:pt idx="5">
                  <c:v>60.806451612903224</c:v>
                </c:pt>
                <c:pt idx="6">
                  <c:v>70.336956521739125</c:v>
                </c:pt>
                <c:pt idx="7">
                  <c:v>86.9</c:v>
                </c:pt>
                <c:pt idx="8">
                  <c:v>84.6</c:v>
                </c:pt>
                <c:pt idx="9">
                  <c:v>71.989361702127653</c:v>
                </c:pt>
                <c:pt idx="10">
                  <c:v>79.326086956521735</c:v>
                </c:pt>
              </c:numCache>
            </c:numRef>
          </c:val>
          <c:smooth val="0"/>
          <c:extLst>
            <c:ext xmlns:c16="http://schemas.microsoft.com/office/drawing/2014/chart" uri="{C3380CC4-5D6E-409C-BE32-E72D297353CC}">
              <c16:uniqueId val="{00000000-1F76-4EE0-948D-17CFB6059F6F}"/>
            </c:ext>
          </c:extLst>
        </c:ser>
        <c:ser>
          <c:idx val="1"/>
          <c:order val="1"/>
          <c:tx>
            <c:strRef>
              <c:f>'Fig2'!$B$8</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'Fig2'!$C$6:$M$6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'Fig2'!$C$8:$M$8</c:f>
              <c:numCache>
                <c:formatCode>General</c:formatCode>
                <c:ptCount val="11"/>
                <c:pt idx="0">
                  <c:v>747</c:v>
                </c:pt>
                <c:pt idx="1">
                  <c:v>785</c:v>
                </c:pt>
                <c:pt idx="2">
                  <c:v>766</c:v>
                </c:pt>
                <c:pt idx="3">
                  <c:v>791</c:v>
                </c:pt>
                <c:pt idx="4">
                  <c:v>771</c:v>
                </c:pt>
                <c:pt idx="5">
                  <c:v>769</c:v>
                </c:pt>
                <c:pt idx="6">
                  <c:v>799</c:v>
                </c:pt>
                <c:pt idx="7">
                  <c:v>790</c:v>
                </c:pt>
                <c:pt idx="8">
                  <c:v>791</c:v>
                </c:pt>
                <c:pt idx="9">
                  <c:v>765</c:v>
                </c:pt>
                <c:pt idx="10">
                  <c:v>808</c:v>
                </c:pt>
              </c:numCache>
            </c:numRef>
          </c:val>
          <c:smooth val="0"/>
          <c:extLst>
            <c:ext xmlns:c16="http://schemas.microsoft.com/office/drawing/2014/chart" uri="{C3380CC4-5D6E-409C-BE32-E72D297353CC}">
              <c16:uniqueId val="{00000001-1F76-4EE0-948D-17CFB6059F6F}"/>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1302992"/>
        <c:axId val="450669968"/>
      </c:lineChart>
      <c:catAx>
        <c:axId val="451302992"/>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0669968"/>
        <c:crosses val="autoZero"/>
        <c:auto val="1"/>
        <c:lblAlgn val="ctr"/>
        <c:lblOffset val="100"/>
        <c:noMultiLvlLbl val="0"/>
      </c:catAx>
      <c:valAx>
        <c:axId val="450669968"/>
        <c:scaling>
          <c:orientation val="minMax"/>
          <c:max val="10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302992"/>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534540689229377E-2"/>
          <c:y val="1.810824998226573E-2"/>
          <c:w val="0.94927439048698692"/>
          <c:h val="0.89026970277363981"/>
        </c:manualLayout>
      </c:layout>
      <c:lineChart>
        <c:grouping val="standard"/>
        <c:varyColors val="0"/>
        <c:ser>
          <c:idx val="0"/>
          <c:order val="0"/>
          <c:tx>
            <c:strRef>
              <c:f>'Fig11'!$B$6</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'Fig11'!$C$6:$M$6</c:f>
              <c:numCache>
                <c:formatCode>0.0</c:formatCode>
                <c:ptCount val="11"/>
                <c:pt idx="0">
                  <c:v>155.68181818181819</c:v>
                </c:pt>
                <c:pt idx="1">
                  <c:v>162.84848484848484</c:v>
                </c:pt>
                <c:pt idx="2">
                  <c:v>170.89393939393941</c:v>
                </c:pt>
                <c:pt idx="3">
                  <c:v>163.55223880597015</c:v>
                </c:pt>
                <c:pt idx="4">
                  <c:v>151.15384615384616</c:v>
                </c:pt>
                <c:pt idx="5">
                  <c:v>148.28358208955223</c:v>
                </c:pt>
                <c:pt idx="6">
                  <c:v>160.27272727272728</c:v>
                </c:pt>
                <c:pt idx="7">
                  <c:v>184.52307692307693</c:v>
                </c:pt>
                <c:pt idx="8">
                  <c:v>189.69117647058823</c:v>
                </c:pt>
                <c:pt idx="9">
                  <c:v>187.5735294117647</c:v>
                </c:pt>
                <c:pt idx="10">
                  <c:v>205.65151515151516</c:v>
                </c:pt>
              </c:numCache>
            </c:numRef>
          </c:val>
          <c:smooth val="0"/>
          <c:extLst>
            <c:ext xmlns:c16="http://schemas.microsoft.com/office/drawing/2014/chart" uri="{C3380CC4-5D6E-409C-BE32-E72D297353CC}">
              <c16:uniqueId val="{00000000-9BA0-4A89-9E37-23E6024542AC}"/>
            </c:ext>
          </c:extLst>
        </c:ser>
        <c:ser>
          <c:idx val="1"/>
          <c:order val="1"/>
          <c:tx>
            <c:strRef>
              <c:f>'Fig11'!$B$7</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'Fig11'!$C$5:$M$5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'Fig11'!$C$7:$M$7</c:f>
              <c:numCache>
                <c:formatCode>General</c:formatCode>
                <c:ptCount val="11"/>
                <c:pt idx="0">
                  <c:v>363</c:v>
                </c:pt>
                <c:pt idx="1">
                  <c:v>375</c:v>
                </c:pt>
                <c:pt idx="2">
                  <c:v>393</c:v>
                </c:pt>
                <c:pt idx="3">
                  <c:v>395</c:v>
                </c:pt>
                <c:pt idx="4">
                  <c:v>392</c:v>
                </c:pt>
                <c:pt idx="5">
                  <c:v>393</c:v>
                </c:pt>
                <c:pt idx="6">
                  <c:v>393</c:v>
                </c:pt>
                <c:pt idx="7">
                  <c:v>408</c:v>
                </c:pt>
                <c:pt idx="8">
                  <c:v>420</c:v>
                </c:pt>
                <c:pt idx="9">
                  <c:v>417</c:v>
                </c:pt>
                <c:pt idx="10">
                  <c:v>423</c:v>
                </c:pt>
              </c:numCache>
            </c:numRef>
          </c:val>
          <c:smooth val="0"/>
          <c:extLst>
            <c:ext xmlns:c16="http://schemas.microsoft.com/office/drawing/2014/chart" uri="{C3380CC4-5D6E-409C-BE32-E72D297353CC}">
              <c16:uniqueId val="{00000001-9BA0-4A89-9E37-23E6024542AC}"/>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114176"/>
        <c:axId val="454115352"/>
      </c:lineChart>
      <c:catAx>
        <c:axId val="454114176"/>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5352"/>
        <c:crosses val="autoZero"/>
        <c:auto val="1"/>
        <c:lblAlgn val="ctr"/>
        <c:lblOffset val="100"/>
        <c:noMultiLvlLbl val="0"/>
      </c:catAx>
      <c:valAx>
        <c:axId val="454115352"/>
        <c:scaling>
          <c:orientation val="minMax"/>
          <c:max val="5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114176"/>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4237516128442123"/>
          <c:h val="0.81459400908219803"/>
        </c:manualLayout>
      </c:layout>
      <c:lineChart>
        <c:grouping val="standard"/>
        <c:varyColors val="0"/>
        <c:ser>
          <c:idx val="0"/>
          <c:order val="0"/>
          <c:tx>
            <c:strRef>
              <c:f>'Fig11'!$B$39</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'Fig11'!$C$38:$M$38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'Fig11'!$C$39:$M$39</c:f>
              <c:numCache>
                <c:formatCode>General</c:formatCode>
                <c:ptCount val="11"/>
                <c:pt idx="0" formatCode="_(* #,##0_);_(* \(#,##0\);_(* &quot;-&quot;??_);_(@_)">
                  <c:v>1008</c:v>
                </c:pt>
                <c:pt idx="1">
                  <c:v>1023</c:v>
                </c:pt>
                <c:pt idx="2">
                  <c:v>1043</c:v>
                </c:pt>
                <c:pt idx="3">
                  <c:v>1064</c:v>
                </c:pt>
                <c:pt idx="4">
                  <c:v>1080</c:v>
                </c:pt>
                <c:pt idx="5">
                  <c:v>1099</c:v>
                </c:pt>
                <c:pt idx="6">
                  <c:v>1098</c:v>
                </c:pt>
                <c:pt idx="7">
                  <c:v>1111</c:v>
                </c:pt>
                <c:pt idx="8">
                  <c:v>1140</c:v>
                </c:pt>
                <c:pt idx="9">
                  <c:v>1146</c:v>
                </c:pt>
                <c:pt idx="10">
                  <c:v>1161</c:v>
                </c:pt>
              </c:numCache>
            </c:numRef>
          </c:val>
          <c:smooth val="0"/>
          <c:extLst>
            <c:ext xmlns:c16="http://schemas.microsoft.com/office/drawing/2014/chart" uri="{C3380CC4-5D6E-409C-BE32-E72D297353CC}">
              <c16:uniqueId val="{00000000-855A-45C5-9686-DD83F836A291}"/>
            </c:ext>
          </c:extLst>
        </c:ser>
        <c:ser>
          <c:idx val="1"/>
          <c:order val="1"/>
          <c:tx>
            <c:strRef>
              <c:f>'Fig11'!$B$40</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'Fig11'!$C$38:$M$38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'Fig11'!$C$40:$M$40</c:f>
              <c:numCache>
                <c:formatCode>General</c:formatCode>
                <c:ptCount val="11"/>
                <c:pt idx="0">
                  <c:v>354</c:v>
                </c:pt>
                <c:pt idx="1">
                  <c:v>370</c:v>
                </c:pt>
                <c:pt idx="2">
                  <c:v>366</c:v>
                </c:pt>
                <c:pt idx="3">
                  <c:v>372</c:v>
                </c:pt>
                <c:pt idx="4">
                  <c:v>388</c:v>
                </c:pt>
                <c:pt idx="5">
                  <c:v>391</c:v>
                </c:pt>
                <c:pt idx="6">
                  <c:v>386</c:v>
                </c:pt>
                <c:pt idx="7">
                  <c:v>398</c:v>
                </c:pt>
                <c:pt idx="8">
                  <c:v>389</c:v>
                </c:pt>
                <c:pt idx="9">
                  <c:v>405</c:v>
                </c:pt>
              </c:numCache>
            </c:numRef>
          </c:val>
          <c:smooth val="0"/>
          <c:extLst>
            <c:ext xmlns:c16="http://schemas.microsoft.com/office/drawing/2014/chart" uri="{C3380CC4-5D6E-409C-BE32-E72D297353CC}">
              <c16:uniqueId val="{00000001-855A-45C5-9686-DD83F836A291}"/>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760200"/>
        <c:axId val="454761376"/>
      </c:lineChart>
      <c:catAx>
        <c:axId val="454760200"/>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1376"/>
        <c:crosses val="autoZero"/>
        <c:auto val="1"/>
        <c:lblAlgn val="ctr"/>
        <c:lblOffset val="100"/>
        <c:noMultiLvlLbl val="0"/>
      </c:catAx>
      <c:valAx>
        <c:axId val="454761376"/>
        <c:scaling>
          <c:orientation val="minMax"/>
          <c:max val="15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0200"/>
        <c:crosses val="autoZero"/>
        <c:crossBetween val="between"/>
        <c:majorUnit val="25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29303859507309E-2"/>
          <c:y val="1.8108240272247337E-2"/>
          <c:w val="0.93543077918276485"/>
          <c:h val="0.89026970277363981"/>
        </c:manualLayout>
      </c:layout>
      <c:lineChart>
        <c:grouping val="standard"/>
        <c:varyColors val="0"/>
        <c:ser>
          <c:idx val="0"/>
          <c:order val="0"/>
          <c:tx>
            <c:strRef>
              <c:f>'Fig12'!$C$8</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dLbl>
              <c:idx val="4"/>
              <c:layout>
                <c:manualLayout>
                  <c:x val="-3.1473083499417347E-2"/>
                  <c:y val="7.13316350162110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A4-4B33-835A-8A3F75AE7EEF}"/>
                </c:ext>
              </c:extLst>
            </c:dLbl>
            <c:dLbl>
              <c:idx val="7"/>
              <c:layout>
                <c:manualLayout>
                  <c:x val="-3.0074469836375087E-2"/>
                  <c:y val="7.1144916409258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A4-4B33-835A-8A3F75AE7EEF}"/>
                </c:ext>
              </c:extLst>
            </c:dLbl>
            <c:dLbl>
              <c:idx val="8"/>
              <c:layout>
                <c:manualLayout>
                  <c:x val="-2.9479258155303459E-2"/>
                  <c:y val="6.8237539668551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9-477E-99AE-0B07463ED8C8}"/>
                </c:ext>
              </c:extLst>
            </c:dLbl>
            <c:dLbl>
              <c:idx val="9"/>
              <c:layout>
                <c:manualLayout>
                  <c:x val="-2.947925815530365E-2"/>
                  <c:y val="7.13637612334739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F9-4BBD-BA36-977B4E1FE3A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'Fig12'!$D$7:$N$7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'Fig12'!$D$8:$N$8</c:f>
              <c:numCache>
                <c:formatCode>0.0</c:formatCode>
                <c:ptCount val="11"/>
                <c:pt idx="0">
                  <c:v>17.5</c:v>
                </c:pt>
                <c:pt idx="1">
                  <c:v>10.8</c:v>
                </c:pt>
                <c:pt idx="2" formatCode="General">
                  <c:v>9.6</c:v>
                </c:pt>
                <c:pt idx="3" formatCode="General">
                  <c:v>9.4</c:v>
                </c:pt>
                <c:pt idx="4" formatCode="General">
                  <c:v>5.6</c:v>
                </c:pt>
                <c:pt idx="5" formatCode="General">
                  <c:v>7.2</c:v>
                </c:pt>
                <c:pt idx="6">
                  <c:v>6.166666666666667</c:v>
                </c:pt>
                <c:pt idx="7">
                  <c:v>7.833333333333333</c:v>
                </c:pt>
                <c:pt idx="8">
                  <c:v>7</c:v>
                </c:pt>
                <c:pt idx="9">
                  <c:v>6.8571428571428568</c:v>
                </c:pt>
                <c:pt idx="10">
                  <c:v>10.666666666666666</c:v>
                </c:pt>
              </c:numCache>
            </c:numRef>
          </c:val>
          <c:smooth val="0"/>
          <c:extLst>
            <c:ext xmlns:c16="http://schemas.microsoft.com/office/drawing/2014/chart" uri="{C3380CC4-5D6E-409C-BE32-E72D297353CC}">
              <c16:uniqueId val="{00000002-E8A9-4AAC-8BF7-9D5A3BDCB359}"/>
            </c:ext>
          </c:extLst>
        </c:ser>
        <c:ser>
          <c:idx val="1"/>
          <c:order val="1"/>
          <c:tx>
            <c:strRef>
              <c:f>'Fig12'!$C$9</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dLbl>
              <c:idx val="6"/>
              <c:layout>
                <c:manualLayout>
                  <c:x val="-2.4899750601714409E-2"/>
                  <c:y val="7.4599608872420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A4-4B33-835A-8A3F75AE7EEF}"/>
                </c:ext>
              </c:extLst>
            </c:dLbl>
            <c:dLbl>
              <c:idx val="8"/>
              <c:layout>
                <c:manualLayout>
                  <c:x val="-2.7434095028832629E-2"/>
                  <c:y val="-9.2085933184521906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1.4256977108331724E-2"/>
                      <c:h val="7.6107987077627753E-2"/>
                    </c:manualLayout>
                  </c15:layout>
                </c:ext>
                <c:ext xmlns:c16="http://schemas.microsoft.com/office/drawing/2014/chart" uri="{C3380CC4-5D6E-409C-BE32-E72D297353CC}">
                  <c16:uniqueId val="{00000003-15A4-4B33-835A-8A3F75AE7EE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25400">
                      <a:noFill/>
                    </a:ln>
                  </c:spPr>
                </c15:leaderLines>
              </c:ext>
            </c:extLst>
          </c:dLbls>
          <c:cat>
            <c:strRef>
              <c:f>'Fig12'!$D$7:$N$7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'Fig12'!$D$9:$N$9</c:f>
              <c:numCache>
                <c:formatCode>General</c:formatCode>
                <c:ptCount val="11"/>
                <c:pt idx="0">
                  <c:v>4</c:v>
                </c:pt>
                <c:pt idx="1">
                  <c:v>6</c:v>
                </c:pt>
                <c:pt idx="2">
                  <c:v>6</c:v>
                </c:pt>
                <c:pt idx="3">
                  <c:v>5</c:v>
                </c:pt>
                <c:pt idx="4">
                  <c:v>6</c:v>
                </c:pt>
                <c:pt idx="5">
                  <c:v>4</c:v>
                </c:pt>
                <c:pt idx="6">
                  <c:v>6</c:v>
                </c:pt>
                <c:pt idx="7">
                  <c:v>8</c:v>
                </c:pt>
                <c:pt idx="8">
                  <c:v>7</c:v>
                </c:pt>
                <c:pt idx="9">
                  <c:v>9</c:v>
                </c:pt>
                <c:pt idx="10">
                  <c:v>7</c:v>
                </c:pt>
              </c:numCache>
            </c:numRef>
          </c:val>
          <c:smooth val="0"/>
          <c:extLst>
            <c:ext xmlns:c16="http://schemas.microsoft.com/office/drawing/2014/chart" uri="{C3380CC4-5D6E-409C-BE32-E72D297353CC}">
              <c16:uniqueId val="{00000005-E8A9-4AAC-8BF7-9D5A3BDCB359}"/>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764904"/>
        <c:axId val="454765296"/>
      </c:lineChart>
      <c:catAx>
        <c:axId val="454764904"/>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5296"/>
        <c:crosses val="autoZero"/>
        <c:auto val="1"/>
        <c:lblAlgn val="ctr"/>
        <c:lblOffset val="100"/>
        <c:noMultiLvlLbl val="0"/>
      </c:catAx>
      <c:valAx>
        <c:axId val="454765296"/>
        <c:scaling>
          <c:orientation val="minMax"/>
          <c:max val="25"/>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4904"/>
        <c:crosses val="autoZero"/>
        <c:crossBetween val="between"/>
        <c:majorUnit val="5"/>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2009432667070468"/>
          <c:h val="0.81459400908219803"/>
        </c:manualLayout>
      </c:layout>
      <c:lineChart>
        <c:grouping val="standard"/>
        <c:varyColors val="0"/>
        <c:ser>
          <c:idx val="0"/>
          <c:order val="0"/>
          <c:tx>
            <c:strRef>
              <c:f>'Fig12'!$C$39</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'Fig12'!$D$39:$N$39</c:f>
              <c:numCache>
                <c:formatCode>General</c:formatCode>
                <c:ptCount val="11"/>
                <c:pt idx="0">
                  <c:v>5</c:v>
                </c:pt>
                <c:pt idx="1">
                  <c:v>6</c:v>
                </c:pt>
                <c:pt idx="2">
                  <c:v>6</c:v>
                </c:pt>
                <c:pt idx="3">
                  <c:v>5</c:v>
                </c:pt>
                <c:pt idx="4">
                  <c:v>6</c:v>
                </c:pt>
                <c:pt idx="5">
                  <c:v>4</c:v>
                </c:pt>
                <c:pt idx="6">
                  <c:v>6</c:v>
                </c:pt>
                <c:pt idx="7">
                  <c:v>8</c:v>
                </c:pt>
                <c:pt idx="8">
                  <c:v>7</c:v>
                </c:pt>
                <c:pt idx="9">
                  <c:v>10</c:v>
                </c:pt>
                <c:pt idx="10">
                  <c:v>9</c:v>
                </c:pt>
              </c:numCache>
            </c:numRef>
          </c:val>
          <c:smooth val="0"/>
          <c:extLst>
            <c:ext xmlns:c16="http://schemas.microsoft.com/office/drawing/2014/chart" uri="{C3380CC4-5D6E-409C-BE32-E72D297353CC}">
              <c16:uniqueId val="{00000001-E3B6-4A02-A276-64413F751064}"/>
            </c:ext>
          </c:extLst>
        </c:ser>
        <c:ser>
          <c:idx val="1"/>
          <c:order val="1"/>
          <c:tx>
            <c:strRef>
              <c:f>'Fig12'!$C$40</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'Fig12'!$D$38:$N$38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'Fig12'!$D$40:$N$40</c:f>
              <c:numCache>
                <c:formatCode>General</c:formatCode>
                <c:ptCount val="11"/>
                <c:pt idx="0">
                  <c:v>4</c:v>
                </c:pt>
                <c:pt idx="1">
                  <c:v>5</c:v>
                </c:pt>
                <c:pt idx="2">
                  <c:v>6</c:v>
                </c:pt>
                <c:pt idx="3">
                  <c:v>5</c:v>
                </c:pt>
                <c:pt idx="4">
                  <c:v>5</c:v>
                </c:pt>
                <c:pt idx="5">
                  <c:v>7</c:v>
                </c:pt>
                <c:pt idx="6">
                  <c:v>6</c:v>
                </c:pt>
                <c:pt idx="7">
                  <c:v>8</c:v>
                </c:pt>
                <c:pt idx="8">
                  <c:v>7</c:v>
                </c:pt>
                <c:pt idx="9">
                  <c:v>8</c:v>
                </c:pt>
              </c:numCache>
            </c:numRef>
          </c:val>
          <c:smooth val="0"/>
          <c:extLst>
            <c:ext xmlns:c16="http://schemas.microsoft.com/office/drawing/2014/chart" uri="{C3380CC4-5D6E-409C-BE32-E72D297353CC}">
              <c16:uniqueId val="{00000002-E3B6-4A02-A276-64413F751064}"/>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760592"/>
        <c:axId val="454758632"/>
      </c:lineChart>
      <c:catAx>
        <c:axId val="454760592"/>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58632"/>
        <c:crosses val="autoZero"/>
        <c:auto val="1"/>
        <c:lblAlgn val="ctr"/>
        <c:lblOffset val="100"/>
        <c:noMultiLvlLbl val="0"/>
      </c:catAx>
      <c:valAx>
        <c:axId val="454758632"/>
        <c:scaling>
          <c:orientation val="minMax"/>
          <c:max val="12"/>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0592"/>
        <c:crosses val="autoZero"/>
        <c:crossBetween val="between"/>
        <c:majorUnit val="2"/>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2071412948381448"/>
          <c:h val="0.81459400908219803"/>
        </c:manualLayout>
      </c:layout>
      <c:lineChart>
        <c:grouping val="standard"/>
        <c:varyColors val="0"/>
        <c:ser>
          <c:idx val="0"/>
          <c:order val="0"/>
          <c:tx>
            <c:strRef>
              <c:f>'Fig13'!$C$38</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'Fig13'!$D$37:$N$37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'Fig13'!$D$38:$N$38</c:f>
              <c:numCache>
                <c:formatCode>General</c:formatCode>
                <c:ptCount val="11"/>
                <c:pt idx="0">
                  <c:v>24</c:v>
                </c:pt>
                <c:pt idx="1">
                  <c:v>24</c:v>
                </c:pt>
                <c:pt idx="2">
                  <c:v>26</c:v>
                </c:pt>
                <c:pt idx="3">
                  <c:v>29</c:v>
                </c:pt>
                <c:pt idx="4">
                  <c:v>30</c:v>
                </c:pt>
                <c:pt idx="5">
                  <c:v>29</c:v>
                </c:pt>
                <c:pt idx="6">
                  <c:v>31</c:v>
                </c:pt>
                <c:pt idx="7">
                  <c:v>36</c:v>
                </c:pt>
                <c:pt idx="8">
                  <c:v>37</c:v>
                </c:pt>
                <c:pt idx="9">
                  <c:v>38</c:v>
                </c:pt>
                <c:pt idx="10">
                  <c:v>33</c:v>
                </c:pt>
              </c:numCache>
            </c:numRef>
          </c:val>
          <c:smooth val="0"/>
          <c:extLst>
            <c:ext xmlns:c16="http://schemas.microsoft.com/office/drawing/2014/chart" uri="{C3380CC4-5D6E-409C-BE32-E72D297353CC}">
              <c16:uniqueId val="{00000000-7C73-4CEE-B20F-D42A5D285DB9}"/>
            </c:ext>
          </c:extLst>
        </c:ser>
        <c:ser>
          <c:idx val="1"/>
          <c:order val="1"/>
          <c:tx>
            <c:strRef>
              <c:f>'Fig13'!$C$39</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'Fig13'!$D$37:$N$37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'Fig13'!$D$39:$N$39</c:f>
              <c:numCache>
                <c:formatCode>General</c:formatCode>
                <c:ptCount val="11"/>
                <c:pt idx="0">
                  <c:v>10</c:v>
                </c:pt>
                <c:pt idx="1">
                  <c:v>10</c:v>
                </c:pt>
                <c:pt idx="2">
                  <c:v>11</c:v>
                </c:pt>
                <c:pt idx="3">
                  <c:v>10</c:v>
                </c:pt>
                <c:pt idx="4">
                  <c:v>9</c:v>
                </c:pt>
                <c:pt idx="5">
                  <c:v>15</c:v>
                </c:pt>
                <c:pt idx="6">
                  <c:v>9</c:v>
                </c:pt>
                <c:pt idx="7">
                  <c:v>11</c:v>
                </c:pt>
                <c:pt idx="8">
                  <c:v>12</c:v>
                </c:pt>
                <c:pt idx="9">
                  <c:v>18</c:v>
                </c:pt>
              </c:numCache>
            </c:numRef>
          </c:val>
          <c:smooth val="0"/>
          <c:extLst>
            <c:ext xmlns:c16="http://schemas.microsoft.com/office/drawing/2014/chart" uri="{C3380CC4-5D6E-409C-BE32-E72D297353CC}">
              <c16:uniqueId val="{00000001-7C73-4CEE-B20F-D42A5D285DB9}"/>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765688"/>
        <c:axId val="454766080"/>
      </c:lineChart>
      <c:catAx>
        <c:axId val="45476568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6080"/>
        <c:crosses val="autoZero"/>
        <c:auto val="1"/>
        <c:lblAlgn val="ctr"/>
        <c:lblOffset val="100"/>
        <c:noMultiLvlLbl val="0"/>
      </c:catAx>
      <c:valAx>
        <c:axId val="454766080"/>
        <c:scaling>
          <c:orientation val="minMax"/>
          <c:max val="5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5688"/>
        <c:crosses val="autoZero"/>
        <c:crossBetween val="between"/>
        <c:majorUnit val="1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4068540180580604E-2"/>
          <c:y val="1.810824998226573E-2"/>
          <c:w val="0.94474040043173657"/>
          <c:h val="0.89026970277363981"/>
        </c:manualLayout>
      </c:layout>
      <c:lineChart>
        <c:grouping val="standard"/>
        <c:varyColors val="0"/>
        <c:ser>
          <c:idx val="0"/>
          <c:order val="0"/>
          <c:tx>
            <c:strRef>
              <c:f>'Fig13'!$C$7</c:f>
              <c:strCache>
                <c:ptCount val="1"/>
                <c:pt idx="0">
                  <c:v>Applications per Program</c:v>
                </c:pt>
              </c:strCache>
            </c:strRef>
          </c:tx>
          <c:spPr>
            <a:ln w="38100" cap="flat" cmpd="dbl" algn="ctr">
              <a:noFill/>
              <a:miter lim="800000"/>
            </a:ln>
            <a:effectLst/>
          </c:spPr>
          <c:marker>
            <c:symbol val="circle"/>
            <c:size val="10"/>
            <c:spPr>
              <a:solidFill>
                <a:srgbClr val="993365"/>
              </a:solidFill>
              <a:ln>
                <a:noFill/>
              </a:ln>
            </c:spPr>
          </c:marker>
          <c:dLbls>
            <c:dLbl>
              <c:idx val="1"/>
              <c:layout>
                <c:manualLayout>
                  <c:x val="-2.2824126150897805E-2"/>
                  <c:y val="5.7328305425841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7D-485E-B628-FDF636CB8948}"/>
                </c:ext>
              </c:extLst>
            </c:dLbl>
            <c:dLbl>
              <c:idx val="2"/>
              <c:layout>
                <c:manualLayout>
                  <c:x val="-2.2824126150897805E-2"/>
                  <c:y val="5.4019785988289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AB-4441-892C-96EDA04633ED}"/>
                </c:ext>
              </c:extLst>
            </c:dLbl>
            <c:dLbl>
              <c:idx val="3"/>
              <c:layout>
                <c:manualLayout>
                  <c:x val="-2.6134337374494953E-2"/>
                  <c:y val="6.0636824863393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9E-4C09-AC5C-C17E86797BB9}"/>
                </c:ext>
              </c:extLst>
            </c:dLbl>
            <c:dLbl>
              <c:idx val="4"/>
              <c:layout>
                <c:manualLayout>
                  <c:x val="-2.6134337374494856E-2"/>
                  <c:y val="-7.50124720762262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EB-4FE9-BBB4-B0449CC935F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'Fig13'!$D$6:$N$6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'Fig13'!$D$7:$N$7</c:f>
              <c:numCache>
                <c:formatCode>0.0</c:formatCode>
                <c:ptCount val="11"/>
                <c:pt idx="0">
                  <c:v>11.166666666666666</c:v>
                </c:pt>
                <c:pt idx="1">
                  <c:v>9.4285714285714288</c:v>
                </c:pt>
                <c:pt idx="2">
                  <c:v>9.4285714285714288</c:v>
                </c:pt>
                <c:pt idx="3" formatCode="General">
                  <c:v>10.8</c:v>
                </c:pt>
                <c:pt idx="4">
                  <c:v>12.666666666666666</c:v>
                </c:pt>
                <c:pt idx="5">
                  <c:v>15.833333333333334</c:v>
                </c:pt>
                <c:pt idx="6" formatCode="General">
                  <c:v>23.5</c:v>
                </c:pt>
                <c:pt idx="7" formatCode="General">
                  <c:v>26.5</c:v>
                </c:pt>
                <c:pt idx="8">
                  <c:v>27</c:v>
                </c:pt>
                <c:pt idx="9">
                  <c:v>22.166666666666668</c:v>
                </c:pt>
                <c:pt idx="10">
                  <c:v>22.166666666666668</c:v>
                </c:pt>
              </c:numCache>
            </c:numRef>
          </c:val>
          <c:smooth val="0"/>
          <c:extLst>
            <c:ext xmlns:c16="http://schemas.microsoft.com/office/drawing/2014/chart" uri="{C3380CC4-5D6E-409C-BE32-E72D297353CC}">
              <c16:uniqueId val="{00000004-A9EB-4FE9-BBB4-B0449CC935F0}"/>
            </c:ext>
          </c:extLst>
        </c:ser>
        <c:ser>
          <c:idx val="1"/>
          <c:order val="1"/>
          <c:tx>
            <c:strRef>
              <c:f>'Fig13'!$C$8</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2">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'Fig13'!$D$6:$N$6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'Fig13'!$D$8:$N$8</c:f>
              <c:numCache>
                <c:formatCode>General</c:formatCode>
                <c:ptCount val="11"/>
                <c:pt idx="0">
                  <c:v>10</c:v>
                </c:pt>
                <c:pt idx="1">
                  <c:v>12</c:v>
                </c:pt>
                <c:pt idx="2">
                  <c:v>12</c:v>
                </c:pt>
                <c:pt idx="3">
                  <c:v>12</c:v>
                </c:pt>
                <c:pt idx="4">
                  <c:v>13</c:v>
                </c:pt>
                <c:pt idx="5">
                  <c:v>14</c:v>
                </c:pt>
                <c:pt idx="6">
                  <c:v>15</c:v>
                </c:pt>
                <c:pt idx="7">
                  <c:v>16</c:v>
                </c:pt>
                <c:pt idx="8">
                  <c:v>14</c:v>
                </c:pt>
                <c:pt idx="9">
                  <c:v>16</c:v>
                </c:pt>
                <c:pt idx="10">
                  <c:v>14</c:v>
                </c:pt>
              </c:numCache>
            </c:numRef>
          </c:val>
          <c:smooth val="0"/>
          <c:extLst>
            <c:ext xmlns:c16="http://schemas.microsoft.com/office/drawing/2014/chart" uri="{C3380CC4-5D6E-409C-BE32-E72D297353CC}">
              <c16:uniqueId val="{00000005-A9EB-4FE9-BBB4-B0449CC935F0}"/>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762944"/>
        <c:axId val="454764120"/>
      </c:lineChart>
      <c:catAx>
        <c:axId val="454762944"/>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4120"/>
        <c:crosses val="autoZero"/>
        <c:auto val="1"/>
        <c:lblAlgn val="ctr"/>
        <c:lblOffset val="100"/>
        <c:noMultiLvlLbl val="0"/>
      </c:catAx>
      <c:valAx>
        <c:axId val="454764120"/>
        <c:scaling>
          <c:orientation val="minMax"/>
          <c:max val="5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2944"/>
        <c:crosses val="autoZero"/>
        <c:crossBetween val="between"/>
        <c:majorUnit val="1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1708354894315491"/>
          <c:h val="0.81459400908219803"/>
        </c:manualLayout>
      </c:layout>
      <c:lineChart>
        <c:grouping val="standard"/>
        <c:varyColors val="0"/>
        <c:ser>
          <c:idx val="0"/>
          <c:order val="0"/>
          <c:tx>
            <c:strRef>
              <c:f>'Fig14'!$C$39</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dLbl>
              <c:idx val="9"/>
              <c:layout>
                <c:manualLayout>
                  <c:x val="-2.6986211388113229E-2"/>
                  <c:y val="-5.1647782781477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6D-4A00-8BA1-DD05C9539F0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'Fig14'!$D$39:$N$39</c:f>
              <c:numCache>
                <c:formatCode>General</c:formatCode>
                <c:ptCount val="11"/>
                <c:pt idx="0">
                  <c:v>42</c:v>
                </c:pt>
                <c:pt idx="1">
                  <c:v>40</c:v>
                </c:pt>
                <c:pt idx="2">
                  <c:v>37</c:v>
                </c:pt>
                <c:pt idx="3">
                  <c:v>41</c:v>
                </c:pt>
                <c:pt idx="4">
                  <c:v>49</c:v>
                </c:pt>
                <c:pt idx="5">
                  <c:v>53</c:v>
                </c:pt>
                <c:pt idx="6">
                  <c:v>51</c:v>
                </c:pt>
                <c:pt idx="7">
                  <c:v>50</c:v>
                </c:pt>
                <c:pt idx="8">
                  <c:v>50</c:v>
                </c:pt>
                <c:pt idx="9">
                  <c:v>55</c:v>
                </c:pt>
                <c:pt idx="10">
                  <c:v>61</c:v>
                </c:pt>
              </c:numCache>
            </c:numRef>
          </c:val>
          <c:smooth val="0"/>
          <c:extLst>
            <c:ext xmlns:c16="http://schemas.microsoft.com/office/drawing/2014/chart" uri="{C3380CC4-5D6E-409C-BE32-E72D297353CC}">
              <c16:uniqueId val="{00000000-A2D5-463D-A9D0-224BDCC9E733}"/>
            </c:ext>
          </c:extLst>
        </c:ser>
        <c:ser>
          <c:idx val="1"/>
          <c:order val="1"/>
          <c:tx>
            <c:strRef>
              <c:f>'Fig14'!$C$40</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'Fig14'!$D$38:$N$38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'Fig14'!$D$40:$N$40</c:f>
              <c:numCache>
                <c:formatCode>General</c:formatCode>
                <c:ptCount val="11"/>
                <c:pt idx="0">
                  <c:v>19</c:v>
                </c:pt>
                <c:pt idx="1">
                  <c:v>16</c:v>
                </c:pt>
                <c:pt idx="2">
                  <c:v>21</c:v>
                </c:pt>
                <c:pt idx="3">
                  <c:v>18</c:v>
                </c:pt>
                <c:pt idx="4">
                  <c:v>17</c:v>
                </c:pt>
                <c:pt idx="5">
                  <c:v>24</c:v>
                </c:pt>
                <c:pt idx="6">
                  <c:v>22</c:v>
                </c:pt>
                <c:pt idx="7">
                  <c:v>23</c:v>
                </c:pt>
                <c:pt idx="8">
                  <c:v>23</c:v>
                </c:pt>
                <c:pt idx="9">
                  <c:v>20</c:v>
                </c:pt>
              </c:numCache>
            </c:numRef>
          </c:val>
          <c:smooth val="0"/>
          <c:extLst>
            <c:ext xmlns:c16="http://schemas.microsoft.com/office/drawing/2014/chart" uri="{C3380CC4-5D6E-409C-BE32-E72D297353CC}">
              <c16:uniqueId val="{00000001-A2D5-463D-A9D0-224BDCC9E733}"/>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759808"/>
        <c:axId val="454760984"/>
      </c:lineChart>
      <c:catAx>
        <c:axId val="45475980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0984"/>
        <c:crosses val="autoZero"/>
        <c:auto val="1"/>
        <c:lblAlgn val="ctr"/>
        <c:lblOffset val="100"/>
        <c:noMultiLvlLbl val="0"/>
      </c:catAx>
      <c:valAx>
        <c:axId val="454760984"/>
        <c:scaling>
          <c:orientation val="minMax"/>
          <c:max val="7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59808"/>
        <c:crosses val="autoZero"/>
        <c:crossBetween val="between"/>
        <c:majorUnit val="1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600560053232789E-2"/>
          <c:y val="1.7338232720909882E-2"/>
          <c:w val="0.92071412948381448"/>
          <c:h val="0.89812481773111696"/>
        </c:manualLayout>
      </c:layout>
      <c:lineChart>
        <c:grouping val="standard"/>
        <c:varyColors val="0"/>
        <c:ser>
          <c:idx val="0"/>
          <c:order val="0"/>
          <c:tx>
            <c:strRef>
              <c:f>'Fig14'!$C$6</c:f>
              <c:strCache>
                <c:ptCount val="1"/>
                <c:pt idx="0">
                  <c:v>Applications per Program</c:v>
                </c:pt>
              </c:strCache>
            </c:strRef>
          </c:tx>
          <c:spPr>
            <a:ln w="38100" cap="flat" cmpd="dbl" algn="ctr">
              <a:noFill/>
              <a:miter lim="800000"/>
            </a:ln>
            <a:effectLst/>
          </c:spPr>
          <c:marker>
            <c:symbol val="circle"/>
            <c:size val="10"/>
            <c:spPr>
              <a:solidFill>
                <a:srgbClr val="993365"/>
              </a:solidFill>
              <a:ln>
                <a:noFill/>
              </a:ln>
            </c:spPr>
          </c:marker>
          <c:dLbls>
            <c:dLbl>
              <c:idx val="4"/>
              <c:layout>
                <c:manualLayout>
                  <c:x val="-2.2824126150897805E-2"/>
                  <c:y val="5.7328305425841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99-44B2-BD6A-B8B64C0CC0A8}"/>
                </c:ext>
              </c:extLst>
            </c:dLbl>
            <c:dLbl>
              <c:idx val="5"/>
              <c:layout>
                <c:manualLayout>
                  <c:x val="-2.2824126150897805E-2"/>
                  <c:y val="5.4019785988289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50-4DA0-AB99-87F0B1A5F26E}"/>
                </c:ext>
              </c:extLst>
            </c:dLbl>
            <c:dLbl>
              <c:idx val="6"/>
              <c:layout>
                <c:manualLayout>
                  <c:x val="-2.6134337374494953E-2"/>
                  <c:y val="6.0636824863393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39-43CC-A954-69E432EF3707}"/>
                </c:ext>
              </c:extLst>
            </c:dLbl>
            <c:dLbl>
              <c:idx val="7"/>
              <c:layout>
                <c:manualLayout>
                  <c:x val="-3.3469996488115043E-2"/>
                  <c:y val="-4.7985386961764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39-43CC-A954-69E432EF3707}"/>
                </c:ext>
              </c:extLst>
            </c:dLbl>
            <c:dLbl>
              <c:idx val="9"/>
              <c:layout>
                <c:manualLayout>
                  <c:x val="-2.7164083582862E-2"/>
                  <c:y val="4.08809565470982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99-44B2-BD6A-B8B64C0CC0A8}"/>
                </c:ext>
              </c:extLst>
            </c:dLbl>
            <c:dLbl>
              <c:idx val="10"/>
              <c:layout>
                <c:manualLayout>
                  <c:x val="-2.8987029130161653E-2"/>
                  <c:y val="3.9488830562846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50-4DA0-AB99-87F0B1A5F26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'Fig14'!$D$5:$N$5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'Fig14'!$D$6:$N$6</c:f>
              <c:numCache>
                <c:formatCode>0.0</c:formatCode>
                <c:ptCount val="11"/>
                <c:pt idx="0">
                  <c:v>12.777777777777779</c:v>
                </c:pt>
                <c:pt idx="1">
                  <c:v>11.9</c:v>
                </c:pt>
                <c:pt idx="2">
                  <c:v>13.666666666666666</c:v>
                </c:pt>
                <c:pt idx="3">
                  <c:v>11.818181818181818</c:v>
                </c:pt>
                <c:pt idx="4">
                  <c:v>12.75</c:v>
                </c:pt>
                <c:pt idx="5">
                  <c:v>14.583333333333334</c:v>
                </c:pt>
                <c:pt idx="6" formatCode="General">
                  <c:v>20.75</c:v>
                </c:pt>
                <c:pt idx="7">
                  <c:v>25.75</c:v>
                </c:pt>
                <c:pt idx="8">
                  <c:v>28.416666666666668</c:v>
                </c:pt>
                <c:pt idx="9" formatCode="General">
                  <c:v>28.75</c:v>
                </c:pt>
                <c:pt idx="10" formatCode="General">
                  <c:v>27.53846153846154</c:v>
                </c:pt>
              </c:numCache>
            </c:numRef>
          </c:val>
          <c:smooth val="0"/>
          <c:extLst>
            <c:ext xmlns:c16="http://schemas.microsoft.com/office/drawing/2014/chart" uri="{C3380CC4-5D6E-409C-BE32-E72D297353CC}">
              <c16:uniqueId val="{00000004-5C39-43CC-A954-69E432EF3707}"/>
            </c:ext>
          </c:extLst>
        </c:ser>
        <c:ser>
          <c:idx val="1"/>
          <c:order val="1"/>
          <c:tx>
            <c:strRef>
              <c:f>'Fig14'!$C$7</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2">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'Fig14'!$D$5:$N$5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'Fig14'!$D$7:$N$7</c:f>
              <c:numCache>
                <c:formatCode>General</c:formatCode>
                <c:ptCount val="11"/>
                <c:pt idx="0">
                  <c:v>22</c:v>
                </c:pt>
                <c:pt idx="1">
                  <c:v>19</c:v>
                </c:pt>
                <c:pt idx="2">
                  <c:v>18</c:v>
                </c:pt>
                <c:pt idx="3">
                  <c:v>19</c:v>
                </c:pt>
                <c:pt idx="4">
                  <c:v>26</c:v>
                </c:pt>
                <c:pt idx="5">
                  <c:v>24</c:v>
                </c:pt>
                <c:pt idx="6">
                  <c:v>25</c:v>
                </c:pt>
                <c:pt idx="7">
                  <c:v>23</c:v>
                </c:pt>
                <c:pt idx="8">
                  <c:v>24</c:v>
                </c:pt>
                <c:pt idx="9">
                  <c:v>31</c:v>
                </c:pt>
                <c:pt idx="10">
                  <c:v>29</c:v>
                </c:pt>
              </c:numCache>
            </c:numRef>
          </c:val>
          <c:smooth val="0"/>
          <c:extLst>
            <c:ext xmlns:c16="http://schemas.microsoft.com/office/drawing/2014/chart" uri="{C3380CC4-5D6E-409C-BE32-E72D297353CC}">
              <c16:uniqueId val="{00000005-5C39-43CC-A954-69E432EF3707}"/>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762160"/>
        <c:axId val="454762552"/>
      </c:lineChart>
      <c:catAx>
        <c:axId val="454762160"/>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2552"/>
        <c:crosses val="autoZero"/>
        <c:auto val="1"/>
        <c:lblAlgn val="ctr"/>
        <c:lblOffset val="100"/>
        <c:noMultiLvlLbl val="0"/>
      </c:catAx>
      <c:valAx>
        <c:axId val="454762552"/>
        <c:scaling>
          <c:orientation val="minMax"/>
          <c:max val="4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762160"/>
        <c:crosses val="autoZero"/>
        <c:crossBetween val="between"/>
        <c:majorUnit val="5"/>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026143790849674E-2"/>
          <c:y val="1.8108157272420156E-2"/>
          <c:w val="0.95339385517986719"/>
          <c:h val="0.89026970277363981"/>
        </c:manualLayout>
      </c:layout>
      <c:lineChart>
        <c:grouping val="standard"/>
        <c:varyColors val="0"/>
        <c:ser>
          <c:idx val="0"/>
          <c:order val="0"/>
          <c:tx>
            <c:strRef>
              <c:f>'Fig15'!$B$6</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'Fig15'!$C$6:$M$6</c:f>
              <c:numCache>
                <c:formatCode>0.0</c:formatCode>
                <c:ptCount val="11"/>
                <c:pt idx="0">
                  <c:v>138.48051948051949</c:v>
                </c:pt>
                <c:pt idx="1">
                  <c:v>139.16883116883116</c:v>
                </c:pt>
                <c:pt idx="2">
                  <c:v>142.53846153846155</c:v>
                </c:pt>
                <c:pt idx="3">
                  <c:v>121.48101265822785</c:v>
                </c:pt>
                <c:pt idx="4">
                  <c:v>119.09756097560975</c:v>
                </c:pt>
                <c:pt idx="5">
                  <c:v>112.45121951219512</c:v>
                </c:pt>
                <c:pt idx="6">
                  <c:v>117.425</c:v>
                </c:pt>
                <c:pt idx="7">
                  <c:v>138.6875</c:v>
                </c:pt>
                <c:pt idx="8" formatCode="General">
                  <c:v>125.52439024390245</c:v>
                </c:pt>
                <c:pt idx="9">
                  <c:v>102.90588235294118</c:v>
                </c:pt>
                <c:pt idx="10">
                  <c:v>93.139534883720927</c:v>
                </c:pt>
              </c:numCache>
            </c:numRef>
          </c:val>
          <c:smooth val="0"/>
          <c:extLst>
            <c:ext xmlns:c16="http://schemas.microsoft.com/office/drawing/2014/chart" uri="{C3380CC4-5D6E-409C-BE32-E72D297353CC}">
              <c16:uniqueId val="{00000000-6544-4FBD-9C17-FA9AEED14166}"/>
            </c:ext>
          </c:extLst>
        </c:ser>
        <c:ser>
          <c:idx val="1"/>
          <c:order val="1"/>
          <c:tx>
            <c:strRef>
              <c:f>'Fig15'!$B$7</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'Fig15'!$C$5:$M$5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'Fig15'!$C$7:$M$7</c:f>
              <c:numCache>
                <c:formatCode>General</c:formatCode>
                <c:ptCount val="11"/>
                <c:pt idx="0">
                  <c:v>436</c:v>
                </c:pt>
                <c:pt idx="1">
                  <c:v>448</c:v>
                </c:pt>
                <c:pt idx="2">
                  <c:v>457</c:v>
                </c:pt>
                <c:pt idx="3">
                  <c:v>463</c:v>
                </c:pt>
                <c:pt idx="4">
                  <c:v>471</c:v>
                </c:pt>
                <c:pt idx="5">
                  <c:v>479</c:v>
                </c:pt>
                <c:pt idx="6">
                  <c:v>476</c:v>
                </c:pt>
                <c:pt idx="7">
                  <c:v>478</c:v>
                </c:pt>
                <c:pt idx="8">
                  <c:v>486</c:v>
                </c:pt>
                <c:pt idx="9">
                  <c:v>497</c:v>
                </c:pt>
                <c:pt idx="10">
                  <c:v>492</c:v>
                </c:pt>
              </c:numCache>
            </c:numRef>
          </c:val>
          <c:smooth val="0"/>
          <c:extLst>
            <c:ext xmlns:c16="http://schemas.microsoft.com/office/drawing/2014/chart" uri="{C3380CC4-5D6E-409C-BE32-E72D297353CC}">
              <c16:uniqueId val="{00000001-6544-4FBD-9C17-FA9AEED14166}"/>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614352"/>
        <c:axId val="454616312"/>
      </c:lineChart>
      <c:catAx>
        <c:axId val="454614352"/>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6312"/>
        <c:crosses val="autoZero"/>
        <c:auto val="1"/>
        <c:lblAlgn val="ctr"/>
        <c:lblOffset val="100"/>
        <c:noMultiLvlLbl val="0"/>
      </c:catAx>
      <c:valAx>
        <c:axId val="454616312"/>
        <c:scaling>
          <c:orientation val="minMax"/>
          <c:max val="6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4352"/>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732120696827901E-2"/>
          <c:y val="3.6375613939346692E-2"/>
          <c:w val="0.9287606866737792"/>
          <c:h val="0.81459400908219803"/>
        </c:manualLayout>
      </c:layout>
      <c:lineChart>
        <c:grouping val="standard"/>
        <c:varyColors val="0"/>
        <c:ser>
          <c:idx val="0"/>
          <c:order val="0"/>
          <c:tx>
            <c:strRef>
              <c:f>'Fig15'!$B$40</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'Fig15'!$C$40:$M$40</c:f>
              <c:numCache>
                <c:formatCode>General</c:formatCode>
                <c:ptCount val="11"/>
                <c:pt idx="0">
                  <c:v>879</c:v>
                </c:pt>
                <c:pt idx="1">
                  <c:v>900</c:v>
                </c:pt>
                <c:pt idx="2">
                  <c:v>921</c:v>
                </c:pt>
                <c:pt idx="3">
                  <c:v>940</c:v>
                </c:pt>
                <c:pt idx="4">
                  <c:v>955</c:v>
                </c:pt>
                <c:pt idx="5">
                  <c:v>973</c:v>
                </c:pt>
                <c:pt idx="6">
                  <c:v>972</c:v>
                </c:pt>
                <c:pt idx="7">
                  <c:v>971</c:v>
                </c:pt>
                <c:pt idx="8">
                  <c:v>984</c:v>
                </c:pt>
                <c:pt idx="9">
                  <c:v>1004</c:v>
                </c:pt>
                <c:pt idx="10">
                  <c:v>1011</c:v>
                </c:pt>
              </c:numCache>
            </c:numRef>
          </c:val>
          <c:smooth val="0"/>
          <c:extLst>
            <c:ext xmlns:c16="http://schemas.microsoft.com/office/drawing/2014/chart" uri="{C3380CC4-5D6E-409C-BE32-E72D297353CC}">
              <c16:uniqueId val="{00000000-2A42-4ACA-9821-8816726F81B6}"/>
            </c:ext>
          </c:extLst>
        </c:ser>
        <c:ser>
          <c:idx val="1"/>
          <c:order val="1"/>
          <c:tx>
            <c:strRef>
              <c:f>'Fig15'!$B$41</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'Fig15'!$C$39:$M$39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'Fig15'!$C$41:$M$41</c:f>
              <c:numCache>
                <c:formatCode>General</c:formatCode>
                <c:ptCount val="11"/>
                <c:pt idx="0">
                  <c:v>421</c:v>
                </c:pt>
                <c:pt idx="1">
                  <c:v>433</c:v>
                </c:pt>
                <c:pt idx="2">
                  <c:v>438</c:v>
                </c:pt>
                <c:pt idx="3">
                  <c:v>453</c:v>
                </c:pt>
                <c:pt idx="4">
                  <c:v>460</c:v>
                </c:pt>
                <c:pt idx="5">
                  <c:v>477</c:v>
                </c:pt>
                <c:pt idx="6">
                  <c:v>479</c:v>
                </c:pt>
                <c:pt idx="7">
                  <c:v>472</c:v>
                </c:pt>
                <c:pt idx="8">
                  <c:v>479</c:v>
                </c:pt>
                <c:pt idx="9">
                  <c:v>479</c:v>
                </c:pt>
              </c:numCache>
            </c:numRef>
          </c:val>
          <c:smooth val="0"/>
          <c:extLst>
            <c:ext xmlns:c16="http://schemas.microsoft.com/office/drawing/2014/chart" uri="{C3380CC4-5D6E-409C-BE32-E72D297353CC}">
              <c16:uniqueId val="{00000001-2A42-4ACA-9821-8816726F81B6}"/>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615528"/>
        <c:axId val="454609256"/>
      </c:lineChart>
      <c:catAx>
        <c:axId val="45461552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09256"/>
        <c:crosses val="autoZero"/>
        <c:auto val="1"/>
        <c:lblAlgn val="ctr"/>
        <c:lblOffset val="100"/>
        <c:noMultiLvlLbl val="0"/>
      </c:catAx>
      <c:valAx>
        <c:axId val="454609256"/>
        <c:scaling>
          <c:orientation val="minMax"/>
          <c:max val="11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5528"/>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0667902397367794"/>
          <c:h val="0.81459400908219803"/>
        </c:manualLayout>
      </c:layout>
      <c:lineChart>
        <c:grouping val="standard"/>
        <c:varyColors val="0"/>
        <c:ser>
          <c:idx val="0"/>
          <c:order val="0"/>
          <c:tx>
            <c:strRef>
              <c:f>'Fig2'!$B$38</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'Fig2'!$C$37:$M$37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'Fig2'!$C$38:$M$38</c:f>
              <c:numCache>
                <c:formatCode>General</c:formatCode>
                <c:ptCount val="11"/>
                <c:pt idx="0">
                  <c:v>883</c:v>
                </c:pt>
                <c:pt idx="1">
                  <c:v>921</c:v>
                </c:pt>
                <c:pt idx="2">
                  <c:v>927</c:v>
                </c:pt>
                <c:pt idx="3">
                  <c:v>935</c:v>
                </c:pt>
                <c:pt idx="4">
                  <c:v>911</c:v>
                </c:pt>
                <c:pt idx="5">
                  <c:v>924</c:v>
                </c:pt>
                <c:pt idx="6">
                  <c:v>940</c:v>
                </c:pt>
                <c:pt idx="7">
                  <c:v>939</c:v>
                </c:pt>
                <c:pt idx="8">
                  <c:v>926</c:v>
                </c:pt>
                <c:pt idx="9">
                  <c:v>926</c:v>
                </c:pt>
                <c:pt idx="10">
                  <c:v>968</c:v>
                </c:pt>
              </c:numCache>
            </c:numRef>
          </c:val>
          <c:smooth val="0"/>
          <c:extLst>
            <c:ext xmlns:c16="http://schemas.microsoft.com/office/drawing/2014/chart" uri="{C3380CC4-5D6E-409C-BE32-E72D297353CC}">
              <c16:uniqueId val="{00000000-57F3-4DCE-A869-E7CC84BB530D}"/>
            </c:ext>
          </c:extLst>
        </c:ser>
        <c:ser>
          <c:idx val="1"/>
          <c:order val="1"/>
          <c:tx>
            <c:strRef>
              <c:f>'Fig2'!$B$39</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'Fig2'!$C$37:$M$37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'Fig2'!$C$39:$M$39</c:f>
              <c:numCache>
                <c:formatCode>General</c:formatCode>
                <c:ptCount val="11"/>
                <c:pt idx="0">
                  <c:v>779</c:v>
                </c:pt>
                <c:pt idx="1">
                  <c:v>787</c:v>
                </c:pt>
                <c:pt idx="2">
                  <c:v>807</c:v>
                </c:pt>
                <c:pt idx="3">
                  <c:v>818</c:v>
                </c:pt>
                <c:pt idx="4">
                  <c:v>802</c:v>
                </c:pt>
                <c:pt idx="5">
                  <c:v>784</c:v>
                </c:pt>
                <c:pt idx="6">
                  <c:v>790</c:v>
                </c:pt>
                <c:pt idx="7">
                  <c:v>801</c:v>
                </c:pt>
                <c:pt idx="8">
                  <c:v>811</c:v>
                </c:pt>
                <c:pt idx="9">
                  <c:v>791</c:v>
                </c:pt>
              </c:numCache>
            </c:numRef>
          </c:val>
          <c:smooth val="0"/>
          <c:extLst>
            <c:ext xmlns:c16="http://schemas.microsoft.com/office/drawing/2014/chart" uri="{C3380CC4-5D6E-409C-BE32-E72D297353CC}">
              <c16:uniqueId val="{00000001-57F3-4DCE-A869-E7CC84BB530D}"/>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0355304"/>
        <c:axId val="450355688"/>
      </c:lineChart>
      <c:catAx>
        <c:axId val="450355304"/>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0355688"/>
        <c:crosses val="autoZero"/>
        <c:auto val="1"/>
        <c:lblAlgn val="ctr"/>
        <c:lblOffset val="100"/>
        <c:noMultiLvlLbl val="0"/>
      </c:catAx>
      <c:valAx>
        <c:axId val="450355688"/>
        <c:scaling>
          <c:orientation val="minMax"/>
          <c:max val="11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0355304"/>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477084595194839E-2"/>
          <c:y val="1.5978408207772805E-2"/>
          <c:w val="0.92071412948381448"/>
          <c:h val="0.89026970277363981"/>
        </c:manualLayout>
      </c:layout>
      <c:lineChart>
        <c:grouping val="standard"/>
        <c:varyColors val="0"/>
        <c:ser>
          <c:idx val="0"/>
          <c:order val="0"/>
          <c:tx>
            <c:strRef>
              <c:f>'Fig16'!$B$6</c:f>
              <c:strCache>
                <c:ptCount val="1"/>
                <c:pt idx="0">
                  <c:v>First-Year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'Fig16'!$C$5:$M$5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'Fig16'!$C$6:$M$6</c:f>
              <c:numCache>
                <c:formatCode>General</c:formatCode>
                <c:ptCount val="11"/>
                <c:pt idx="0">
                  <c:v>185</c:v>
                </c:pt>
                <c:pt idx="1">
                  <c:v>181</c:v>
                </c:pt>
                <c:pt idx="2">
                  <c:v>199</c:v>
                </c:pt>
                <c:pt idx="3">
                  <c:v>188</c:v>
                </c:pt>
                <c:pt idx="4">
                  <c:v>185</c:v>
                </c:pt>
                <c:pt idx="5">
                  <c:v>192</c:v>
                </c:pt>
                <c:pt idx="6">
                  <c:v>200</c:v>
                </c:pt>
                <c:pt idx="7">
                  <c:v>193</c:v>
                </c:pt>
                <c:pt idx="8">
                  <c:v>187</c:v>
                </c:pt>
                <c:pt idx="9">
                  <c:v>196</c:v>
                </c:pt>
                <c:pt idx="10">
                  <c:v>196</c:v>
                </c:pt>
              </c:numCache>
            </c:numRef>
          </c:val>
          <c:smooth val="0"/>
          <c:extLst>
            <c:ext xmlns:c16="http://schemas.microsoft.com/office/drawing/2014/chart" uri="{C3380CC4-5D6E-409C-BE32-E72D297353CC}">
              <c16:uniqueId val="{00000000-8D01-43D6-8AD3-7FB262EB0450}"/>
            </c:ext>
          </c:extLst>
        </c:ser>
        <c:ser>
          <c:idx val="1"/>
          <c:order val="1"/>
          <c:tx>
            <c:strRef>
              <c:f>'Fig16'!$B$7</c:f>
              <c:strCache>
                <c:ptCount val="1"/>
                <c:pt idx="0">
                  <c:v>Applications per Program</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'Fig16'!$C$5:$M$5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'Fig16'!$C$7:$M$7</c:f>
              <c:numCache>
                <c:formatCode>General</c:formatCode>
                <c:ptCount val="11"/>
                <c:pt idx="0" formatCode="0.0">
                  <c:v>39.553571428571431</c:v>
                </c:pt>
                <c:pt idx="1">
                  <c:v>45.5</c:v>
                </c:pt>
                <c:pt idx="2">
                  <c:v>45.75</c:v>
                </c:pt>
                <c:pt idx="3">
                  <c:v>47.4</c:v>
                </c:pt>
                <c:pt idx="4" formatCode="0.0">
                  <c:v>50.333333333333336</c:v>
                </c:pt>
                <c:pt idx="5" formatCode="0.0">
                  <c:v>54.563636363636363</c:v>
                </c:pt>
                <c:pt idx="6" formatCode="0.0">
                  <c:v>67.285714285714292</c:v>
                </c:pt>
                <c:pt idx="7" formatCode="0.0">
                  <c:v>75.672727272727272</c:v>
                </c:pt>
                <c:pt idx="8" formatCode="0.0">
                  <c:v>77.436363636363637</c:v>
                </c:pt>
                <c:pt idx="9" formatCode="0.0">
                  <c:v>75.175438596491233</c:v>
                </c:pt>
                <c:pt idx="10" formatCode="0.0">
                  <c:v>76.25454545454545</c:v>
                </c:pt>
              </c:numCache>
            </c:numRef>
          </c:val>
          <c:smooth val="0"/>
          <c:extLst>
            <c:ext xmlns:c16="http://schemas.microsoft.com/office/drawing/2014/chart" uri="{C3380CC4-5D6E-409C-BE32-E72D297353CC}">
              <c16:uniqueId val="{00000001-8D01-43D6-8AD3-7FB262EB0450}"/>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612000"/>
        <c:axId val="454609648"/>
      </c:lineChart>
      <c:catAx>
        <c:axId val="454612000"/>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09648"/>
        <c:crosses val="autoZero"/>
        <c:auto val="1"/>
        <c:lblAlgn val="ctr"/>
        <c:lblOffset val="100"/>
        <c:noMultiLvlLbl val="0"/>
      </c:catAx>
      <c:valAx>
        <c:axId val="454609648"/>
        <c:scaling>
          <c:orientation val="minMax"/>
          <c:max val="3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2000"/>
        <c:crosses val="autoZero"/>
        <c:crossBetween val="between"/>
        <c:majorUnit val="5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1225629492180249"/>
          <c:h val="0.81459400908219803"/>
        </c:manualLayout>
      </c:layout>
      <c:lineChart>
        <c:grouping val="standard"/>
        <c:varyColors val="0"/>
        <c:ser>
          <c:idx val="0"/>
          <c:order val="0"/>
          <c:tx>
            <c:strRef>
              <c:f>'Fig16'!$B$38</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'Fig16'!$C$37:$M$37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'Fig16'!$C$38:$M$38</c:f>
              <c:numCache>
                <c:formatCode>General</c:formatCode>
                <c:ptCount val="11"/>
                <c:pt idx="0">
                  <c:v>563</c:v>
                </c:pt>
                <c:pt idx="1">
                  <c:v>551</c:v>
                </c:pt>
                <c:pt idx="2">
                  <c:v>565</c:v>
                </c:pt>
                <c:pt idx="3">
                  <c:v>568</c:v>
                </c:pt>
                <c:pt idx="4">
                  <c:v>575</c:v>
                </c:pt>
                <c:pt idx="5">
                  <c:v>571</c:v>
                </c:pt>
                <c:pt idx="6">
                  <c:v>575</c:v>
                </c:pt>
                <c:pt idx="7">
                  <c:v>583</c:v>
                </c:pt>
                <c:pt idx="8">
                  <c:v>581</c:v>
                </c:pt>
                <c:pt idx="9">
                  <c:v>582</c:v>
                </c:pt>
                <c:pt idx="10">
                  <c:v>588</c:v>
                </c:pt>
              </c:numCache>
            </c:numRef>
          </c:val>
          <c:smooth val="0"/>
          <c:extLst>
            <c:ext xmlns:c16="http://schemas.microsoft.com/office/drawing/2014/chart" uri="{C3380CC4-5D6E-409C-BE32-E72D297353CC}">
              <c16:uniqueId val="{00000000-DEDF-4230-92EE-707BEF599ACB}"/>
            </c:ext>
          </c:extLst>
        </c:ser>
        <c:ser>
          <c:idx val="1"/>
          <c:order val="1"/>
          <c:tx>
            <c:strRef>
              <c:f>'Fig16'!$B$39</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'Fig16'!$C$37:$M$37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'Fig16'!$C$39:$M$39</c:f>
              <c:numCache>
                <c:formatCode>General</c:formatCode>
                <c:ptCount val="11"/>
                <c:pt idx="0">
                  <c:v>183</c:v>
                </c:pt>
                <c:pt idx="1">
                  <c:v>183</c:v>
                </c:pt>
                <c:pt idx="2">
                  <c:v>172</c:v>
                </c:pt>
                <c:pt idx="3">
                  <c:v>176</c:v>
                </c:pt>
                <c:pt idx="4">
                  <c:v>192</c:v>
                </c:pt>
                <c:pt idx="5">
                  <c:v>185</c:v>
                </c:pt>
                <c:pt idx="6">
                  <c:v>185</c:v>
                </c:pt>
                <c:pt idx="7">
                  <c:v>181</c:v>
                </c:pt>
                <c:pt idx="8">
                  <c:v>193</c:v>
                </c:pt>
                <c:pt idx="9">
                  <c:v>188</c:v>
                </c:pt>
              </c:numCache>
            </c:numRef>
          </c:val>
          <c:smooth val="0"/>
          <c:extLst>
            <c:ext xmlns:c16="http://schemas.microsoft.com/office/drawing/2014/chart" uri="{C3380CC4-5D6E-409C-BE32-E72D297353CC}">
              <c16:uniqueId val="{00000001-DEDF-4230-92EE-707BEF599ACB}"/>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608864"/>
        <c:axId val="454612392"/>
      </c:lineChart>
      <c:catAx>
        <c:axId val="454608864"/>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2392"/>
        <c:crosses val="autoZero"/>
        <c:auto val="1"/>
        <c:lblAlgn val="ctr"/>
        <c:lblOffset val="100"/>
        <c:noMultiLvlLbl val="0"/>
      </c:catAx>
      <c:valAx>
        <c:axId val="454612392"/>
        <c:scaling>
          <c:orientation val="minMax"/>
          <c:max val="8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08864"/>
        <c:crosses val="autoZero"/>
        <c:crossBetween val="between"/>
        <c:majorUnit val="2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722350882610265E-2"/>
          <c:y val="1.810824998226573E-2"/>
          <c:w val="0.95208666563738353"/>
          <c:h val="0.89026970277363981"/>
        </c:manualLayout>
      </c:layout>
      <c:lineChart>
        <c:grouping val="standard"/>
        <c:varyColors val="0"/>
        <c:ser>
          <c:idx val="0"/>
          <c:order val="0"/>
          <c:tx>
            <c:strRef>
              <c:f>'Fig17'!$B$7</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'Fig17'!$C$6:$M$6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'Fig17'!$C$7:$M$7</c:f>
              <c:numCache>
                <c:formatCode>0.0</c:formatCode>
                <c:ptCount val="11"/>
                <c:pt idx="0">
                  <c:v>39.690909090909088</c:v>
                </c:pt>
                <c:pt idx="1">
                  <c:v>43.17307692307692</c:v>
                </c:pt>
                <c:pt idx="2">
                  <c:v>42.703703703703702</c:v>
                </c:pt>
                <c:pt idx="3">
                  <c:v>42.481481481481481</c:v>
                </c:pt>
                <c:pt idx="4">
                  <c:v>41.228070175438596</c:v>
                </c:pt>
                <c:pt idx="5">
                  <c:v>46.339622641509436</c:v>
                </c:pt>
                <c:pt idx="6">
                  <c:v>45.944444444444443</c:v>
                </c:pt>
                <c:pt idx="7">
                  <c:v>49.963636363636361</c:v>
                </c:pt>
                <c:pt idx="8">
                  <c:v>47.527272727272724</c:v>
                </c:pt>
                <c:pt idx="9">
                  <c:v>47.109090909090909</c:v>
                </c:pt>
                <c:pt idx="10">
                  <c:v>49.035714285714285</c:v>
                </c:pt>
              </c:numCache>
            </c:numRef>
          </c:val>
          <c:smooth val="0"/>
          <c:extLst>
            <c:ext xmlns:c16="http://schemas.microsoft.com/office/drawing/2014/chart" uri="{C3380CC4-5D6E-409C-BE32-E72D297353CC}">
              <c16:uniqueId val="{00000000-F464-4EEF-88D4-5583A06CDCF3}"/>
            </c:ext>
          </c:extLst>
        </c:ser>
        <c:ser>
          <c:idx val="1"/>
          <c:order val="1"/>
          <c:tx>
            <c:strRef>
              <c:f>'Fig17'!$B$8</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'Fig17'!$C$6:$M$6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'Fig17'!$C$8:$M$8</c:f>
              <c:numCache>
                <c:formatCode>General</c:formatCode>
                <c:ptCount val="11"/>
                <c:pt idx="0">
                  <c:v>164</c:v>
                </c:pt>
                <c:pt idx="1">
                  <c:v>164</c:v>
                </c:pt>
                <c:pt idx="2">
                  <c:v>172</c:v>
                </c:pt>
                <c:pt idx="3">
                  <c:v>178</c:v>
                </c:pt>
                <c:pt idx="4">
                  <c:v>183</c:v>
                </c:pt>
                <c:pt idx="5">
                  <c:v>173</c:v>
                </c:pt>
                <c:pt idx="6">
                  <c:v>162</c:v>
                </c:pt>
                <c:pt idx="7">
                  <c:v>180</c:v>
                </c:pt>
                <c:pt idx="8">
                  <c:v>171</c:v>
                </c:pt>
                <c:pt idx="9">
                  <c:v>172</c:v>
                </c:pt>
                <c:pt idx="10">
                  <c:v>184</c:v>
                </c:pt>
              </c:numCache>
            </c:numRef>
          </c:val>
          <c:smooth val="0"/>
          <c:extLst>
            <c:ext xmlns:c16="http://schemas.microsoft.com/office/drawing/2014/chart" uri="{C3380CC4-5D6E-409C-BE32-E72D297353CC}">
              <c16:uniqueId val="{00000001-F464-4EEF-88D4-5583A06CDCF3}"/>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4610432"/>
        <c:axId val="454614744"/>
      </c:lineChart>
      <c:catAx>
        <c:axId val="454610432"/>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4744"/>
        <c:crosses val="autoZero"/>
        <c:auto val="1"/>
        <c:lblAlgn val="ctr"/>
        <c:lblOffset val="100"/>
        <c:noMultiLvlLbl val="0"/>
      </c:catAx>
      <c:valAx>
        <c:axId val="454614744"/>
        <c:scaling>
          <c:orientation val="minMax"/>
          <c:max val="25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0432"/>
        <c:crosses val="autoZero"/>
        <c:crossBetween val="between"/>
        <c:majorUnit val="5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3056885404920464"/>
          <c:h val="0.81459400908219803"/>
        </c:manualLayout>
      </c:layout>
      <c:lineChart>
        <c:grouping val="standard"/>
        <c:varyColors val="0"/>
        <c:ser>
          <c:idx val="0"/>
          <c:order val="0"/>
          <c:tx>
            <c:strRef>
              <c:f>'Fig17'!$B$40</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'Fig17'!$C$39:$M$39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'Fig17'!$C$40:$M$40</c:f>
              <c:numCache>
                <c:formatCode>#,##0</c:formatCode>
                <c:ptCount val="11"/>
                <c:pt idx="0" formatCode="General">
                  <c:v>471</c:v>
                </c:pt>
                <c:pt idx="1">
                  <c:v>473</c:v>
                </c:pt>
                <c:pt idx="2" formatCode="General">
                  <c:v>480</c:v>
                </c:pt>
                <c:pt idx="3" formatCode="General">
                  <c:v>492</c:v>
                </c:pt>
                <c:pt idx="4" formatCode="General">
                  <c:v>511</c:v>
                </c:pt>
                <c:pt idx="5" formatCode="General">
                  <c:v>505</c:v>
                </c:pt>
                <c:pt idx="6" formatCode="General">
                  <c:v>486</c:v>
                </c:pt>
                <c:pt idx="7" formatCode="General">
                  <c:v>482</c:v>
                </c:pt>
                <c:pt idx="8" formatCode="General">
                  <c:v>482</c:v>
                </c:pt>
                <c:pt idx="9" formatCode="General">
                  <c:v>488</c:v>
                </c:pt>
                <c:pt idx="10" formatCode="General">
                  <c:v>495</c:v>
                </c:pt>
              </c:numCache>
            </c:numRef>
          </c:val>
          <c:smooth val="0"/>
          <c:extLst>
            <c:ext xmlns:c16="http://schemas.microsoft.com/office/drawing/2014/chart" uri="{C3380CC4-5D6E-409C-BE32-E72D297353CC}">
              <c16:uniqueId val="{00000000-F104-44B5-A9AE-E21C8F83A04E}"/>
            </c:ext>
          </c:extLst>
        </c:ser>
        <c:ser>
          <c:idx val="1"/>
          <c:order val="1"/>
          <c:tx>
            <c:strRef>
              <c:f>'Fig17'!$B$41</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'Fig17'!$C$39:$M$39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'Fig17'!$C$41:$M$41</c:f>
              <c:numCache>
                <c:formatCode>General</c:formatCode>
                <c:ptCount val="11"/>
                <c:pt idx="0" formatCode="#,##0">
                  <c:v>154</c:v>
                </c:pt>
                <c:pt idx="1">
                  <c:v>150</c:v>
                </c:pt>
                <c:pt idx="2">
                  <c:v>156</c:v>
                </c:pt>
                <c:pt idx="3">
                  <c:v>158</c:v>
                </c:pt>
                <c:pt idx="4">
                  <c:v>159</c:v>
                </c:pt>
                <c:pt idx="5">
                  <c:v>167</c:v>
                </c:pt>
                <c:pt idx="6">
                  <c:v>168</c:v>
                </c:pt>
                <c:pt idx="7">
                  <c:v>160</c:v>
                </c:pt>
                <c:pt idx="8">
                  <c:v>152</c:v>
                </c:pt>
                <c:pt idx="9">
                  <c:v>172</c:v>
                </c:pt>
              </c:numCache>
            </c:numRef>
          </c:val>
          <c:smooth val="0"/>
          <c:extLst>
            <c:ext xmlns:c16="http://schemas.microsoft.com/office/drawing/2014/chart" uri="{C3380CC4-5D6E-409C-BE32-E72D297353CC}">
              <c16:uniqueId val="{00000001-F104-44B5-A9AE-E21C8F83A04E}"/>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4613176"/>
        <c:axId val="454613568"/>
      </c:lineChart>
      <c:catAx>
        <c:axId val="454613176"/>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3568"/>
        <c:crosses val="autoZero"/>
        <c:auto val="1"/>
        <c:lblAlgn val="ctr"/>
        <c:lblOffset val="100"/>
        <c:noMultiLvlLbl val="0"/>
      </c:catAx>
      <c:valAx>
        <c:axId val="454613568"/>
        <c:scaling>
          <c:orientation val="minMax"/>
          <c:max val="6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3176"/>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624969559217469"/>
          <c:y val="6.4957326138428501E-2"/>
          <c:w val="0.78998701205959276"/>
          <c:h val="0.77099678768136692"/>
        </c:manualLayout>
      </c:layout>
      <c:barChart>
        <c:barDir val="bar"/>
        <c:grouping val="clustered"/>
        <c:varyColors val="0"/>
        <c:ser>
          <c:idx val="0"/>
          <c:order val="0"/>
          <c:spPr>
            <a:solidFill>
              <a:srgbClr val="993365">
                <a:alpha val="85000"/>
              </a:srgbClr>
            </a:solidFill>
            <a:ln w="9525" cap="flat" cmpd="sng" algn="ctr">
              <a:solidFill>
                <a:schemeClr val="lt1">
                  <a:alpha val="50000"/>
                </a:schemeClr>
              </a:solidFill>
              <a:round/>
            </a:ln>
            <a:effectLst/>
            <a:scene3d>
              <a:camera prst="orthographicFront"/>
              <a:lightRig rig="threePt" dir="t"/>
            </a:scene3d>
            <a:sp3d>
              <a:bevelT w="57150" h="88900"/>
              <a:bevelB w="38100"/>
            </a:sp3d>
          </c:spPr>
          <c:invertIfNegative val="0"/>
          <c:dLbls>
            <c:dLbl>
              <c:idx val="10"/>
              <c:layout>
                <c:manualLayout>
                  <c:x val="1.3745704467353953E-3"/>
                  <c:y val="-2.3310023310023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F6-4718-A3D7-D15BF0C5E9BA}"/>
                </c:ext>
              </c:extLst>
            </c:dLbl>
            <c:dLbl>
              <c:idx val="12"/>
              <c:layout>
                <c:manualLayout>
                  <c:x val="-2.7491408934708912E-3"/>
                  <c:y val="2.3310023310023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22-4114-8259-68F1582A023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'Fig18'!$C$7:$C$24</c:f>
              <c:strCache>
                <c:ptCount val="18"/>
                <c:pt idx="0">
                  <c:v>CF-ORTHO</c:v>
                </c:pt>
                <c:pt idx="1">
                  <c:v>MAX PROS</c:v>
                </c:pt>
                <c:pt idx="2">
                  <c:v>GPR</c:v>
                </c:pt>
                <c:pt idx="3">
                  <c:v>AEGD</c:v>
                </c:pt>
                <c:pt idx="4">
                  <c:v>DPH</c:v>
                </c:pt>
                <c:pt idx="5">
                  <c:v>CF-OMS</c:v>
                </c:pt>
                <c:pt idx="6">
                  <c:v>OROFAC PAIN</c:v>
                </c:pt>
                <c:pt idx="7">
                  <c:v>PED</c:v>
                </c:pt>
                <c:pt idx="8">
                  <c:v>ENDO</c:v>
                </c:pt>
                <c:pt idx="9">
                  <c:v>ORAL MED</c:v>
                </c:pt>
                <c:pt idx="10">
                  <c:v>OMR</c:v>
                </c:pt>
                <c:pt idx="11">
                  <c:v>ORTHO</c:v>
                </c:pt>
                <c:pt idx="12">
                  <c:v>OMP</c:v>
                </c:pt>
                <c:pt idx="13">
                  <c:v>PERIO</c:v>
                </c:pt>
                <c:pt idx="14">
                  <c:v>PROS</c:v>
                </c:pt>
                <c:pt idx="15">
                  <c:v>DENT ANES</c:v>
                </c:pt>
                <c:pt idx="16">
                  <c:v>CBMX-PROS</c:v>
                </c:pt>
                <c:pt idx="17">
                  <c:v>OMS</c:v>
                </c:pt>
              </c:strCache>
            </c:strRef>
          </c:cat>
          <c:val>
            <c:numRef>
              <c:f>'Fig18'!$D$7:$D$24</c:f>
              <c:numCache>
                <c:formatCode>0.0</c:formatCode>
                <c:ptCount val="18"/>
                <c:pt idx="0">
                  <c:v>11.9</c:v>
                </c:pt>
                <c:pt idx="1">
                  <c:v>12</c:v>
                </c:pt>
                <c:pt idx="2" formatCode="General">
                  <c:v>12.1</c:v>
                </c:pt>
                <c:pt idx="3" formatCode="General">
                  <c:v>13.3</c:v>
                </c:pt>
                <c:pt idx="4" formatCode="General">
                  <c:v>14.4</c:v>
                </c:pt>
                <c:pt idx="5">
                  <c:v>16.899999999999999</c:v>
                </c:pt>
                <c:pt idx="6">
                  <c:v>24</c:v>
                </c:pt>
                <c:pt idx="7" formatCode="General">
                  <c:v>24.3</c:v>
                </c:pt>
                <c:pt idx="8" formatCode="General">
                  <c:v>25.3</c:v>
                </c:pt>
                <c:pt idx="9">
                  <c:v>27.7</c:v>
                </c:pt>
                <c:pt idx="10">
                  <c:v>28.7</c:v>
                </c:pt>
                <c:pt idx="11">
                  <c:v>31.3</c:v>
                </c:pt>
                <c:pt idx="12">
                  <c:v>34.299999999999997</c:v>
                </c:pt>
                <c:pt idx="13">
                  <c:v>34.9</c:v>
                </c:pt>
                <c:pt idx="14" formatCode="General">
                  <c:v>35.299999999999997</c:v>
                </c:pt>
                <c:pt idx="15">
                  <c:v>36</c:v>
                </c:pt>
                <c:pt idx="16">
                  <c:v>48</c:v>
                </c:pt>
                <c:pt idx="17">
                  <c:v>53.3</c:v>
                </c:pt>
              </c:numCache>
            </c:numRef>
          </c:val>
          <c:extLst>
            <c:ext xmlns:c16="http://schemas.microsoft.com/office/drawing/2014/chart" uri="{C3380CC4-5D6E-409C-BE32-E72D297353CC}">
              <c16:uniqueId val="{00000002-64F6-4718-A3D7-D15BF0C5E9BA}"/>
            </c:ext>
          </c:extLst>
        </c:ser>
        <c:dLbls>
          <c:dLblPos val="inEnd"/>
          <c:showLegendKey val="0"/>
          <c:showVal val="1"/>
          <c:showCatName val="0"/>
          <c:showSerName val="0"/>
          <c:showPercent val="0"/>
          <c:showBubbleSize val="0"/>
        </c:dLbls>
        <c:gapWidth val="24"/>
        <c:axId val="454615920"/>
        <c:axId val="456688880"/>
      </c:barChart>
      <c:catAx>
        <c:axId val="4546159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spcFirstLastPara="1" vertOverflow="ellipsis" wrap="square" anchor="ctr" anchorCtr="1"/>
          <a:lstStyle/>
          <a:p>
            <a:pPr>
              <a:defRPr sz="90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n-US"/>
          </a:p>
        </c:txPr>
        <c:crossAx val="456688880"/>
        <c:crosses val="autoZero"/>
        <c:auto val="1"/>
        <c:lblAlgn val="ctr"/>
        <c:lblOffset val="100"/>
        <c:tickMarkSkip val="1"/>
        <c:noMultiLvlLbl val="0"/>
      </c:catAx>
      <c:valAx>
        <c:axId val="45668888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4615920"/>
        <c:crosses val="autoZero"/>
        <c:crossBetween val="between"/>
      </c:valAx>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showDLblsOverMax val="0"/>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oddHeader>&amp;L2018-19 &amp;"Arial,Italic"Survey of Advanced Dental Education</c:oddHeader>
    </c:headerFooter>
    <c:pageMargins b="0.75" l="0.7" r="0.7" t="0.75" header="0.3" footer="0.3"/>
    <c:pageSetup orientation="portrait"/>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3818268591094934E-2"/>
          <c:y val="9.0707414075042861E-2"/>
          <c:w val="0.92836101642651214"/>
          <c:h val="0.74282461925984133"/>
        </c:manualLayout>
      </c:layout>
      <c:barChart>
        <c:barDir val="col"/>
        <c:grouping val="clustered"/>
        <c:varyColors val="0"/>
        <c:ser>
          <c:idx val="1"/>
          <c:order val="1"/>
          <c:tx>
            <c:strRef>
              <c:f>'Fig19-20'!$D$7</c:f>
              <c:strCache>
                <c:ptCount val="1"/>
                <c:pt idx="0">
                  <c:v>Total programs</c:v>
                </c:pt>
              </c:strCache>
            </c:strRef>
          </c:tx>
          <c:spPr>
            <a:solidFill>
              <a:srgbClr val="A5A5A5">
                <a:lumMod val="20000"/>
                <a:lumOff val="80000"/>
              </a:srgbClr>
            </a:solidFill>
            <a:ln w="15875">
              <a:gradFill flip="none" rotWithShape="1">
                <a:gsLst>
                  <a:gs pos="0">
                    <a:srgbClr val="A5A5A5">
                      <a:lumMod val="40000"/>
                      <a:lumOff val="60000"/>
                    </a:srgbClr>
                  </a:gs>
                  <a:gs pos="46000">
                    <a:srgbClr val="A5A5A5">
                      <a:lumMod val="95000"/>
                      <a:lumOff val="5000"/>
                    </a:srgbClr>
                  </a:gs>
                  <a:gs pos="100000">
                    <a:srgbClr val="A5A5A5">
                      <a:lumMod val="60000"/>
                    </a:srgbClr>
                  </a:gs>
                </a:gsLst>
                <a:path path="circle">
                  <a:fillToRect l="50000" t="130000" r="50000" b="-30000"/>
                </a:path>
                <a:tileRect/>
              </a:gradFill>
            </a:ln>
            <a:effectLst/>
          </c:spPr>
          <c:invertIfNegative val="0"/>
          <c:cat>
            <c:strRef>
              <c:f>'Fig19-20'!$B$8:$B$23</c:f>
              <c:strCache>
                <c:ptCount val="16"/>
                <c:pt idx="0">
                  <c:v>GPR
(166)</c:v>
                </c:pt>
                <c:pt idx="1">
                  <c:v>OMS
(101)</c:v>
                </c:pt>
                <c:pt idx="2">
                  <c:v>AEGD
(94)</c:v>
                </c:pt>
                <c:pt idx="3">
                  <c:v>PED
(87)</c:v>
                </c:pt>
                <c:pt idx="4">
                  <c:v>ORTHO
(68)</c:v>
                </c:pt>
                <c:pt idx="5">
                  <c:v>PERIO
(57)</c:v>
                </c:pt>
                <c:pt idx="6">
                  <c:v>PROS
(56)</c:v>
                </c:pt>
                <c:pt idx="7">
                  <c:v>ENDO 
(56)</c:v>
                </c:pt>
                <c:pt idx="8">
                  <c:v>DPH
(15)</c:v>
                </c:pt>
                <c:pt idx="9">
                  <c:v>OMP
(15)</c:v>
                </c:pt>
                <c:pt idx="10">
                  <c:v>OROFAC PAIN
(14)</c:v>
                </c:pt>
                <c:pt idx="11">
                  <c:v>CF-OMS
(11)</c:v>
                </c:pt>
                <c:pt idx="12">
                  <c:v>OMR
(9)</c:v>
                </c:pt>
                <c:pt idx="13">
                  <c:v>DENT ANES
(9)</c:v>
                </c:pt>
                <c:pt idx="14">
                  <c:v>CF-ORTHO
(7)</c:v>
                </c:pt>
                <c:pt idx="15">
                  <c:v>ORAL MED
(6)</c:v>
                </c:pt>
              </c:strCache>
            </c:strRef>
          </c:cat>
          <c:val>
            <c:numRef>
              <c:f>'Fig19-20'!$D$8:$D$23</c:f>
              <c:numCache>
                <c:formatCode>General</c:formatCode>
                <c:ptCount val="16"/>
                <c:pt idx="0">
                  <c:v>166</c:v>
                </c:pt>
                <c:pt idx="1">
                  <c:v>101</c:v>
                </c:pt>
                <c:pt idx="2">
                  <c:v>94</c:v>
                </c:pt>
                <c:pt idx="3">
                  <c:v>87</c:v>
                </c:pt>
                <c:pt idx="4">
                  <c:v>68</c:v>
                </c:pt>
                <c:pt idx="5">
                  <c:v>57</c:v>
                </c:pt>
                <c:pt idx="6">
                  <c:v>56</c:v>
                </c:pt>
                <c:pt idx="7">
                  <c:v>56</c:v>
                </c:pt>
                <c:pt idx="8">
                  <c:v>15</c:v>
                </c:pt>
                <c:pt idx="9">
                  <c:v>15</c:v>
                </c:pt>
                <c:pt idx="10">
                  <c:v>14</c:v>
                </c:pt>
                <c:pt idx="11">
                  <c:v>11</c:v>
                </c:pt>
                <c:pt idx="12">
                  <c:v>9</c:v>
                </c:pt>
                <c:pt idx="13">
                  <c:v>9</c:v>
                </c:pt>
                <c:pt idx="14">
                  <c:v>7</c:v>
                </c:pt>
                <c:pt idx="15">
                  <c:v>6</c:v>
                </c:pt>
              </c:numCache>
            </c:numRef>
          </c:val>
          <c:extLst>
            <c:ext xmlns:c16="http://schemas.microsoft.com/office/drawing/2014/chart" uri="{C3380CC4-5D6E-409C-BE32-E72D297353CC}">
              <c16:uniqueId val="{00000000-759C-4D0F-8353-94998C1DD3C2}"/>
            </c:ext>
          </c:extLst>
        </c:ser>
        <c:dLbls>
          <c:showLegendKey val="0"/>
          <c:showVal val="0"/>
          <c:showCatName val="0"/>
          <c:showSerName val="0"/>
          <c:showPercent val="0"/>
          <c:showBubbleSize val="0"/>
        </c:dLbls>
        <c:gapWidth val="47"/>
        <c:axId val="456694368"/>
        <c:axId val="456693976"/>
      </c:barChart>
      <c:lineChart>
        <c:grouping val="stacked"/>
        <c:varyColors val="0"/>
        <c:ser>
          <c:idx val="0"/>
          <c:order val="0"/>
          <c:tx>
            <c:strRef>
              <c:f>'Fig19-20'!$C$7</c:f>
              <c:strCache>
                <c:ptCount val="1"/>
                <c:pt idx="0">
                  <c:v>Admit international dental grads without a U.S. license</c:v>
                </c:pt>
              </c:strCache>
            </c:strRef>
          </c:tx>
          <c:spPr>
            <a:ln>
              <a:noFill/>
            </a:ln>
            <a:effectLst/>
          </c:spPr>
          <c:marker>
            <c:symbol val="circle"/>
            <c:size val="20"/>
            <c:spPr>
              <a:solidFill>
                <a:srgbClr val="009999"/>
              </a:solidFill>
              <a:ln>
                <a:noFill/>
              </a:ln>
            </c:spPr>
          </c:marker>
          <c:dLbls>
            <c:dLbl>
              <c:idx val="5"/>
              <c:layout>
                <c:manualLayout>
                  <c:x val="-2.3060481662193516E-2"/>
                  <c:y val="-4.6012617341074718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9C-4D0F-8353-94998C1DD3C2}"/>
                </c:ext>
              </c:extLst>
            </c:dLbl>
            <c:dLbl>
              <c:idx val="13"/>
              <c:layout>
                <c:manualLayout>
                  <c:x val="-1.9326234106320235E-2"/>
                  <c:y val="2.650762094102151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9C-4D0F-8353-94998C1DD3C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'Fig19-20'!$B$8:$B$23</c:f>
              <c:strCache>
                <c:ptCount val="16"/>
                <c:pt idx="0">
                  <c:v>GPR
(166)</c:v>
                </c:pt>
                <c:pt idx="1">
                  <c:v>OMS
(101)</c:v>
                </c:pt>
                <c:pt idx="2">
                  <c:v>AEGD
(94)</c:v>
                </c:pt>
                <c:pt idx="3">
                  <c:v>PED
(87)</c:v>
                </c:pt>
                <c:pt idx="4">
                  <c:v>ORTHO
(68)</c:v>
                </c:pt>
                <c:pt idx="5">
                  <c:v>PERIO
(57)</c:v>
                </c:pt>
                <c:pt idx="6">
                  <c:v>PROS
(56)</c:v>
                </c:pt>
                <c:pt idx="7">
                  <c:v>ENDO 
(56)</c:v>
                </c:pt>
                <c:pt idx="8">
                  <c:v>DPH
(15)</c:v>
                </c:pt>
                <c:pt idx="9">
                  <c:v>OMP
(15)</c:v>
                </c:pt>
                <c:pt idx="10">
                  <c:v>OROFAC PAIN
(14)</c:v>
                </c:pt>
                <c:pt idx="11">
                  <c:v>CF-OMS
(11)</c:v>
                </c:pt>
                <c:pt idx="12">
                  <c:v>OMR
(9)</c:v>
                </c:pt>
                <c:pt idx="13">
                  <c:v>DENT ANES
(9)</c:v>
                </c:pt>
                <c:pt idx="14">
                  <c:v>CF-ORTHO
(7)</c:v>
                </c:pt>
                <c:pt idx="15">
                  <c:v>ORAL MED
(6)</c:v>
                </c:pt>
              </c:strCache>
            </c:strRef>
          </c:cat>
          <c:val>
            <c:numRef>
              <c:f>'Fig19-20'!$C$8:$C$23</c:f>
              <c:numCache>
                <c:formatCode>General</c:formatCode>
                <c:ptCount val="16"/>
                <c:pt idx="0">
                  <c:v>20</c:v>
                </c:pt>
                <c:pt idx="1">
                  <c:v>11</c:v>
                </c:pt>
                <c:pt idx="2">
                  <c:v>28</c:v>
                </c:pt>
                <c:pt idx="3">
                  <c:v>27</c:v>
                </c:pt>
                <c:pt idx="4">
                  <c:v>46</c:v>
                </c:pt>
                <c:pt idx="5">
                  <c:v>45</c:v>
                </c:pt>
                <c:pt idx="6">
                  <c:v>40</c:v>
                </c:pt>
                <c:pt idx="7">
                  <c:v>38</c:v>
                </c:pt>
                <c:pt idx="8">
                  <c:v>13</c:v>
                </c:pt>
                <c:pt idx="9">
                  <c:v>11</c:v>
                </c:pt>
                <c:pt idx="10">
                  <c:v>11</c:v>
                </c:pt>
                <c:pt idx="11">
                  <c:v>2</c:v>
                </c:pt>
                <c:pt idx="12">
                  <c:v>7</c:v>
                </c:pt>
                <c:pt idx="13">
                  <c:v>0</c:v>
                </c:pt>
                <c:pt idx="14">
                  <c:v>5</c:v>
                </c:pt>
                <c:pt idx="15">
                  <c:v>6</c:v>
                </c:pt>
              </c:numCache>
            </c:numRef>
          </c:val>
          <c:smooth val="0"/>
          <c:extLst>
            <c:ext xmlns:c16="http://schemas.microsoft.com/office/drawing/2014/chart" uri="{C3380CC4-5D6E-409C-BE32-E72D297353CC}">
              <c16:uniqueId val="{00000003-759C-4D0F-8353-94998C1DD3C2}"/>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6694368"/>
        <c:axId val="456693976"/>
      </c:lineChart>
      <c:catAx>
        <c:axId val="456694368"/>
        <c:scaling>
          <c:orientation val="minMax"/>
        </c:scaling>
        <c:delete val="0"/>
        <c:axPos val="b"/>
        <c:title>
          <c:tx>
            <c:rich>
              <a:bodyPr/>
              <a:lstStyle/>
              <a:p>
                <a:pPr>
                  <a:defRPr sz="1100"/>
                </a:pPr>
                <a:r>
                  <a:rPr lang="en-US" sz="1100">
                    <a:latin typeface="Arial" panose="020B0604020202020204" pitchFamily="34" charset="0"/>
                    <a:cs typeface="Arial" panose="020B0604020202020204" pitchFamily="34" charset="0"/>
                  </a:rPr>
                  <a:t>Program</a:t>
                </a:r>
                <a:r>
                  <a:rPr lang="en-US" sz="1100" baseline="0">
                    <a:latin typeface="Arial" panose="020B0604020202020204" pitchFamily="34" charset="0"/>
                    <a:cs typeface="Arial" panose="020B0604020202020204" pitchFamily="34" charset="0"/>
                  </a:rPr>
                  <a:t> type (number of programs</a:t>
                </a:r>
                <a:r>
                  <a:rPr lang="en-US" sz="1100" baseline="0"/>
                  <a:t>)</a:t>
                </a:r>
              </a:p>
            </c:rich>
          </c:tx>
          <c:layout>
            <c:manualLayout>
              <c:xMode val="edge"/>
              <c:yMode val="edge"/>
              <c:x val="0.51927069757012634"/>
              <c:y val="0.92799507417437632"/>
            </c:manualLayout>
          </c:layout>
          <c:overlay val="0"/>
        </c:title>
        <c:numFmt formatCode="General" sourceLinked="1"/>
        <c:majorTickMark val="none"/>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6693976"/>
        <c:crosses val="autoZero"/>
        <c:auto val="1"/>
        <c:lblAlgn val="ctr"/>
        <c:lblOffset val="100"/>
        <c:noMultiLvlLbl val="0"/>
      </c:catAx>
      <c:valAx>
        <c:axId val="456693976"/>
        <c:scaling>
          <c:orientation val="minMax"/>
          <c:max val="18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none"/>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6694368"/>
        <c:crosses val="autoZero"/>
        <c:crossBetween val="between"/>
        <c:majorUnit val="20"/>
      </c:valAx>
      <c:spPr>
        <a:solidFill>
          <a:sysClr val="window" lastClr="FFFFFF"/>
        </a:solidFill>
        <a:ln>
          <a:noFill/>
        </a:ln>
        <a:effectLst/>
      </c:spPr>
    </c:plotArea>
    <c:legend>
      <c:legendPos val="r"/>
      <c:layout>
        <c:manualLayout>
          <c:xMode val="edge"/>
          <c:yMode val="edge"/>
          <c:x val="0.22838610202273599"/>
          <c:y val="0.14405032905473367"/>
          <c:w val="0.39458095135368343"/>
          <c:h val="0.1349287244340289"/>
        </c:manualLayout>
      </c:layout>
      <c:overlay val="0"/>
      <c:txPr>
        <a:bodyPr/>
        <a:lstStyle/>
        <a:p>
          <a:pPr>
            <a:defRPr sz="1200" b="1">
              <a:solidFill>
                <a:schemeClr val="tx1">
                  <a:lumMod val="65000"/>
                  <a:lumOff val="3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lumMod val="15000"/>
          <a:lumOff val="85000"/>
        </a:sysClr>
      </a:solidFill>
      <a:round/>
    </a:ln>
    <a:effectLst>
      <a:softEdge rad="12700"/>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131592850560495E-2"/>
          <c:y val="2.6168628227492646E-2"/>
          <c:w val="0.92071412948381448"/>
          <c:h val="0.81459400908219803"/>
        </c:manualLayout>
      </c:layout>
      <c:barChart>
        <c:barDir val="col"/>
        <c:grouping val="clustered"/>
        <c:varyColors val="0"/>
        <c:ser>
          <c:idx val="1"/>
          <c:order val="1"/>
          <c:tx>
            <c:v>Number of programs admitting int'l graduates</c:v>
          </c:tx>
          <c:spPr>
            <a:solidFill>
              <a:srgbClr val="993365"/>
            </a:solidFill>
            <a:effectLst/>
          </c:spPr>
          <c:invertIfNegative val="0"/>
          <c:cat>
            <c:strRef>
              <c:f>'Fig19-20'!$C$40:$C$54</c:f>
              <c:strCache>
                <c:ptCount val="15"/>
                <c:pt idx="0">
                  <c:v>AEGD</c:v>
                </c:pt>
                <c:pt idx="1">
                  <c:v>PROS</c:v>
                </c:pt>
                <c:pt idx="2">
                  <c:v>ORTHO </c:v>
                </c:pt>
                <c:pt idx="3">
                  <c:v>PERIO</c:v>
                </c:pt>
                <c:pt idx="4">
                  <c:v>GPR</c:v>
                </c:pt>
                <c:pt idx="5">
                  <c:v>PED</c:v>
                </c:pt>
                <c:pt idx="6">
                  <c:v>ENDO</c:v>
                </c:pt>
                <c:pt idx="7">
                  <c:v>OROFAC PAIN</c:v>
                </c:pt>
                <c:pt idx="8">
                  <c:v>OMS</c:v>
                </c:pt>
                <c:pt idx="9">
                  <c:v>DPH</c:v>
                </c:pt>
                <c:pt idx="10">
                  <c:v>OMP</c:v>
                </c:pt>
                <c:pt idx="11">
                  <c:v>ORAL MED</c:v>
                </c:pt>
                <c:pt idx="12">
                  <c:v>OMR</c:v>
                </c:pt>
                <c:pt idx="13">
                  <c:v>CF-ORTHO</c:v>
                </c:pt>
                <c:pt idx="14">
                  <c:v>CF-OMS</c:v>
                </c:pt>
              </c:strCache>
            </c:strRef>
          </c:cat>
          <c:val>
            <c:numRef>
              <c:f>'Fig19-20'!$E$40:$E$54</c:f>
              <c:numCache>
                <c:formatCode>General</c:formatCode>
                <c:ptCount val="15"/>
                <c:pt idx="0">
                  <c:v>28</c:v>
                </c:pt>
                <c:pt idx="1">
                  <c:v>40</c:v>
                </c:pt>
                <c:pt idx="2">
                  <c:v>46</c:v>
                </c:pt>
                <c:pt idx="3">
                  <c:v>45</c:v>
                </c:pt>
                <c:pt idx="4">
                  <c:v>20</c:v>
                </c:pt>
                <c:pt idx="5">
                  <c:v>27</c:v>
                </c:pt>
                <c:pt idx="6">
                  <c:v>38</c:v>
                </c:pt>
                <c:pt idx="7">
                  <c:v>11</c:v>
                </c:pt>
                <c:pt idx="8">
                  <c:v>11</c:v>
                </c:pt>
                <c:pt idx="9">
                  <c:v>13</c:v>
                </c:pt>
                <c:pt idx="10">
                  <c:v>11</c:v>
                </c:pt>
                <c:pt idx="11">
                  <c:v>6</c:v>
                </c:pt>
                <c:pt idx="12">
                  <c:v>7</c:v>
                </c:pt>
                <c:pt idx="13">
                  <c:v>5</c:v>
                </c:pt>
                <c:pt idx="14">
                  <c:v>2</c:v>
                </c:pt>
              </c:numCache>
            </c:numRef>
          </c:val>
          <c:extLst>
            <c:ext xmlns:c16="http://schemas.microsoft.com/office/drawing/2014/chart" uri="{C3380CC4-5D6E-409C-BE32-E72D297353CC}">
              <c16:uniqueId val="{00000000-0A5B-4692-B7F9-61B773812575}"/>
            </c:ext>
          </c:extLst>
        </c:ser>
        <c:dLbls>
          <c:showLegendKey val="0"/>
          <c:showVal val="0"/>
          <c:showCatName val="0"/>
          <c:showSerName val="0"/>
          <c:showPercent val="0"/>
          <c:showBubbleSize val="0"/>
        </c:dLbls>
        <c:gapWidth val="150"/>
        <c:axId val="456692408"/>
        <c:axId val="456690448"/>
      </c:barChart>
      <c:lineChart>
        <c:grouping val="standard"/>
        <c:varyColors val="0"/>
        <c:ser>
          <c:idx val="0"/>
          <c:order val="0"/>
          <c:tx>
            <c:v>Number of int'l graduates enrolled</c:v>
          </c:tx>
          <c:spPr>
            <a:ln>
              <a:noFill/>
            </a:ln>
            <a:effectLst/>
          </c:spPr>
          <c:marker>
            <c:symbol val="circle"/>
            <c:size val="9"/>
            <c:spPr>
              <a:solidFill>
                <a:srgbClr val="009999"/>
              </a:solid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'Fig19-20'!$C$40:$C$54</c:f>
              <c:strCache>
                <c:ptCount val="15"/>
                <c:pt idx="0">
                  <c:v>AEGD</c:v>
                </c:pt>
                <c:pt idx="1">
                  <c:v>PROS</c:v>
                </c:pt>
                <c:pt idx="2">
                  <c:v>ORTHO </c:v>
                </c:pt>
                <c:pt idx="3">
                  <c:v>PERIO</c:v>
                </c:pt>
                <c:pt idx="4">
                  <c:v>GPR</c:v>
                </c:pt>
                <c:pt idx="5">
                  <c:v>PED</c:v>
                </c:pt>
                <c:pt idx="6">
                  <c:v>ENDO</c:v>
                </c:pt>
                <c:pt idx="7">
                  <c:v>OROFAC PAIN</c:v>
                </c:pt>
                <c:pt idx="8">
                  <c:v>OMS</c:v>
                </c:pt>
                <c:pt idx="9">
                  <c:v>DPH</c:v>
                </c:pt>
                <c:pt idx="10">
                  <c:v>OMP</c:v>
                </c:pt>
                <c:pt idx="11">
                  <c:v>ORAL MED</c:v>
                </c:pt>
                <c:pt idx="12">
                  <c:v>OMR</c:v>
                </c:pt>
                <c:pt idx="13">
                  <c:v>CF-ORTHO</c:v>
                </c:pt>
                <c:pt idx="14">
                  <c:v>CF-OMS</c:v>
                </c:pt>
              </c:strCache>
            </c:strRef>
          </c:cat>
          <c:val>
            <c:numRef>
              <c:f>'Fig19-20'!$D$40:$D$54</c:f>
              <c:numCache>
                <c:formatCode>General</c:formatCode>
                <c:ptCount val="15"/>
                <c:pt idx="0">
                  <c:v>279</c:v>
                </c:pt>
                <c:pt idx="1">
                  <c:v>210</c:v>
                </c:pt>
                <c:pt idx="2">
                  <c:v>166</c:v>
                </c:pt>
                <c:pt idx="3">
                  <c:v>131</c:v>
                </c:pt>
                <c:pt idx="4">
                  <c:v>85</c:v>
                </c:pt>
                <c:pt idx="5">
                  <c:v>63</c:v>
                </c:pt>
                <c:pt idx="6">
                  <c:v>48</c:v>
                </c:pt>
                <c:pt idx="7">
                  <c:v>40</c:v>
                </c:pt>
                <c:pt idx="8">
                  <c:v>29</c:v>
                </c:pt>
                <c:pt idx="9">
                  <c:v>28</c:v>
                </c:pt>
                <c:pt idx="10">
                  <c:v>23</c:v>
                </c:pt>
                <c:pt idx="11">
                  <c:v>22</c:v>
                </c:pt>
                <c:pt idx="12">
                  <c:v>19</c:v>
                </c:pt>
                <c:pt idx="13">
                  <c:v>4</c:v>
                </c:pt>
                <c:pt idx="14">
                  <c:v>3</c:v>
                </c:pt>
              </c:numCache>
            </c:numRef>
          </c:val>
          <c:smooth val="0"/>
          <c:extLst>
            <c:ext xmlns:c16="http://schemas.microsoft.com/office/drawing/2014/chart" uri="{C3380CC4-5D6E-409C-BE32-E72D297353CC}">
              <c16:uniqueId val="{00000001-0A5B-4692-B7F9-61B773812575}"/>
            </c:ext>
          </c:extLst>
        </c:ser>
        <c:dLbls>
          <c:showLegendKey val="0"/>
          <c:showVal val="0"/>
          <c:showCatName val="0"/>
          <c:showSerName val="0"/>
          <c:showPercent val="0"/>
          <c:showBubbleSize val="0"/>
        </c:dLbls>
        <c:dropLines>
          <c:spPr>
            <a:ln>
              <a:gradFill flip="none" rotWithShape="1">
                <a:gsLst>
                  <a:gs pos="0">
                    <a:srgbClr val="A5A5A5">
                      <a:lumMod val="40000"/>
                      <a:lumOff val="60000"/>
                    </a:srgbClr>
                  </a:gs>
                  <a:gs pos="46000">
                    <a:srgbClr val="A5A5A5">
                      <a:lumMod val="95000"/>
                      <a:lumOff val="5000"/>
                    </a:srgbClr>
                  </a:gs>
                  <a:gs pos="100000">
                    <a:srgbClr val="A5A5A5">
                      <a:lumMod val="60000"/>
                    </a:srgbClr>
                  </a:gs>
                </a:gsLst>
                <a:path path="circle">
                  <a:fillToRect l="50000" t="130000" r="50000" b="-30000"/>
                </a:path>
                <a:tileRect/>
              </a:gradFill>
            </a:ln>
          </c:spPr>
        </c:dropLines>
        <c:marker val="1"/>
        <c:smooth val="0"/>
        <c:axId val="456692408"/>
        <c:axId val="456690448"/>
      </c:lineChart>
      <c:catAx>
        <c:axId val="456692408"/>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6690448"/>
        <c:crosses val="autoZero"/>
        <c:auto val="1"/>
        <c:lblAlgn val="ctr"/>
        <c:lblOffset val="100"/>
        <c:noMultiLvlLbl val="0"/>
      </c:catAx>
      <c:valAx>
        <c:axId val="456690448"/>
        <c:scaling>
          <c:orientation val="minMax"/>
          <c:max val="3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6692408"/>
        <c:crosses val="autoZero"/>
        <c:crossBetween val="between"/>
        <c:majorUnit val="50"/>
      </c:valAx>
      <c:spPr>
        <a:solidFill>
          <a:sysClr val="window" lastClr="FFFFFF">
            <a:lumMod val="95000"/>
          </a:sysClr>
        </a:solidFill>
        <a:ln>
          <a:noFill/>
        </a:ln>
        <a:effectLst/>
      </c:spPr>
    </c:plotArea>
    <c:legend>
      <c:legendPos val="r"/>
      <c:layout>
        <c:manualLayout>
          <c:xMode val="edge"/>
          <c:yMode val="edge"/>
          <c:x val="0.62828931743333571"/>
          <c:y val="0.34857899709873119"/>
          <c:w val="0.34579281148219243"/>
          <c:h val="0.161415267004791"/>
        </c:manualLayout>
      </c:layout>
      <c:overlay val="0"/>
      <c:txPr>
        <a:bodyPr/>
        <a:lstStyle/>
        <a:p>
          <a:pPr>
            <a:defRPr sz="1100" b="1">
              <a:solidFill>
                <a:schemeClr val="tx1">
                  <a:lumMod val="65000"/>
                  <a:lumOff val="3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lumMod val="15000"/>
          <a:lumOff val="85000"/>
        </a:sysClr>
      </a:solid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24969559217469"/>
          <c:y val="6.4957326138428501E-2"/>
          <c:w val="0.78998701205959276"/>
          <c:h val="0.77099678768136692"/>
        </c:manualLayout>
      </c:layout>
      <c:barChart>
        <c:barDir val="bar"/>
        <c:grouping val="clustered"/>
        <c:varyColors val="0"/>
        <c:ser>
          <c:idx val="0"/>
          <c:order val="0"/>
          <c:tx>
            <c:strRef>
              <c:f>'Fig21'!$D$8</c:f>
              <c:strCache>
                <c:ptCount val="1"/>
                <c:pt idx="0">
                  <c:v>Yes</c:v>
                </c:pt>
              </c:strCache>
            </c:strRef>
          </c:tx>
          <c:spPr>
            <a:solidFill>
              <a:srgbClr val="993365">
                <a:alpha val="85000"/>
              </a:srgbClr>
            </a:solidFill>
            <a:ln w="9525" cap="flat" cmpd="sng" algn="ctr">
              <a:solidFill>
                <a:schemeClr val="lt1">
                  <a:alpha val="50000"/>
                </a:schemeClr>
              </a:solidFill>
              <a:round/>
            </a:ln>
            <a:effectLst/>
            <a:scene3d>
              <a:camera prst="orthographicFront"/>
              <a:lightRig rig="threePt" dir="t"/>
            </a:scene3d>
            <a:sp3d>
              <a:bevelT w="57150" h="88900"/>
              <a:bevelB w="38100"/>
            </a:sp3d>
          </c:spPr>
          <c:invertIfNegative val="0"/>
          <c:dLbls>
            <c:dLbl>
              <c:idx val="0"/>
              <c:tx>
                <c:rich>
                  <a:bodyPr/>
                  <a:lstStyle/>
                  <a:p>
                    <a:fld id="{9C23E8FF-5BD1-49F3-80F6-3C90DB308E11}" type="VALUE">
                      <a:rPr lang="en-US" b="1"/>
                      <a:pPr/>
                      <a:t>[VALUE]</a:t>
                    </a:fld>
                    <a:r>
                      <a:rPr lang="en-US"/>
                      <a:t> |</a:t>
                    </a:r>
                    <a:r>
                      <a:rPr lang="en-US" baseline="0"/>
                      <a:t> </a:t>
                    </a:r>
                    <a:r>
                      <a:rPr lang="en-US"/>
                      <a:t>n=56</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CB2-44DF-9D5C-F5B08578B8D2}"/>
                </c:ext>
              </c:extLst>
            </c:dLbl>
            <c:dLbl>
              <c:idx val="1"/>
              <c:tx>
                <c:rich>
                  <a:bodyPr/>
                  <a:lstStyle/>
                  <a:p>
                    <a:fld id="{CE81919E-E971-45D8-BF8E-3F0BDF07F8C9}" type="VALUE">
                      <a:rPr lang="en-US" b="1"/>
                      <a:pPr/>
                      <a:t>[VALUE]</a:t>
                    </a:fld>
                    <a:r>
                      <a:rPr lang="en-US"/>
                      <a:t> |</a:t>
                    </a:r>
                    <a:r>
                      <a:rPr lang="en-US" baseline="0"/>
                      <a:t> </a:t>
                    </a:r>
                    <a:r>
                      <a:rPr lang="en-US"/>
                      <a:t>n=57</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CB2-44DF-9D5C-F5B08578B8D2}"/>
                </c:ext>
              </c:extLst>
            </c:dLbl>
            <c:dLbl>
              <c:idx val="2"/>
              <c:tx>
                <c:rich>
                  <a:bodyPr/>
                  <a:lstStyle/>
                  <a:p>
                    <a:fld id="{A9800EDD-1977-47A2-9B70-13D0CB4897DD}" type="VALUE">
                      <a:rPr lang="en-US" b="1"/>
                      <a:pPr/>
                      <a:t>[VALUE]</a:t>
                    </a:fld>
                    <a:r>
                      <a:rPr lang="en-US"/>
                      <a:t> |</a:t>
                    </a:r>
                    <a:r>
                      <a:rPr lang="en-US" baseline="0"/>
                      <a:t> </a:t>
                    </a:r>
                    <a:r>
                      <a:rPr lang="en-US"/>
                      <a:t>n=87</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CB2-44DF-9D5C-F5B08578B8D2}"/>
                </c:ext>
              </c:extLst>
            </c:dLbl>
            <c:dLbl>
              <c:idx val="3"/>
              <c:tx>
                <c:rich>
                  <a:bodyPr/>
                  <a:lstStyle/>
                  <a:p>
                    <a:fld id="{1A806F34-2B3C-4F87-A64F-DE781FFA2918}" type="VALUE">
                      <a:rPr lang="en-US" b="1"/>
                      <a:pPr/>
                      <a:t>[VALUE]</a:t>
                    </a:fld>
                    <a:r>
                      <a:rPr lang="en-US"/>
                      <a:t> |</a:t>
                    </a:r>
                    <a:r>
                      <a:rPr lang="en-US" baseline="0"/>
                      <a:t> </a:t>
                    </a:r>
                    <a:r>
                      <a:rPr lang="en-US"/>
                      <a:t>n=14</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CB2-44DF-9D5C-F5B08578B8D2}"/>
                </c:ext>
              </c:extLst>
            </c:dLbl>
            <c:dLbl>
              <c:idx val="4"/>
              <c:tx>
                <c:rich>
                  <a:bodyPr/>
                  <a:lstStyle/>
                  <a:p>
                    <a:fld id="{12BF1EEA-4A99-4B59-8120-CC03A9BF9501}" type="VALUE">
                      <a:rPr lang="en-US" b="1"/>
                      <a:pPr/>
                      <a:t>[VALUE]</a:t>
                    </a:fld>
                    <a:r>
                      <a:rPr lang="en-US"/>
                      <a:t> |</a:t>
                    </a:r>
                    <a:r>
                      <a:rPr lang="en-US" baseline="0"/>
                      <a:t> </a:t>
                    </a:r>
                    <a:r>
                      <a:rPr lang="en-US"/>
                      <a:t>n=6</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CB2-44DF-9D5C-F5B08578B8D2}"/>
                </c:ext>
              </c:extLst>
            </c:dLbl>
            <c:dLbl>
              <c:idx val="5"/>
              <c:tx>
                <c:rich>
                  <a:bodyPr/>
                  <a:lstStyle/>
                  <a:p>
                    <a:fld id="{F84FC953-0F88-4A20-858A-C3B616CA2228}" type="VALUE">
                      <a:rPr lang="en-US" b="1"/>
                      <a:pPr/>
                      <a:t>[VALUE]</a:t>
                    </a:fld>
                    <a:r>
                      <a:rPr lang="en-US"/>
                      <a:t> |</a:t>
                    </a:r>
                    <a:r>
                      <a:rPr lang="en-US" baseline="0"/>
                      <a:t> </a:t>
                    </a:r>
                    <a:r>
                      <a:rPr lang="en-US"/>
                      <a:t>n=7</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CB2-44DF-9D5C-F5B08578B8D2}"/>
                </c:ext>
              </c:extLst>
            </c:dLbl>
            <c:dLbl>
              <c:idx val="6"/>
              <c:tx>
                <c:rich>
                  <a:bodyPr/>
                  <a:lstStyle/>
                  <a:p>
                    <a:fld id="{BDBE799F-91EE-4165-9EE2-F70A55BC05FD}" type="VALUE">
                      <a:rPr lang="en-US" b="1"/>
                      <a:pPr/>
                      <a:t>[VALUE]</a:t>
                    </a:fld>
                    <a:r>
                      <a:rPr lang="en-US"/>
                      <a:t> |</a:t>
                    </a:r>
                    <a:r>
                      <a:rPr lang="en-US" baseline="0"/>
                      <a:t> </a:t>
                    </a:r>
                    <a:r>
                      <a:rPr lang="en-US"/>
                      <a:t>n=68</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1CB2-44DF-9D5C-F5B08578B8D2}"/>
                </c:ext>
              </c:extLst>
            </c:dLbl>
            <c:dLbl>
              <c:idx val="7"/>
              <c:tx>
                <c:rich>
                  <a:bodyPr/>
                  <a:lstStyle/>
                  <a:p>
                    <a:fld id="{95866ABB-AA4E-48CC-93A3-7150A3B4C0BE}" type="VALUE">
                      <a:rPr lang="en-US" b="1"/>
                      <a:pPr/>
                      <a:t>[VALUE]</a:t>
                    </a:fld>
                    <a:r>
                      <a:rPr lang="en-US"/>
                      <a:t> |</a:t>
                    </a:r>
                    <a:r>
                      <a:rPr lang="en-US" baseline="0"/>
                      <a:t> </a:t>
                    </a:r>
                    <a:r>
                      <a:rPr lang="en-US"/>
                      <a:t>n=11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CB2-44DF-9D5C-F5B08578B8D2}"/>
                </c:ext>
              </c:extLst>
            </c:dLbl>
            <c:dLbl>
              <c:idx val="8"/>
              <c:layout>
                <c:manualLayout>
                  <c:x val="1.3745704467353953E-3"/>
                  <c:y val="-2.331002331002331E-3"/>
                </c:manualLayout>
              </c:layout>
              <c:tx>
                <c:rich>
                  <a:bodyPr/>
                  <a:lstStyle/>
                  <a:p>
                    <a:fld id="{06ABA7AE-499D-4790-9860-7F0182E55C2C}" type="VALUE">
                      <a:rPr lang="en-US" b="1"/>
                      <a:pPr/>
                      <a:t>[VALUE]</a:t>
                    </a:fld>
                    <a:r>
                      <a:rPr lang="en-US"/>
                      <a:t> |</a:t>
                    </a:r>
                    <a:r>
                      <a:rPr lang="en-US" baseline="0"/>
                      <a:t> </a:t>
                    </a:r>
                    <a:r>
                      <a:rPr lang="en-US"/>
                      <a:t>n=101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1CB2-44DF-9D5C-F5B08578B8D2}"/>
                </c:ext>
              </c:extLst>
            </c:dLbl>
            <c:dLbl>
              <c:idx val="9"/>
              <c:tx>
                <c:rich>
                  <a:bodyPr/>
                  <a:lstStyle/>
                  <a:p>
                    <a:fld id="{5BCBA4C5-C0A0-4B4F-A2DC-67913116C307}" type="VALUE">
                      <a:rPr lang="en-US" b="1"/>
                      <a:pPr/>
                      <a:t>[VALUE]</a:t>
                    </a:fld>
                    <a:r>
                      <a:rPr lang="en-US"/>
                      <a:t> |</a:t>
                    </a:r>
                    <a:r>
                      <a:rPr lang="en-US" baseline="0"/>
                      <a:t> </a:t>
                    </a:r>
                    <a:r>
                      <a:rPr lang="en-US"/>
                      <a:t>n=9</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1CB2-44DF-9D5C-F5B08578B8D2}"/>
                </c:ext>
              </c:extLst>
            </c:dLbl>
            <c:dLbl>
              <c:idx val="10"/>
              <c:tx>
                <c:rich>
                  <a:bodyPr/>
                  <a:lstStyle/>
                  <a:p>
                    <a:fld id="{F048C94F-0001-4D94-96EE-B0C88E5B6583}" type="VALUE">
                      <a:rPr lang="en-US" b="1"/>
                      <a:pPr/>
                      <a:t>[VALUE]</a:t>
                    </a:fld>
                    <a:r>
                      <a:rPr lang="en-US" b="1"/>
                      <a:t> </a:t>
                    </a:r>
                    <a:r>
                      <a:rPr lang="en-US" b="0"/>
                      <a:t>|</a:t>
                    </a:r>
                    <a:r>
                      <a:rPr lang="en-US" b="0" baseline="0"/>
                      <a:t> </a:t>
                    </a:r>
                    <a:r>
                      <a:rPr lang="en-US"/>
                      <a:t>n=15</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1CB2-44DF-9D5C-F5B08578B8D2}"/>
                </c:ext>
              </c:extLst>
            </c:dLbl>
            <c:dLbl>
              <c:idx val="11"/>
              <c:layout>
                <c:manualLayout>
                  <c:x val="-2.7491408934708912E-3"/>
                  <c:y val="2.331002331002331E-3"/>
                </c:manualLayout>
              </c:layout>
              <c:tx>
                <c:rich>
                  <a:bodyPr/>
                  <a:lstStyle/>
                  <a:p>
                    <a:fld id="{0C876DEE-2F1A-4191-AF10-5D933E11A3D3}" type="VALUE">
                      <a:rPr lang="en-US" b="1"/>
                      <a:pPr/>
                      <a:t>[VALUE]</a:t>
                    </a:fld>
                    <a:r>
                      <a:rPr lang="en-US"/>
                      <a:t> |</a:t>
                    </a:r>
                    <a:r>
                      <a:rPr lang="en-US" baseline="0"/>
                      <a:t> </a:t>
                    </a:r>
                    <a:r>
                      <a:rPr lang="en-US"/>
                      <a:t>n=166</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1CB2-44DF-9D5C-F5B08578B8D2}"/>
                </c:ext>
              </c:extLst>
            </c:dLbl>
            <c:dLbl>
              <c:idx val="12"/>
              <c:tx>
                <c:rich>
                  <a:bodyPr/>
                  <a:lstStyle/>
                  <a:p>
                    <a:fld id="{9C2C6244-9BB8-4EBF-9145-0C7076E9A50D}" type="VALUE">
                      <a:rPr lang="en-US" b="1"/>
                      <a:pPr/>
                      <a:t>[VALUE]</a:t>
                    </a:fld>
                    <a:r>
                      <a:rPr lang="en-US"/>
                      <a:t> |</a:t>
                    </a:r>
                    <a:r>
                      <a:rPr lang="en-US" baseline="0"/>
                      <a:t> </a:t>
                    </a:r>
                    <a:r>
                      <a:rPr lang="en-US"/>
                      <a:t>n=56</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1CB2-44DF-9D5C-F5B08578B8D2}"/>
                </c:ext>
              </c:extLst>
            </c:dLbl>
            <c:dLbl>
              <c:idx val="13"/>
              <c:tx>
                <c:rich>
                  <a:bodyPr/>
                  <a:lstStyle/>
                  <a:p>
                    <a:fld id="{4F1C478C-6E0E-4C0C-A476-D5940BEA82F8}" type="VALUE">
                      <a:rPr lang="en-US" b="1"/>
                      <a:pPr/>
                      <a:t>[VALUE]</a:t>
                    </a:fld>
                    <a:r>
                      <a:rPr lang="en-US"/>
                      <a:t> </a:t>
                    </a:r>
                    <a:r>
                      <a:rPr lang="en-US" baseline="0"/>
                      <a:t>| </a:t>
                    </a:r>
                    <a:r>
                      <a:rPr lang="en-US"/>
                      <a:t>n=15</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1CB2-44DF-9D5C-F5B08578B8D2}"/>
                </c:ext>
              </c:extLst>
            </c:dLbl>
            <c:dLbl>
              <c:idx val="14"/>
              <c:tx>
                <c:rich>
                  <a:bodyPr/>
                  <a:lstStyle/>
                  <a:p>
                    <a:fld id="{680CDC2E-7628-4151-A4C4-1C598EEFED6F}" type="VALUE">
                      <a:rPr lang="en-US" b="1"/>
                      <a:pPr/>
                      <a:t>[VALUE]</a:t>
                    </a:fld>
                    <a:r>
                      <a:rPr lang="en-US"/>
                      <a:t> | n=9</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1CB2-44DF-9D5C-F5B08578B8D2}"/>
                </c:ext>
              </c:extLst>
            </c:dLbl>
            <c:dLbl>
              <c:idx val="15"/>
              <c:tx>
                <c:rich>
                  <a:bodyPr/>
                  <a:lstStyle/>
                  <a:p>
                    <a:fld id="{A8A36CBD-B482-4E96-8284-C2A0BD594366}" type="VALUE">
                      <a:rPr lang="en-US" b="1"/>
                      <a:pPr/>
                      <a:t>[VALUE]</a:t>
                    </a:fld>
                    <a:r>
                      <a:rPr lang="en-US"/>
                      <a:t> | n=94</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1CB2-44DF-9D5C-F5B08578B8D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'Fig21'!$C$10:$C$25</c:f>
              <c:strCache>
                <c:ptCount val="16"/>
                <c:pt idx="0">
                  <c:v>PROS</c:v>
                </c:pt>
                <c:pt idx="1">
                  <c:v>PERIO</c:v>
                </c:pt>
                <c:pt idx="2">
                  <c:v>PED</c:v>
                </c:pt>
                <c:pt idx="3">
                  <c:v>OROFAC PAIN</c:v>
                </c:pt>
                <c:pt idx="4">
                  <c:v>ORAL MED</c:v>
                </c:pt>
                <c:pt idx="5">
                  <c:v>CF-ORTHO</c:v>
                </c:pt>
                <c:pt idx="6">
                  <c:v>ORTHO </c:v>
                </c:pt>
                <c:pt idx="7">
                  <c:v>CF-OMS</c:v>
                </c:pt>
                <c:pt idx="8">
                  <c:v>OMS</c:v>
                </c:pt>
                <c:pt idx="9">
                  <c:v>OMR</c:v>
                </c:pt>
                <c:pt idx="10">
                  <c:v>OMP</c:v>
                </c:pt>
                <c:pt idx="11">
                  <c:v>GPR</c:v>
                </c:pt>
                <c:pt idx="12">
                  <c:v>ENDO</c:v>
                </c:pt>
                <c:pt idx="13">
                  <c:v>DPH</c:v>
                </c:pt>
                <c:pt idx="14">
                  <c:v>DENT ANES</c:v>
                </c:pt>
                <c:pt idx="15">
                  <c:v>AEGD</c:v>
                </c:pt>
              </c:strCache>
            </c:strRef>
          </c:cat>
          <c:val>
            <c:numRef>
              <c:f>'Fig21'!$D$10:$D$25</c:f>
              <c:numCache>
                <c:formatCode>General</c:formatCode>
                <c:ptCount val="16"/>
                <c:pt idx="0">
                  <c:v>17</c:v>
                </c:pt>
                <c:pt idx="1">
                  <c:v>30</c:v>
                </c:pt>
                <c:pt idx="2">
                  <c:v>69</c:v>
                </c:pt>
                <c:pt idx="3">
                  <c:v>8</c:v>
                </c:pt>
                <c:pt idx="4">
                  <c:v>6</c:v>
                </c:pt>
                <c:pt idx="5">
                  <c:v>1</c:v>
                </c:pt>
                <c:pt idx="6">
                  <c:v>23</c:v>
                </c:pt>
                <c:pt idx="7">
                  <c:v>6</c:v>
                </c:pt>
                <c:pt idx="8">
                  <c:v>81</c:v>
                </c:pt>
                <c:pt idx="9">
                  <c:v>4</c:v>
                </c:pt>
                <c:pt idx="10">
                  <c:v>7</c:v>
                </c:pt>
                <c:pt idx="11">
                  <c:v>99</c:v>
                </c:pt>
                <c:pt idx="12">
                  <c:v>20</c:v>
                </c:pt>
                <c:pt idx="13">
                  <c:v>10</c:v>
                </c:pt>
                <c:pt idx="14">
                  <c:v>6</c:v>
                </c:pt>
                <c:pt idx="15">
                  <c:v>52</c:v>
                </c:pt>
              </c:numCache>
            </c:numRef>
          </c:val>
          <c:extLst>
            <c:ext xmlns:c16="http://schemas.microsoft.com/office/drawing/2014/chart" uri="{C3380CC4-5D6E-409C-BE32-E72D297353CC}">
              <c16:uniqueId val="{00000010-1CB2-44DF-9D5C-F5B08578B8D2}"/>
            </c:ext>
          </c:extLst>
        </c:ser>
        <c:dLbls>
          <c:dLblPos val="inEnd"/>
          <c:showLegendKey val="0"/>
          <c:showVal val="1"/>
          <c:showCatName val="0"/>
          <c:showSerName val="0"/>
          <c:showPercent val="0"/>
          <c:showBubbleSize val="0"/>
        </c:dLbls>
        <c:gapWidth val="24"/>
        <c:axId val="456690056"/>
        <c:axId val="456692016"/>
      </c:barChart>
      <c:catAx>
        <c:axId val="45669005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spcFirstLastPara="1" vertOverflow="ellipsis" wrap="square" anchor="ctr" anchorCtr="1"/>
          <a:lstStyle/>
          <a:p>
            <a:pPr>
              <a:defRPr sz="90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n-US"/>
          </a:p>
        </c:txPr>
        <c:crossAx val="456692016"/>
        <c:crosses val="autoZero"/>
        <c:auto val="1"/>
        <c:lblAlgn val="ctr"/>
        <c:lblOffset val="100"/>
        <c:tickMarkSkip val="1"/>
        <c:noMultiLvlLbl val="0"/>
      </c:catAx>
      <c:valAx>
        <c:axId val="45669201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50"/>
                  <a:t>Number of Programs Utilizing Off-Campus Sites for Student/Resident Training</a:t>
                </a:r>
              </a:p>
            </c:rich>
          </c:tx>
          <c:layout>
            <c:manualLayout>
              <c:xMode val="edge"/>
              <c:yMode val="edge"/>
              <c:x val="0.29826295424412153"/>
              <c:y val="0.89956426775324416"/>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6690056"/>
        <c:crosses val="autoZero"/>
        <c:crossBetween val="between"/>
      </c:valAx>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showDLblsOverMax val="0"/>
  </c: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oddHeader>&amp;L2018-19 &amp;"Arial,Italic"Survey of Advanced Dental Education</c:oddHeader>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094864998396893E-2"/>
          <c:y val="1.810824998226573E-2"/>
          <c:w val="0.92071412948381448"/>
          <c:h val="0.89026970277363981"/>
        </c:manualLayout>
      </c:layout>
      <c:lineChart>
        <c:grouping val="standard"/>
        <c:varyColors val="0"/>
        <c:ser>
          <c:idx val="0"/>
          <c:order val="0"/>
          <c:tx>
            <c:strRef>
              <c:f>'Fig3'!$C$8</c:f>
              <c:strCache>
                <c:ptCount val="1"/>
                <c:pt idx="0">
                  <c:v>Applications per Program</c:v>
                </c:pt>
              </c:strCache>
            </c:strRef>
          </c:tx>
          <c:spPr>
            <a:ln w="38100" cap="flat" cmpd="dbl" algn="ctr">
              <a:noFill/>
              <a:miter lim="800000"/>
            </a:ln>
            <a:effectLst/>
          </c:spPr>
          <c:marker>
            <c:symbol val="circle"/>
            <c:size val="10"/>
            <c:spPr>
              <a:solidFill>
                <a:srgbClr val="993365"/>
              </a:solidFill>
              <a:ln>
                <a:noFill/>
              </a:ln>
            </c:spPr>
          </c:marker>
          <c:dLbls>
            <c:dLbl>
              <c:idx val="0"/>
              <c:layout>
                <c:manualLayout>
                  <c:x val="-2.4828753144782445E-2"/>
                  <c:y val="4.2369989874298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3E-4062-BD79-A8D6451B2669}"/>
                </c:ext>
              </c:extLst>
            </c:dLbl>
            <c:dLbl>
              <c:idx val="2"/>
              <c:layout>
                <c:manualLayout>
                  <c:x val="-2.4828753144782445E-2"/>
                  <c:y val="4.87282794943908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3E-4062-BD79-A8D6451B266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'Fig3'!$D$7:$N$7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'Fig3'!$D$8:$N$8</c:f>
              <c:numCache>
                <c:formatCode>0.0</c:formatCode>
                <c:ptCount val="11"/>
                <c:pt idx="0">
                  <c:v>27.333333333333332</c:v>
                </c:pt>
                <c:pt idx="1">
                  <c:v>22.222222222222221</c:v>
                </c:pt>
                <c:pt idx="2">
                  <c:v>25.375</c:v>
                </c:pt>
                <c:pt idx="3">
                  <c:v>17.428571428571427</c:v>
                </c:pt>
                <c:pt idx="4">
                  <c:v>25</c:v>
                </c:pt>
                <c:pt idx="5">
                  <c:v>27.857142857142858</c:v>
                </c:pt>
                <c:pt idx="6">
                  <c:v>42.625</c:v>
                </c:pt>
                <c:pt idx="7">
                  <c:v>57.625</c:v>
                </c:pt>
                <c:pt idx="8" formatCode="General">
                  <c:v>63.25</c:v>
                </c:pt>
                <c:pt idx="9" formatCode="General">
                  <c:v>43.25</c:v>
                </c:pt>
                <c:pt idx="10" formatCode="General">
                  <c:v>37.125</c:v>
                </c:pt>
              </c:numCache>
            </c:numRef>
          </c:val>
          <c:smooth val="0"/>
          <c:extLst>
            <c:ext xmlns:c16="http://schemas.microsoft.com/office/drawing/2014/chart" uri="{C3380CC4-5D6E-409C-BE32-E72D297353CC}">
              <c16:uniqueId val="{00000000-DFAE-4C96-AAF2-2A51E77C1DE3}"/>
            </c:ext>
          </c:extLst>
        </c:ser>
        <c:ser>
          <c:idx val="1"/>
          <c:order val="1"/>
          <c:tx>
            <c:strRef>
              <c:f>'Fig3'!$C$9</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2">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'Fig3'!$D$7:$N$7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'Fig3'!$D$9:$N$9</c:f>
              <c:numCache>
                <c:formatCode>General</c:formatCode>
                <c:ptCount val="11"/>
                <c:pt idx="0">
                  <c:v>34</c:v>
                </c:pt>
                <c:pt idx="1">
                  <c:v>34</c:v>
                </c:pt>
                <c:pt idx="2">
                  <c:v>32</c:v>
                </c:pt>
                <c:pt idx="3">
                  <c:v>26</c:v>
                </c:pt>
                <c:pt idx="4">
                  <c:v>22</c:v>
                </c:pt>
                <c:pt idx="5">
                  <c:v>26</c:v>
                </c:pt>
                <c:pt idx="6">
                  <c:v>27</c:v>
                </c:pt>
                <c:pt idx="7">
                  <c:v>28</c:v>
                </c:pt>
                <c:pt idx="8">
                  <c:v>29</c:v>
                </c:pt>
                <c:pt idx="9">
                  <c:v>27</c:v>
                </c:pt>
                <c:pt idx="10">
                  <c:v>29</c:v>
                </c:pt>
              </c:numCache>
            </c:numRef>
          </c:val>
          <c:smooth val="0"/>
          <c:extLst>
            <c:ext xmlns:c16="http://schemas.microsoft.com/office/drawing/2014/chart" uri="{C3380CC4-5D6E-409C-BE32-E72D297353CC}">
              <c16:uniqueId val="{00000001-DFAE-4C96-AAF2-2A51E77C1DE3}"/>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2096688"/>
        <c:axId val="452097072"/>
      </c:lineChart>
      <c:catAx>
        <c:axId val="452096688"/>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2097072"/>
        <c:crosses val="autoZero"/>
        <c:auto val="1"/>
        <c:lblAlgn val="ctr"/>
        <c:lblOffset val="100"/>
        <c:noMultiLvlLbl val="0"/>
      </c:catAx>
      <c:valAx>
        <c:axId val="452097072"/>
        <c:scaling>
          <c:orientation val="minMax"/>
          <c:max val="8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2096688"/>
        <c:crosses val="autoZero"/>
        <c:crossBetween val="between"/>
        <c:majorUnit val="20"/>
        <c:minorUnit val="1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475075325791E-2"/>
          <c:y val="4.6598178679968245E-2"/>
          <c:w val="0.94338125565811637"/>
          <c:h val="0.81459400908219803"/>
        </c:manualLayout>
      </c:layout>
      <c:lineChart>
        <c:grouping val="standard"/>
        <c:varyColors val="0"/>
        <c:ser>
          <c:idx val="0"/>
          <c:order val="0"/>
          <c:tx>
            <c:strRef>
              <c:f>'Fig3'!$C$39</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'Fig3'!$D$39:$N$39</c:f>
              <c:numCache>
                <c:formatCode>General</c:formatCode>
                <c:ptCount val="11"/>
                <c:pt idx="0">
                  <c:v>69</c:v>
                </c:pt>
                <c:pt idx="1">
                  <c:v>81</c:v>
                </c:pt>
                <c:pt idx="2">
                  <c:v>76</c:v>
                </c:pt>
                <c:pt idx="3">
                  <c:v>87</c:v>
                </c:pt>
                <c:pt idx="4">
                  <c:v>79</c:v>
                </c:pt>
                <c:pt idx="5">
                  <c:v>75</c:v>
                </c:pt>
                <c:pt idx="6">
                  <c:v>74</c:v>
                </c:pt>
                <c:pt idx="7">
                  <c:v>80</c:v>
                </c:pt>
                <c:pt idx="8">
                  <c:v>82</c:v>
                </c:pt>
                <c:pt idx="9">
                  <c:v>83</c:v>
                </c:pt>
                <c:pt idx="10">
                  <c:v>85</c:v>
                </c:pt>
              </c:numCache>
            </c:numRef>
          </c:val>
          <c:smooth val="0"/>
          <c:extLst>
            <c:ext xmlns:c16="http://schemas.microsoft.com/office/drawing/2014/chart" uri="{C3380CC4-5D6E-409C-BE32-E72D297353CC}">
              <c16:uniqueId val="{00000000-3715-4684-BF51-EDBADFEE674B}"/>
            </c:ext>
          </c:extLst>
        </c:ser>
        <c:ser>
          <c:idx val="1"/>
          <c:order val="1"/>
          <c:tx>
            <c:strRef>
              <c:f>'Fig3'!$C$40</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'Fig3'!$D$38:$N$38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'Fig3'!$D$40:$N$40</c:f>
              <c:numCache>
                <c:formatCode>General</c:formatCode>
                <c:ptCount val="11"/>
                <c:pt idx="0">
                  <c:v>30</c:v>
                </c:pt>
                <c:pt idx="1">
                  <c:v>33</c:v>
                </c:pt>
                <c:pt idx="2">
                  <c:v>14</c:v>
                </c:pt>
                <c:pt idx="3">
                  <c:v>31</c:v>
                </c:pt>
                <c:pt idx="4">
                  <c:v>30</c:v>
                </c:pt>
                <c:pt idx="5">
                  <c:v>25</c:v>
                </c:pt>
                <c:pt idx="6">
                  <c:v>21</c:v>
                </c:pt>
                <c:pt idx="7">
                  <c:v>24</c:v>
                </c:pt>
                <c:pt idx="8">
                  <c:v>25</c:v>
                </c:pt>
                <c:pt idx="9">
                  <c:v>27</c:v>
                </c:pt>
              </c:numCache>
            </c:numRef>
          </c:val>
          <c:smooth val="0"/>
          <c:extLst>
            <c:ext xmlns:c16="http://schemas.microsoft.com/office/drawing/2014/chart" uri="{C3380CC4-5D6E-409C-BE32-E72D297353CC}">
              <c16:uniqueId val="{00000001-3715-4684-BF51-EDBADFEE674B}"/>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353206328"/>
        <c:axId val="353207112"/>
      </c:lineChart>
      <c:catAx>
        <c:axId val="35320632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3207112"/>
        <c:crosses val="autoZero"/>
        <c:auto val="1"/>
        <c:lblAlgn val="ctr"/>
        <c:lblOffset val="100"/>
        <c:noMultiLvlLbl val="0"/>
      </c:catAx>
      <c:valAx>
        <c:axId val="353207112"/>
        <c:scaling>
          <c:orientation val="minMax"/>
          <c:max val="12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3206328"/>
        <c:crosses val="autoZero"/>
        <c:crossBetween val="between"/>
        <c:majorUnit val="2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094945824079678E-2"/>
          <c:y val="1.810819787316444E-2"/>
          <c:w val="0.92071412948381448"/>
          <c:h val="0.89026970277363981"/>
        </c:manualLayout>
      </c:layout>
      <c:lineChart>
        <c:grouping val="standard"/>
        <c:varyColors val="0"/>
        <c:ser>
          <c:idx val="0"/>
          <c:order val="0"/>
          <c:tx>
            <c:strRef>
              <c:f>'Fig4'!$C$8</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'Fig4'!$D$7:$N$7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'Fig4'!$D$8:$N$8</c:f>
              <c:numCache>
                <c:formatCode>0.0</c:formatCode>
                <c:ptCount val="11"/>
                <c:pt idx="0" formatCode="General">
                  <c:v>11.2</c:v>
                </c:pt>
                <c:pt idx="1">
                  <c:v>10.428571428571429</c:v>
                </c:pt>
                <c:pt idx="2">
                  <c:v>11.066666666666666</c:v>
                </c:pt>
                <c:pt idx="3">
                  <c:v>10.866666666666667</c:v>
                </c:pt>
                <c:pt idx="4">
                  <c:v>13</c:v>
                </c:pt>
                <c:pt idx="5">
                  <c:v>15.071428571428571</c:v>
                </c:pt>
                <c:pt idx="6">
                  <c:v>15.071428571428571</c:v>
                </c:pt>
                <c:pt idx="7" formatCode="General">
                  <c:v>16.75</c:v>
                </c:pt>
                <c:pt idx="8">
                  <c:v>13.9</c:v>
                </c:pt>
                <c:pt idx="9">
                  <c:v>10.214285714285714</c:v>
                </c:pt>
                <c:pt idx="10">
                  <c:v>12.933333333333334</c:v>
                </c:pt>
              </c:numCache>
            </c:numRef>
          </c:val>
          <c:smooth val="0"/>
          <c:extLst>
            <c:ext xmlns:c16="http://schemas.microsoft.com/office/drawing/2014/chart" uri="{C3380CC4-5D6E-409C-BE32-E72D297353CC}">
              <c16:uniqueId val="{00000000-DE3C-4791-8E67-252BC9F663A2}"/>
            </c:ext>
          </c:extLst>
        </c:ser>
        <c:ser>
          <c:idx val="1"/>
          <c:order val="1"/>
          <c:tx>
            <c:strRef>
              <c:f>'Fig4'!$C$9</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'Fig4'!$D$7:$N$7</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'Fig4'!$D$9:$N$9</c:f>
              <c:numCache>
                <c:formatCode>General</c:formatCode>
                <c:ptCount val="11"/>
                <c:pt idx="0">
                  <c:v>37</c:v>
                </c:pt>
                <c:pt idx="1">
                  <c:v>36</c:v>
                </c:pt>
                <c:pt idx="2">
                  <c:v>36</c:v>
                </c:pt>
                <c:pt idx="3">
                  <c:v>34</c:v>
                </c:pt>
                <c:pt idx="4">
                  <c:v>38</c:v>
                </c:pt>
                <c:pt idx="5">
                  <c:v>33</c:v>
                </c:pt>
                <c:pt idx="6">
                  <c:v>31</c:v>
                </c:pt>
                <c:pt idx="7">
                  <c:v>34</c:v>
                </c:pt>
                <c:pt idx="8">
                  <c:v>33</c:v>
                </c:pt>
                <c:pt idx="9">
                  <c:v>35</c:v>
                </c:pt>
                <c:pt idx="10">
                  <c:v>27</c:v>
                </c:pt>
              </c:numCache>
            </c:numRef>
          </c:val>
          <c:smooth val="0"/>
          <c:extLst>
            <c:ext xmlns:c16="http://schemas.microsoft.com/office/drawing/2014/chart" uri="{C3380CC4-5D6E-409C-BE32-E72D297353CC}">
              <c16:uniqueId val="{00000001-DE3C-4791-8E67-252BC9F663A2}"/>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1842704"/>
        <c:axId val="451840352"/>
      </c:lineChart>
      <c:catAx>
        <c:axId val="451842704"/>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40352"/>
        <c:crosses val="autoZero"/>
        <c:auto val="1"/>
        <c:lblAlgn val="ctr"/>
        <c:lblOffset val="100"/>
        <c:noMultiLvlLbl val="0"/>
      </c:catAx>
      <c:valAx>
        <c:axId val="451840352"/>
        <c:scaling>
          <c:orientation val="minMax"/>
          <c:max val="5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42704"/>
        <c:crosses val="autoZero"/>
        <c:crossBetween val="between"/>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744518473652328E-2"/>
          <c:y val="3.6375613939346692E-2"/>
          <c:w val="0.92071412948381448"/>
          <c:h val="0.81459400908219803"/>
        </c:manualLayout>
      </c:layout>
      <c:lineChart>
        <c:grouping val="standard"/>
        <c:varyColors val="0"/>
        <c:ser>
          <c:idx val="0"/>
          <c:order val="0"/>
          <c:tx>
            <c:strRef>
              <c:f>'Fig4'!$C$39</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'Fig4'!$D$39:$N$39</c:f>
              <c:numCache>
                <c:formatCode>General</c:formatCode>
                <c:ptCount val="11"/>
                <c:pt idx="0">
                  <c:v>63</c:v>
                </c:pt>
                <c:pt idx="1">
                  <c:v>64</c:v>
                </c:pt>
                <c:pt idx="2">
                  <c:v>62</c:v>
                </c:pt>
                <c:pt idx="3">
                  <c:v>65</c:v>
                </c:pt>
                <c:pt idx="4">
                  <c:v>62</c:v>
                </c:pt>
                <c:pt idx="5">
                  <c:v>55</c:v>
                </c:pt>
                <c:pt idx="6">
                  <c:v>50</c:v>
                </c:pt>
                <c:pt idx="7">
                  <c:v>53</c:v>
                </c:pt>
                <c:pt idx="8">
                  <c:v>52</c:v>
                </c:pt>
                <c:pt idx="9">
                  <c:v>54</c:v>
                </c:pt>
                <c:pt idx="10">
                  <c:v>47</c:v>
                </c:pt>
              </c:numCache>
            </c:numRef>
          </c:val>
          <c:smooth val="0"/>
          <c:extLst>
            <c:ext xmlns:c16="http://schemas.microsoft.com/office/drawing/2014/chart" uri="{C3380CC4-5D6E-409C-BE32-E72D297353CC}">
              <c16:uniqueId val="{00000000-C6ED-44DC-96C1-CACBAAE9AE87}"/>
            </c:ext>
          </c:extLst>
        </c:ser>
        <c:ser>
          <c:idx val="1"/>
          <c:order val="1"/>
          <c:tx>
            <c:strRef>
              <c:f>'Fig4'!$C$40</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'Fig4'!$D$38:$N$38</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'Fig4'!$D$40:$N$40</c:f>
              <c:numCache>
                <c:formatCode>General</c:formatCode>
                <c:ptCount val="11"/>
                <c:pt idx="0">
                  <c:v>23</c:v>
                </c:pt>
                <c:pt idx="1">
                  <c:v>30</c:v>
                </c:pt>
                <c:pt idx="2">
                  <c:v>28</c:v>
                </c:pt>
                <c:pt idx="3">
                  <c:v>36</c:v>
                </c:pt>
                <c:pt idx="4">
                  <c:v>33</c:v>
                </c:pt>
                <c:pt idx="5">
                  <c:v>33</c:v>
                </c:pt>
                <c:pt idx="6">
                  <c:v>31</c:v>
                </c:pt>
                <c:pt idx="7">
                  <c:v>35</c:v>
                </c:pt>
                <c:pt idx="8">
                  <c:v>31</c:v>
                </c:pt>
                <c:pt idx="9">
                  <c:v>34</c:v>
                </c:pt>
              </c:numCache>
            </c:numRef>
          </c:val>
          <c:smooth val="0"/>
          <c:extLst>
            <c:ext xmlns:c16="http://schemas.microsoft.com/office/drawing/2014/chart" uri="{C3380CC4-5D6E-409C-BE32-E72D297353CC}">
              <c16:uniqueId val="{00000001-C6ED-44DC-96C1-CACBAAE9AE87}"/>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1835648"/>
        <c:axId val="451836824"/>
      </c:lineChart>
      <c:catAx>
        <c:axId val="45183564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6824"/>
        <c:crosses val="autoZero"/>
        <c:auto val="1"/>
        <c:lblAlgn val="ctr"/>
        <c:lblOffset val="100"/>
        <c:noMultiLvlLbl val="0"/>
      </c:catAx>
      <c:valAx>
        <c:axId val="451836824"/>
        <c:scaling>
          <c:orientation val="minMax"/>
          <c:max val="8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5648"/>
        <c:crosses val="autoZero"/>
        <c:crossBetween val="between"/>
        <c:majorUnit val="1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094816272965883E-2"/>
          <c:y val="1.81082823704109E-2"/>
          <c:w val="0.92071412948381448"/>
          <c:h val="0.89026970277363981"/>
        </c:manualLayout>
      </c:layout>
      <c:lineChart>
        <c:grouping val="standard"/>
        <c:varyColors val="0"/>
        <c:ser>
          <c:idx val="0"/>
          <c:order val="0"/>
          <c:tx>
            <c:strRef>
              <c:f>'Fig5'!$C$10</c:f>
              <c:strCache>
                <c:ptCount val="1"/>
                <c:pt idx="0">
                  <c:v>Applications per Program</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'Fig5'!$D$9:$N$9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'Fig5'!$D$10:$N$10</c:f>
              <c:numCache>
                <c:formatCode>0.0</c:formatCode>
                <c:ptCount val="11"/>
                <c:pt idx="0">
                  <c:v>59.964285699999998</c:v>
                </c:pt>
                <c:pt idx="1">
                  <c:v>64.909090909090907</c:v>
                </c:pt>
                <c:pt idx="2">
                  <c:v>77.267857142857139</c:v>
                </c:pt>
                <c:pt idx="3">
                  <c:v>80.545454545454547</c:v>
                </c:pt>
                <c:pt idx="4">
                  <c:v>78.963636363636368</c:v>
                </c:pt>
                <c:pt idx="5">
                  <c:v>89.490566037735846</c:v>
                </c:pt>
                <c:pt idx="6">
                  <c:v>104.30909090909091</c:v>
                </c:pt>
                <c:pt idx="7">
                  <c:v>132.29090909090908</c:v>
                </c:pt>
                <c:pt idx="8">
                  <c:v>132.5</c:v>
                </c:pt>
                <c:pt idx="9">
                  <c:v>138.14285714285714</c:v>
                </c:pt>
                <c:pt idx="10" formatCode="0.00">
                  <c:v>163.80357142857142</c:v>
                </c:pt>
              </c:numCache>
            </c:numRef>
          </c:val>
          <c:smooth val="0"/>
          <c:extLst>
            <c:ext xmlns:c16="http://schemas.microsoft.com/office/drawing/2014/chart" uri="{C3380CC4-5D6E-409C-BE32-E72D297353CC}">
              <c16:uniqueId val="{00000000-101F-491B-A538-C4971859DEDF}"/>
            </c:ext>
          </c:extLst>
        </c:ser>
        <c:ser>
          <c:idx val="1"/>
          <c:order val="1"/>
          <c:tx>
            <c:strRef>
              <c:f>'Fig5'!$C$11</c:f>
              <c:strCache>
                <c:ptCount val="1"/>
                <c:pt idx="0">
                  <c:v>First-Year Enrollment</c:v>
                </c:pt>
              </c:strCache>
            </c:strRef>
          </c:tx>
          <c:spPr>
            <a:ln w="38100" cap="flat" cmpd="sng" algn="ctr">
              <a:noFill/>
              <a:miter lim="800000"/>
            </a:ln>
            <a:effectLst/>
          </c:spPr>
          <c:marker>
            <c:symbol val="picture"/>
            <c:spPr>
              <a:blipFill>
                <a:blip xmlns:r="http://schemas.openxmlformats.org/officeDocument/2006/relationships" r:embed="rId3">
                  <a:alphaModFix amt="80000"/>
                </a:blip>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'Fig5'!$D$9:$N$9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'Fig5'!$D$11:$N$11</c:f>
              <c:numCache>
                <c:formatCode>General</c:formatCode>
                <c:ptCount val="11"/>
                <c:pt idx="0">
                  <c:v>221</c:v>
                </c:pt>
                <c:pt idx="1">
                  <c:v>218</c:v>
                </c:pt>
                <c:pt idx="2">
                  <c:v>220</c:v>
                </c:pt>
                <c:pt idx="3">
                  <c:v>216</c:v>
                </c:pt>
                <c:pt idx="4">
                  <c:v>218</c:v>
                </c:pt>
                <c:pt idx="5">
                  <c:v>218</c:v>
                </c:pt>
                <c:pt idx="6">
                  <c:v>222</c:v>
                </c:pt>
                <c:pt idx="7">
                  <c:v>220</c:v>
                </c:pt>
                <c:pt idx="8">
                  <c:v>221</c:v>
                </c:pt>
                <c:pt idx="9">
                  <c:v>223</c:v>
                </c:pt>
                <c:pt idx="10">
                  <c:v>233</c:v>
                </c:pt>
              </c:numCache>
            </c:numRef>
          </c:val>
          <c:smooth val="0"/>
          <c:extLst>
            <c:ext xmlns:c16="http://schemas.microsoft.com/office/drawing/2014/chart" uri="{C3380CC4-5D6E-409C-BE32-E72D297353CC}">
              <c16:uniqueId val="{00000001-101F-491B-A538-C4971859DEDF}"/>
            </c:ext>
          </c:extLst>
        </c:ser>
        <c:dLbls>
          <c:showLegendKey val="0"/>
          <c:showVal val="0"/>
          <c:showCatName val="0"/>
          <c:showSerName val="0"/>
          <c:showPercent val="0"/>
          <c:showBubbleSize val="0"/>
        </c:dLbls>
        <c:dropLines>
          <c:spPr>
            <a:ln w="9525">
              <a:solidFill>
                <a:sysClr val="window" lastClr="FFFFFF">
                  <a:lumMod val="85000"/>
                </a:sysClr>
              </a:solidFill>
            </a:ln>
            <a:effectLst/>
          </c:spPr>
        </c:dropLines>
        <c:marker val="1"/>
        <c:smooth val="0"/>
        <c:axId val="451838392"/>
        <c:axId val="451841136"/>
      </c:lineChart>
      <c:catAx>
        <c:axId val="451838392"/>
        <c:scaling>
          <c:orientation val="minMax"/>
        </c:scaling>
        <c:delete val="0"/>
        <c:axPos val="b"/>
        <c:numFmt formatCode="General" sourceLinked="1"/>
        <c:majorTickMark val="none"/>
        <c:minorTickMark val="none"/>
        <c:tickLblPos val="nextTo"/>
        <c:spPr>
          <a:noFill/>
          <a:ln w="3175" cap="flat" cmpd="sng" algn="ctr">
            <a:solidFill>
              <a:srgbClr val="3C1428"/>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41136"/>
        <c:crosses val="autoZero"/>
        <c:auto val="1"/>
        <c:lblAlgn val="ctr"/>
        <c:lblOffset val="100"/>
        <c:noMultiLvlLbl val="0"/>
      </c:catAx>
      <c:valAx>
        <c:axId val="451841136"/>
        <c:scaling>
          <c:orientation val="minMax"/>
          <c:max val="3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8392"/>
        <c:crosses val="autoZero"/>
        <c:crossBetween val="between"/>
        <c:majorUnit val="5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3489980131496337E-2"/>
          <c:y val="1.983314120474395E-2"/>
          <c:w val="0.9554875258672072"/>
          <c:h val="0.81459400908219803"/>
        </c:manualLayout>
      </c:layout>
      <c:lineChart>
        <c:grouping val="standard"/>
        <c:varyColors val="0"/>
        <c:ser>
          <c:idx val="0"/>
          <c:order val="0"/>
          <c:tx>
            <c:strRef>
              <c:f>'Fig5'!$B$40</c:f>
              <c:strCache>
                <c:ptCount val="1"/>
                <c:pt idx="0">
                  <c:v>Total Enrollment</c:v>
                </c:pt>
              </c:strCache>
            </c:strRef>
          </c:tx>
          <c:spPr>
            <a:ln w="38100" cap="flat" cmpd="dbl" algn="ctr">
              <a:noFill/>
              <a:miter lim="800000"/>
            </a:ln>
            <a:effectLst/>
          </c:spPr>
          <c:marker>
            <c:symbol val="picture"/>
            <c:spPr>
              <a:blipFill>
                <a:blip xmlns:r="http://schemas.openxmlformats.org/officeDocument/2006/relationships" r:embed="rId2"/>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9999"/>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'Fig5'!$C$40:$M$40</c:f>
              <c:numCache>
                <c:formatCode>#,##0</c:formatCode>
                <c:ptCount val="11"/>
                <c:pt idx="0" formatCode="General">
                  <c:v>472</c:v>
                </c:pt>
                <c:pt idx="1">
                  <c:v>464</c:v>
                </c:pt>
                <c:pt idx="2">
                  <c:v>473</c:v>
                </c:pt>
                <c:pt idx="3">
                  <c:v>472</c:v>
                </c:pt>
                <c:pt idx="4" formatCode="General">
                  <c:v>477</c:v>
                </c:pt>
                <c:pt idx="5" formatCode="General">
                  <c:v>478</c:v>
                </c:pt>
                <c:pt idx="6" formatCode="General">
                  <c:v>477</c:v>
                </c:pt>
                <c:pt idx="7" formatCode="General">
                  <c:v>475</c:v>
                </c:pt>
                <c:pt idx="8" formatCode="General">
                  <c:v>475</c:v>
                </c:pt>
                <c:pt idx="9" formatCode="General">
                  <c:v>480</c:v>
                </c:pt>
                <c:pt idx="10" formatCode="General">
                  <c:v>490</c:v>
                </c:pt>
              </c:numCache>
            </c:numRef>
          </c:val>
          <c:smooth val="0"/>
          <c:extLst>
            <c:ext xmlns:c16="http://schemas.microsoft.com/office/drawing/2014/chart" uri="{C3380CC4-5D6E-409C-BE32-E72D297353CC}">
              <c16:uniqueId val="{00000000-D6C3-4338-AC2F-E57593E03CAC}"/>
            </c:ext>
          </c:extLst>
        </c:ser>
        <c:ser>
          <c:idx val="1"/>
          <c:order val="1"/>
          <c:tx>
            <c:strRef>
              <c:f>'Fig5'!$B$41</c:f>
              <c:strCache>
                <c:ptCount val="1"/>
                <c:pt idx="0">
                  <c:v>Graduates</c:v>
                </c:pt>
              </c:strCache>
            </c:strRef>
          </c:tx>
          <c:spPr>
            <a:ln w="38100" cap="flat" cmpd="sng" algn="ctr">
              <a:noFill/>
              <a:miter lim="800000"/>
            </a:ln>
            <a:effectLst/>
          </c:spPr>
          <c:marker>
            <c:symbol val="picture"/>
            <c:spPr>
              <a:blipFill dpi="0" rotWithShape="1">
                <a:blip xmlns:r="http://schemas.openxmlformats.org/officeDocument/2006/relationships" r:embed="rId3">
                  <a:alphaModFix amt="85000"/>
                </a:blip>
                <a:srcRect/>
                <a:stretch>
                  <a:fillRect/>
                </a:stretch>
              </a:blipFill>
              <a:ln>
                <a:noFill/>
              </a:ln>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3365"/>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'Fig5'!$C$39:$M$39</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'Fig5'!$C$41:$M$41</c:f>
              <c:numCache>
                <c:formatCode>General</c:formatCode>
                <c:ptCount val="11"/>
                <c:pt idx="0" formatCode="#,##0">
                  <c:v>214</c:v>
                </c:pt>
                <c:pt idx="1">
                  <c:v>213</c:v>
                </c:pt>
                <c:pt idx="2">
                  <c:v>211</c:v>
                </c:pt>
                <c:pt idx="3">
                  <c:v>211</c:v>
                </c:pt>
                <c:pt idx="4">
                  <c:v>221</c:v>
                </c:pt>
                <c:pt idx="5">
                  <c:v>210</c:v>
                </c:pt>
                <c:pt idx="6">
                  <c:v>215</c:v>
                </c:pt>
                <c:pt idx="7">
                  <c:v>222</c:v>
                </c:pt>
                <c:pt idx="8">
                  <c:v>215</c:v>
                </c:pt>
                <c:pt idx="9">
                  <c:v>222</c:v>
                </c:pt>
              </c:numCache>
            </c:numRef>
          </c:val>
          <c:smooth val="0"/>
          <c:extLst>
            <c:ext xmlns:c16="http://schemas.microsoft.com/office/drawing/2014/chart" uri="{C3380CC4-5D6E-409C-BE32-E72D297353CC}">
              <c16:uniqueId val="{00000001-D6C3-4338-AC2F-E57593E03CAC}"/>
            </c:ext>
          </c:extLst>
        </c:ser>
        <c:dLbls>
          <c:showLegendKey val="0"/>
          <c:showVal val="0"/>
          <c:showCatName val="0"/>
          <c:showSerName val="0"/>
          <c:showPercent val="0"/>
          <c:showBubbleSize val="0"/>
        </c:dLbls>
        <c:dropLines>
          <c:spPr>
            <a:ln w="9525">
              <a:gradFill flip="none" rotWithShape="1">
                <a:gsLst>
                  <a:gs pos="0">
                    <a:srgbClr val="A5A5A5">
                      <a:lumMod val="67000"/>
                    </a:srgbClr>
                  </a:gs>
                  <a:gs pos="48000">
                    <a:srgbClr val="A5A5A5">
                      <a:lumMod val="97000"/>
                      <a:lumOff val="3000"/>
                    </a:srgbClr>
                  </a:gs>
                  <a:gs pos="100000">
                    <a:srgbClr val="A5A5A5">
                      <a:lumMod val="60000"/>
                      <a:lumOff val="40000"/>
                    </a:srgbClr>
                  </a:gs>
                </a:gsLst>
                <a:lin ang="16200000" scaled="1"/>
                <a:tileRect/>
              </a:gradFill>
              <a:prstDash val="sysDot"/>
            </a:ln>
            <a:effectLst/>
          </c:spPr>
        </c:dropLines>
        <c:marker val="1"/>
        <c:smooth val="0"/>
        <c:axId val="451837216"/>
        <c:axId val="451838784"/>
      </c:lineChart>
      <c:catAx>
        <c:axId val="451837216"/>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8784"/>
        <c:crosses val="autoZero"/>
        <c:auto val="1"/>
        <c:lblAlgn val="ctr"/>
        <c:lblOffset val="100"/>
        <c:noMultiLvlLbl val="0"/>
      </c:catAx>
      <c:valAx>
        <c:axId val="451838784"/>
        <c:scaling>
          <c:orientation val="minMax"/>
          <c:max val="500"/>
        </c:scaling>
        <c:delete val="0"/>
        <c:axPos val="l"/>
        <c:majorGridlines>
          <c:spPr>
            <a:ln w="9525" cap="flat" cmpd="sng" algn="ctr">
              <a:solidFill>
                <a:schemeClr val="tx1">
                  <a:lumMod val="15000"/>
                  <a:lumOff val="85000"/>
                  <a:alpha val="32000"/>
                </a:schemeClr>
              </a:solidFill>
              <a:round/>
            </a:ln>
            <a:effectLst/>
          </c:spPr>
        </c:majorGridlines>
        <c:numFmt formatCode="#,##0" sourceLinked="0"/>
        <c:majorTickMark val="out"/>
        <c:minorTickMark val="none"/>
        <c:tickLblPos val="nextTo"/>
        <c:spPr>
          <a:noFill/>
          <a:ln w="3175" cap="flat" cmpd="sng" algn="ctr">
            <a:noFill/>
            <a:round/>
            <a:tailEnd type="none" w="med" len="lg"/>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837216"/>
        <c:crosses val="autoZero"/>
        <c:crossBetween val="between"/>
        <c:majorUnit val="100"/>
      </c:valAx>
      <c:spPr>
        <a:solidFill>
          <a:srgbClr val="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&amp;L2019-20 &amp;"Arial,Italic"Survey of Advanced Dental Education</c:oddHeader>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3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3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7.xml"/><Relationship Id="rId1" Type="http://schemas.openxmlformats.org/officeDocument/2006/relationships/chart" Target="../charts/chart26.xml"/></Relationships>
</file>

<file path=xl/drawings/_rels/drawing4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4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6057900</xdr:colOff>
      <xdr:row>2</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57900" cy="876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39370</xdr:rowOff>
    </xdr:from>
    <xdr:to>
      <xdr:col>15</xdr:col>
      <xdr:colOff>0</xdr:colOff>
      <xdr:row>25</xdr:row>
      <xdr:rowOff>123190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259715</xdr:colOff>
      <xdr:row>35</xdr:row>
      <xdr:rowOff>120650</xdr:rowOff>
    </xdr:from>
    <xdr:to>
      <xdr:col>15</xdr:col>
      <xdr:colOff>259715</xdr:colOff>
      <xdr:row>60</xdr:row>
      <xdr:rowOff>0</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0.12369</cdr:x>
      <cdr:y>0.03822</cdr:y>
    </cdr:from>
    <cdr:to>
      <cdr:x>0.15319</cdr:x>
      <cdr:y>0.11659</cdr:y>
    </cdr:to>
    <cdr:pic>
      <cdr:nvPicPr>
        <cdr:cNvPr id="5" name="Picture 4">
          <a:extLst xmlns:a="http://schemas.openxmlformats.org/drawingml/2006/main">
            <a:ext uri="{FF2B5EF4-FFF2-40B4-BE49-F238E27FC236}">
              <a16:creationId xmlns:a16="http://schemas.microsoft.com/office/drawing/2014/main" id="{A3A47AC6-4DE3-97A8-DF58-1426753693F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210556" y="146361"/>
          <a:ext cx="288714" cy="300083"/>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0.44885</cdr:x>
      <cdr:y>0.0409</cdr:y>
    </cdr:from>
    <cdr:to>
      <cdr:x>0.65841</cdr:x>
      <cdr:y>0.10576</cdr:y>
    </cdr:to>
    <cdr:sp macro="" textlink="">
      <cdr:nvSpPr>
        <cdr:cNvPr id="8" name="TextBox 7"/>
        <cdr:cNvSpPr txBox="1"/>
      </cdr:nvSpPr>
      <cdr:spPr>
        <a:xfrm xmlns:a="http://schemas.openxmlformats.org/drawingml/2006/main">
          <a:off x="4168433" y="170542"/>
          <a:ext cx="1946157" cy="270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0.40791</cdr:x>
      <cdr:y>0.02685</cdr:y>
    </cdr:from>
    <cdr:to>
      <cdr:x>0.43538</cdr:x>
      <cdr:y>0.09981</cdr:y>
    </cdr:to>
    <cdr:pic>
      <cdr:nvPicPr>
        <cdr:cNvPr id="9" name="Picture 8">
          <a:extLst xmlns:a="http://schemas.openxmlformats.org/drawingml/2006/main">
            <a:ext uri="{FF2B5EF4-FFF2-40B4-BE49-F238E27FC236}">
              <a16:creationId xmlns:a16="http://schemas.microsoft.com/office/drawing/2014/main" id="{7D2F1284-B58C-DFFD-BE91-D980EE40894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788233" y="111960"/>
          <a:ext cx="255110" cy="304247"/>
        </a:xfrm>
        <a:prstGeom xmlns:a="http://schemas.openxmlformats.org/drawingml/2006/main" prst="rect">
          <a:avLst/>
        </a:prstGeom>
      </cdr:spPr>
    </cdr:pic>
  </cdr:relSizeAnchor>
  <cdr:relSizeAnchor xmlns:cdr="http://schemas.openxmlformats.org/drawingml/2006/chartDrawing">
    <cdr:from>
      <cdr:x>0.15615</cdr:x>
      <cdr:y>0.04184</cdr:y>
    </cdr:from>
    <cdr:to>
      <cdr:x>0.40822</cdr:x>
      <cdr:y>0.11771</cdr:y>
    </cdr:to>
    <cdr:sp macro="" textlink="">
      <cdr:nvSpPr>
        <cdr:cNvPr id="11" name="TextBox 10"/>
        <cdr:cNvSpPr txBox="1"/>
      </cdr:nvSpPr>
      <cdr:spPr>
        <a:xfrm xmlns:a="http://schemas.openxmlformats.org/drawingml/2006/main">
          <a:off x="1450186" y="174469"/>
          <a:ext cx="2340943" cy="3163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050" b="1">
              <a:solidFill>
                <a:srgbClr val="993365"/>
              </a:solidFill>
              <a:latin typeface="Arial" panose="020B0604020202020204" pitchFamily="34" charset="0"/>
              <a:cs typeface="Arial" panose="020B0604020202020204" pitchFamily="34" charset="0"/>
            </a:rPr>
            <a:t> per program</a:t>
          </a:r>
        </a:p>
      </cdr:txBody>
    </cdr:sp>
  </cdr:relSizeAnchor>
</c:userShapes>
</file>

<file path=xl/drawings/drawing12.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0.79451</cdr:x>
      <cdr:y>0.6887</cdr:y>
    </cdr:from>
    <cdr:to>
      <cdr:x>0.81917</cdr:x>
      <cdr:y>0.74694</cdr:y>
    </cdr:to>
    <cdr:pic>
      <cdr:nvPicPr>
        <cdr:cNvPr id="5" name="Picture 4">
          <a:extLst xmlns:a="http://schemas.openxmlformats.org/drawingml/2006/main">
            <a:ext uri="{FF2B5EF4-FFF2-40B4-BE49-F238E27FC236}">
              <a16:creationId xmlns:a16="http://schemas.microsoft.com/office/drawing/2014/main" id="{774E464E-2494-7888-F806-8F48ABCA917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775844" y="2643620"/>
          <a:ext cx="241346" cy="223559"/>
        </a:xfrm>
        <a:prstGeom xmlns:a="http://schemas.openxmlformats.org/drawingml/2006/main" prst="rect">
          <a:avLst/>
        </a:prstGeom>
      </cdr:spPr>
    </cdr:pic>
  </cdr:relSizeAnchor>
  <cdr:relSizeAnchor xmlns:cdr="http://schemas.openxmlformats.org/drawingml/2006/chartDrawing">
    <cdr:from>
      <cdr:x>0.62173</cdr:x>
      <cdr:y>0.69123</cdr:y>
    </cdr:from>
    <cdr:to>
      <cdr:x>0.84064</cdr:x>
      <cdr:y>0.7422</cdr:y>
    </cdr:to>
    <cdr:sp macro="" textlink="">
      <cdr:nvSpPr>
        <cdr:cNvPr id="6" name="TextBox 5"/>
        <cdr:cNvSpPr txBox="1"/>
      </cdr:nvSpPr>
      <cdr:spPr>
        <a:xfrm xmlns:a="http://schemas.openxmlformats.org/drawingml/2006/main">
          <a:off x="6084878" y="2653343"/>
          <a:ext cx="2142458" cy="195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0.82529</cdr:x>
      <cdr:y>0.6887</cdr:y>
    </cdr:from>
    <cdr:to>
      <cdr:x>1</cdr:x>
      <cdr:y>0.74938</cdr:y>
    </cdr:to>
    <cdr:sp macro="" textlink="">
      <cdr:nvSpPr>
        <cdr:cNvPr id="7" name="TextBox 6"/>
        <cdr:cNvSpPr txBox="1"/>
      </cdr:nvSpPr>
      <cdr:spPr>
        <a:xfrm xmlns:a="http://schemas.openxmlformats.org/drawingml/2006/main">
          <a:off x="8077062" y="2643620"/>
          <a:ext cx="1709876" cy="23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dr:relSizeAnchor xmlns:cdr="http://schemas.openxmlformats.org/drawingml/2006/chartDrawing">
    <cdr:from>
      <cdr:x>0.59254</cdr:x>
      <cdr:y>0.68693</cdr:y>
    </cdr:from>
    <cdr:to>
      <cdr:x>0.62131</cdr:x>
      <cdr:y>0.75488</cdr:y>
    </cdr:to>
    <cdr:pic>
      <cdr:nvPicPr>
        <cdr:cNvPr id="8" name="Picture 7">
          <a:extLst xmlns:a="http://schemas.openxmlformats.org/drawingml/2006/main">
            <a:ext uri="{FF2B5EF4-FFF2-40B4-BE49-F238E27FC236}">
              <a16:creationId xmlns:a16="http://schemas.microsoft.com/office/drawing/2014/main" id="{C67290A5-6E46-4E10-B5E4-A57EB20D981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799137" y="2636838"/>
          <a:ext cx="281570" cy="260831"/>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0</xdr:col>
      <xdr:colOff>57150</xdr:colOff>
      <xdr:row>3</xdr:row>
      <xdr:rowOff>38100</xdr:rowOff>
    </xdr:from>
    <xdr:to>
      <xdr:col>14</xdr:col>
      <xdr:colOff>523875</xdr:colOff>
      <xdr:row>26</xdr:row>
      <xdr:rowOff>123825</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492125</xdr:colOff>
      <xdr:row>34</xdr:row>
      <xdr:rowOff>69215</xdr:rowOff>
    </xdr:from>
    <xdr:to>
      <xdr:col>15</xdr:col>
      <xdr:colOff>87630</xdr:colOff>
      <xdr:row>58</xdr:row>
      <xdr:rowOff>159385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0.16828</cdr:x>
      <cdr:y>0.34926</cdr:y>
    </cdr:from>
    <cdr:to>
      <cdr:x>0.37784</cdr:x>
      <cdr:y>0.41412</cdr:y>
    </cdr:to>
    <cdr:sp macro="" textlink="">
      <cdr:nvSpPr>
        <cdr:cNvPr id="8" name="TextBox 7"/>
        <cdr:cNvSpPr txBox="1"/>
      </cdr:nvSpPr>
      <cdr:spPr>
        <a:xfrm xmlns:a="http://schemas.openxmlformats.org/drawingml/2006/main">
          <a:off x="1646926" y="1345652"/>
          <a:ext cx="2050951" cy="2498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rgbClr val="009999"/>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0.44526</cdr:x>
      <cdr:y>0.34116</cdr:y>
    </cdr:from>
    <cdr:to>
      <cdr:x>0.65255</cdr:x>
      <cdr:y>0.40049</cdr:y>
    </cdr:to>
    <cdr:sp macro="" textlink="">
      <cdr:nvSpPr>
        <cdr:cNvPr id="7" name="TextBox 6"/>
        <cdr:cNvSpPr txBox="1"/>
      </cdr:nvSpPr>
      <cdr:spPr>
        <a:xfrm xmlns:a="http://schemas.openxmlformats.org/drawingml/2006/main">
          <a:off x="4357687" y="1314450"/>
          <a:ext cx="202882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rgbClr val="993365"/>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0.73819</cdr:x>
      <cdr:y>0.28218</cdr:y>
    </cdr:from>
    <cdr:to>
      <cdr:x>1</cdr:x>
      <cdr:y>0.33663</cdr:y>
    </cdr:to>
    <cdr:sp macro="" textlink="">
      <cdr:nvSpPr>
        <cdr:cNvPr id="10"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11"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12"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0.13049</cdr:x>
      <cdr:y>0.04348</cdr:y>
    </cdr:from>
    <cdr:to>
      <cdr:x>0.15999</cdr:x>
      <cdr:y>0.12185</cdr:y>
    </cdr:to>
    <cdr:pic>
      <cdr:nvPicPr>
        <cdr:cNvPr id="13" name="Picture 4">
          <a:extLst xmlns:a="http://schemas.openxmlformats.org/drawingml/2006/main">
            <a:ext uri="{FF2B5EF4-FFF2-40B4-BE49-F238E27FC236}">
              <a16:creationId xmlns:a16="http://schemas.microsoft.com/office/drawing/2014/main" id="{1B93E5FE-294D-C0F2-AD12-32519E0F1F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211859" y="180975"/>
          <a:ext cx="273962" cy="326209"/>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14"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0.50275</cdr:x>
      <cdr:y>0.05552</cdr:y>
    </cdr:from>
    <cdr:to>
      <cdr:x>0.71231</cdr:x>
      <cdr:y>0.12038</cdr:y>
    </cdr:to>
    <cdr:sp macro="" textlink="">
      <cdr:nvSpPr>
        <cdr:cNvPr id="15" name="TextBox 7"/>
        <cdr:cNvSpPr txBox="1"/>
      </cdr:nvSpPr>
      <cdr:spPr>
        <a:xfrm xmlns:a="http://schemas.openxmlformats.org/drawingml/2006/main">
          <a:off x="4668962" y="231091"/>
          <a:ext cx="1946158" cy="269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0.46127</cdr:x>
      <cdr:y>0.0389</cdr:y>
    </cdr:from>
    <cdr:to>
      <cdr:x>0.48874</cdr:x>
      <cdr:y>0.11186</cdr:y>
    </cdr:to>
    <cdr:pic>
      <cdr:nvPicPr>
        <cdr:cNvPr id="16" name="Picture 8">
          <a:extLst xmlns:a="http://schemas.openxmlformats.org/drawingml/2006/main">
            <a:ext uri="{FF2B5EF4-FFF2-40B4-BE49-F238E27FC236}">
              <a16:creationId xmlns:a16="http://schemas.microsoft.com/office/drawing/2014/main" id="{6DEB98D2-F06E-CA2B-6CCA-8C0B6912492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83719" y="161925"/>
          <a:ext cx="255110" cy="303691"/>
        </a:xfrm>
        <a:prstGeom xmlns:a="http://schemas.openxmlformats.org/drawingml/2006/main" prst="rect">
          <a:avLst/>
        </a:prstGeom>
      </cdr:spPr>
    </cdr:pic>
  </cdr:relSizeAnchor>
  <cdr:relSizeAnchor xmlns:cdr="http://schemas.openxmlformats.org/drawingml/2006/chartDrawing">
    <cdr:from>
      <cdr:x>0.16154</cdr:x>
      <cdr:y>0.05832</cdr:y>
    </cdr:from>
    <cdr:to>
      <cdr:x>0.38237</cdr:x>
      <cdr:y>0.13028</cdr:y>
    </cdr:to>
    <cdr:sp macro="" textlink="">
      <cdr:nvSpPr>
        <cdr:cNvPr id="17" name="TextBox 6"/>
        <cdr:cNvSpPr txBox="1"/>
      </cdr:nvSpPr>
      <cdr:spPr>
        <a:xfrm xmlns:a="http://schemas.openxmlformats.org/drawingml/2006/main">
          <a:off x="1500188" y="242753"/>
          <a:ext cx="2050820" cy="2995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 per program</a:t>
          </a:r>
        </a:p>
      </cdr:txBody>
    </cdr:sp>
  </cdr:relSizeAnchor>
</c:userShapes>
</file>

<file path=xl/drawings/drawing15.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0.5272</cdr:x>
      <cdr:y>0.69873</cdr:y>
    </cdr:from>
    <cdr:to>
      <cdr:x>0.55597</cdr:x>
      <cdr:y>0.76668</cdr:y>
    </cdr:to>
    <cdr:pic>
      <cdr:nvPicPr>
        <cdr:cNvPr id="4" name="Picture 3">
          <a:extLst xmlns:a="http://schemas.openxmlformats.org/drawingml/2006/main">
            <a:ext uri="{FF2B5EF4-FFF2-40B4-BE49-F238E27FC236}">
              <a16:creationId xmlns:a16="http://schemas.microsoft.com/office/drawing/2014/main" id="{A545C546-5BB3-2BB0-A4A0-5B9F48187F5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199891" y="2682115"/>
          <a:ext cx="283762" cy="260831"/>
        </a:xfrm>
        <a:prstGeom xmlns:a="http://schemas.openxmlformats.org/drawingml/2006/main" prst="rect">
          <a:avLst/>
        </a:prstGeom>
      </cdr:spPr>
    </cdr:pic>
  </cdr:relSizeAnchor>
  <cdr:relSizeAnchor xmlns:cdr="http://schemas.openxmlformats.org/drawingml/2006/chartDrawing">
    <cdr:from>
      <cdr:x>0.71255</cdr:x>
      <cdr:y>0.70607</cdr:y>
    </cdr:from>
    <cdr:to>
      <cdr:x>0.73721</cdr:x>
      <cdr:y>0.76431</cdr:y>
    </cdr:to>
    <cdr:pic>
      <cdr:nvPicPr>
        <cdr:cNvPr id="5" name="Picture 4">
          <a:extLst xmlns:a="http://schemas.openxmlformats.org/drawingml/2006/main">
            <a:ext uri="{FF2B5EF4-FFF2-40B4-BE49-F238E27FC236}">
              <a16:creationId xmlns:a16="http://schemas.microsoft.com/office/drawing/2014/main" id="{736F8CC2-6FC5-E670-558E-1F660D0F82D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027980" y="2710295"/>
          <a:ext cx="243225" cy="223559"/>
        </a:xfrm>
        <a:prstGeom xmlns:a="http://schemas.openxmlformats.org/drawingml/2006/main" prst="rect">
          <a:avLst/>
        </a:prstGeom>
      </cdr:spPr>
    </cdr:pic>
  </cdr:relSizeAnchor>
  <cdr:relSizeAnchor xmlns:cdr="http://schemas.openxmlformats.org/drawingml/2006/chartDrawing">
    <cdr:from>
      <cdr:x>0.56045</cdr:x>
      <cdr:y>0.70364</cdr:y>
    </cdr:from>
    <cdr:to>
      <cdr:x>0.77936</cdr:x>
      <cdr:y>0.75461</cdr:y>
    </cdr:to>
    <cdr:sp macro="" textlink="">
      <cdr:nvSpPr>
        <cdr:cNvPr id="6" name="TextBox 5"/>
        <cdr:cNvSpPr txBox="1"/>
      </cdr:nvSpPr>
      <cdr:spPr>
        <a:xfrm xmlns:a="http://schemas.openxmlformats.org/drawingml/2006/main">
          <a:off x="5527782" y="2700968"/>
          <a:ext cx="2159140" cy="195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0.74519</cdr:x>
      <cdr:y>0.70111</cdr:y>
    </cdr:from>
    <cdr:to>
      <cdr:x>0.9199</cdr:x>
      <cdr:y>0.76179</cdr:y>
    </cdr:to>
    <cdr:sp macro="" textlink="">
      <cdr:nvSpPr>
        <cdr:cNvPr id="7" name="TextBox 6"/>
        <cdr:cNvSpPr txBox="1"/>
      </cdr:nvSpPr>
      <cdr:spPr>
        <a:xfrm xmlns:a="http://schemas.openxmlformats.org/drawingml/2006/main">
          <a:off x="7349941" y="2691245"/>
          <a:ext cx="1723189" cy="23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121920</xdr:colOff>
      <xdr:row>2</xdr:row>
      <xdr:rowOff>99057</xdr:rowOff>
    </xdr:from>
    <xdr:to>
      <xdr:col>15</xdr:col>
      <xdr:colOff>121920</xdr:colOff>
      <xdr:row>25</xdr:row>
      <xdr:rowOff>167002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33</xdr:row>
      <xdr:rowOff>100011</xdr:rowOff>
    </xdr:from>
    <xdr:to>
      <xdr:col>16</xdr:col>
      <xdr:colOff>220980</xdr:colOff>
      <xdr:row>58</xdr:row>
      <xdr:rowOff>7301</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61912</xdr:colOff>
      <xdr:row>14</xdr:row>
      <xdr:rowOff>28575</xdr:rowOff>
    </xdr:from>
    <xdr:to>
      <xdr:col>6</xdr:col>
      <xdr:colOff>276225</xdr:colOff>
      <xdr:row>15</xdr:row>
      <xdr:rowOff>104775</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919287" y="2571750"/>
          <a:ext cx="207168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93365"/>
              </a:solidFill>
              <a:latin typeface="Arial" panose="020B0604020202020204" pitchFamily="34" charset="0"/>
              <a:cs typeface="Arial" panose="020B0604020202020204" pitchFamily="34" charset="0"/>
            </a:rPr>
            <a:t>Applications per program</a:t>
          </a:r>
        </a:p>
        <a:p>
          <a:endParaRPr lang="en-US" sz="1100" b="1">
            <a:solidFill>
              <a:srgbClr val="993365"/>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0.16322</cdr:x>
      <cdr:y>0.51276</cdr:y>
    </cdr:from>
    <cdr:to>
      <cdr:x>0.19272</cdr:x>
      <cdr:y>0.59113</cdr:y>
    </cdr:to>
    <cdr:pic>
      <cdr:nvPicPr>
        <cdr:cNvPr id="5" name="Picture 4">
          <a:extLst xmlns:a="http://schemas.openxmlformats.org/drawingml/2006/main">
            <a:ext uri="{FF2B5EF4-FFF2-40B4-BE49-F238E27FC236}">
              <a16:creationId xmlns:a16="http://schemas.microsoft.com/office/drawing/2014/main" id="{854BF15B-09CD-49A5-9916-B21127C0240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515797" y="2053241"/>
          <a:ext cx="273962" cy="313818"/>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0.49731</cdr:x>
      <cdr:y>0.51238</cdr:y>
    </cdr:from>
    <cdr:to>
      <cdr:x>0.70687</cdr:x>
      <cdr:y>0.57724</cdr:y>
    </cdr:to>
    <cdr:sp macro="" textlink="">
      <cdr:nvSpPr>
        <cdr:cNvPr id="8" name="TextBox 7"/>
        <cdr:cNvSpPr txBox="1"/>
      </cdr:nvSpPr>
      <cdr:spPr>
        <a:xfrm xmlns:a="http://schemas.openxmlformats.org/drawingml/2006/main">
          <a:off x="4618494" y="1968752"/>
          <a:ext cx="1946157" cy="2492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0.46306</cdr:x>
      <cdr:y>0.49548</cdr:y>
    </cdr:from>
    <cdr:to>
      <cdr:x>0.49053</cdr:x>
      <cdr:y>0.56844</cdr:y>
    </cdr:to>
    <cdr:pic>
      <cdr:nvPicPr>
        <cdr:cNvPr id="9" name="Picture 8">
          <a:extLst xmlns:a="http://schemas.openxmlformats.org/drawingml/2006/main">
            <a:ext uri="{FF2B5EF4-FFF2-40B4-BE49-F238E27FC236}">
              <a16:creationId xmlns:a16="http://schemas.microsoft.com/office/drawing/2014/main" id="{41684E14-20A8-4FAD-1164-AD1D855A9F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00418" y="1903836"/>
          <a:ext cx="255111" cy="280340"/>
        </a:xfrm>
        <a:prstGeom xmlns:a="http://schemas.openxmlformats.org/drawingml/2006/main" prst="rect">
          <a:avLst/>
        </a:prstGeom>
      </cdr:spPr>
    </cdr:pic>
  </cdr:relSizeAnchor>
</c:userShapes>
</file>

<file path=xl/drawings/drawing18.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0.68551</cdr:x>
      <cdr:y>0.49515</cdr:y>
    </cdr:from>
    <cdr:to>
      <cdr:x>0.71017</cdr:x>
      <cdr:y>0.55339</cdr:y>
    </cdr:to>
    <cdr:pic>
      <cdr:nvPicPr>
        <cdr:cNvPr id="5" name="Picture 4">
          <a:extLst xmlns:a="http://schemas.openxmlformats.org/drawingml/2006/main">
            <a:ext uri="{FF2B5EF4-FFF2-40B4-BE49-F238E27FC236}">
              <a16:creationId xmlns:a16="http://schemas.microsoft.com/office/drawing/2014/main" id="{D1213118-F0E2-FEDE-D7D5-A0DADE06B25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53175" y="1943100"/>
          <a:ext cx="228571" cy="228571"/>
        </a:xfrm>
        <a:prstGeom xmlns:a="http://schemas.openxmlformats.org/drawingml/2006/main" prst="rect">
          <a:avLst/>
        </a:prstGeom>
      </cdr:spPr>
    </cdr:pic>
  </cdr:relSizeAnchor>
  <cdr:relSizeAnchor xmlns:cdr="http://schemas.openxmlformats.org/drawingml/2006/chartDrawing">
    <cdr:from>
      <cdr:x>0.50154</cdr:x>
      <cdr:y>0.49272</cdr:y>
    </cdr:from>
    <cdr:to>
      <cdr:x>0.72045</cdr:x>
      <cdr:y>0.54369</cdr:y>
    </cdr:to>
    <cdr:sp macro="" textlink="">
      <cdr:nvSpPr>
        <cdr:cNvPr id="6" name="TextBox 5"/>
        <cdr:cNvSpPr txBox="1"/>
      </cdr:nvSpPr>
      <cdr:spPr>
        <a:xfrm xmlns:a="http://schemas.openxmlformats.org/drawingml/2006/main">
          <a:off x="4648200" y="1933575"/>
          <a:ext cx="20288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0.71429</cdr:x>
      <cdr:y>0.49515</cdr:y>
    </cdr:from>
    <cdr:to>
      <cdr:x>0.889</cdr:x>
      <cdr:y>0.55583</cdr:y>
    </cdr:to>
    <cdr:sp macro="" textlink="">
      <cdr:nvSpPr>
        <cdr:cNvPr id="7" name="TextBox 6"/>
        <cdr:cNvSpPr txBox="1"/>
      </cdr:nvSpPr>
      <cdr:spPr>
        <a:xfrm xmlns:a="http://schemas.openxmlformats.org/drawingml/2006/main">
          <a:off x="6619875" y="1943100"/>
          <a:ext cx="16192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dr:relSizeAnchor xmlns:cdr="http://schemas.openxmlformats.org/drawingml/2006/chartDrawing">
    <cdr:from>
      <cdr:x>0.48389</cdr:x>
      <cdr:y>0.50868</cdr:y>
    </cdr:from>
    <cdr:to>
      <cdr:x>0.50072</cdr:x>
      <cdr:y>0.54466</cdr:y>
    </cdr:to>
    <cdr:sp macro="" textlink="">
      <cdr:nvSpPr>
        <cdr:cNvPr id="8" name="Flowchart: Connector 7"/>
        <cdr:cNvSpPr/>
      </cdr:nvSpPr>
      <cdr:spPr>
        <a:xfrm xmlns:a="http://schemas.openxmlformats.org/drawingml/2006/main">
          <a:off x="4791075" y="1952625"/>
          <a:ext cx="166688" cy="138112"/>
        </a:xfrm>
        <a:prstGeom xmlns:a="http://schemas.openxmlformats.org/drawingml/2006/main" prst="flowChartConnector">
          <a:avLst/>
        </a:prstGeom>
        <a:solidFill xmlns:a="http://schemas.openxmlformats.org/drawingml/2006/main">
          <a:srgbClr val="009999"/>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99695</xdr:colOff>
      <xdr:row>2</xdr:row>
      <xdr:rowOff>137160</xdr:rowOff>
    </xdr:from>
    <xdr:to>
      <xdr:col>15</xdr:col>
      <xdr:colOff>53975</xdr:colOff>
      <xdr:row>25</xdr:row>
      <xdr:rowOff>137160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614362</xdr:colOff>
      <xdr:row>4</xdr:row>
      <xdr:rowOff>42863</xdr:rowOff>
    </xdr:from>
    <xdr:to>
      <xdr:col>7</xdr:col>
      <xdr:colOff>95250</xdr:colOff>
      <xdr:row>6</xdr:row>
      <xdr:rowOff>9525</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852612" y="776288"/>
          <a:ext cx="2576513" cy="309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xdr:txBody>
    </xdr:sp>
    <xdr:clientData/>
  </xdr:twoCellAnchor>
  <xdr:twoCellAnchor>
    <xdr:from>
      <xdr:col>0</xdr:col>
      <xdr:colOff>367031</xdr:colOff>
      <xdr:row>34</xdr:row>
      <xdr:rowOff>105409</xdr:rowOff>
    </xdr:from>
    <xdr:to>
      <xdr:col>15</xdr:col>
      <xdr:colOff>412751</xdr:colOff>
      <xdr:row>59</xdr:row>
      <xdr:rowOff>29209</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278130</xdr:colOff>
      <xdr:row>3</xdr:row>
      <xdr:rowOff>45720</xdr:rowOff>
    </xdr:from>
    <xdr:to>
      <xdr:col>15</xdr:col>
      <xdr:colOff>278130</xdr:colOff>
      <xdr:row>31</xdr:row>
      <xdr:rowOff>83820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0.13565</cdr:x>
      <cdr:y>0.04291</cdr:y>
    </cdr:from>
    <cdr:to>
      <cdr:x>0.16515</cdr:x>
      <cdr:y>0.12128</cdr:y>
    </cdr:to>
    <cdr:pic>
      <cdr:nvPicPr>
        <cdr:cNvPr id="5" name="Picture 4">
          <a:extLst xmlns:a="http://schemas.openxmlformats.org/drawingml/2006/main">
            <a:ext uri="{FF2B5EF4-FFF2-40B4-BE49-F238E27FC236}">
              <a16:creationId xmlns:a16="http://schemas.microsoft.com/office/drawing/2014/main" id="{1FAF4519-FE90-67F9-E74F-72990B59141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295915" y="178672"/>
          <a:ext cx="281831" cy="326359"/>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0.48758</cdr:x>
      <cdr:y>0.05237</cdr:y>
    </cdr:from>
    <cdr:to>
      <cdr:x>0.69714</cdr:x>
      <cdr:y>0.11723</cdr:y>
    </cdr:to>
    <cdr:sp macro="" textlink="">
      <cdr:nvSpPr>
        <cdr:cNvPr id="8" name="TextBox 7"/>
        <cdr:cNvSpPr txBox="1"/>
      </cdr:nvSpPr>
      <cdr:spPr>
        <a:xfrm xmlns:a="http://schemas.openxmlformats.org/drawingml/2006/main">
          <a:off x="4658151" y="218101"/>
          <a:ext cx="2002048" cy="2700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0.45071</cdr:x>
      <cdr:y>0.04768</cdr:y>
    </cdr:from>
    <cdr:to>
      <cdr:x>0.47818</cdr:x>
      <cdr:y>0.12064</cdr:y>
    </cdr:to>
    <cdr:pic>
      <cdr:nvPicPr>
        <cdr:cNvPr id="9" name="Picture 8">
          <a:extLst xmlns:a="http://schemas.openxmlformats.org/drawingml/2006/main">
            <a:ext uri="{FF2B5EF4-FFF2-40B4-BE49-F238E27FC236}">
              <a16:creationId xmlns:a16="http://schemas.microsoft.com/office/drawing/2014/main" id="{A7E62009-EAA4-8692-F6C4-EAB369DE155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05863" y="198559"/>
          <a:ext cx="262437" cy="303829"/>
        </a:xfrm>
        <a:prstGeom xmlns:a="http://schemas.openxmlformats.org/drawingml/2006/main" prst="rect">
          <a:avLst/>
        </a:prstGeom>
      </cdr:spPr>
    </cdr:pic>
  </cdr:relSizeAnchor>
</c:userShapes>
</file>

<file path=xl/drawings/drawing21.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0.46446</cdr:x>
      <cdr:y>0.39702</cdr:y>
    </cdr:from>
    <cdr:to>
      <cdr:x>0.49323</cdr:x>
      <cdr:y>0.46643</cdr:y>
    </cdr:to>
    <cdr:pic>
      <cdr:nvPicPr>
        <cdr:cNvPr id="4" name="Picture 3">
          <a:extLst xmlns:a="http://schemas.openxmlformats.org/drawingml/2006/main">
            <a:ext uri="{FF2B5EF4-FFF2-40B4-BE49-F238E27FC236}">
              <a16:creationId xmlns:a16="http://schemas.microsoft.com/office/drawing/2014/main" id="{A2CD7FE0-0543-B2AF-84FF-90E6256794D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47022" y="1524000"/>
          <a:ext cx="263073" cy="266421"/>
        </a:xfrm>
        <a:prstGeom xmlns:a="http://schemas.openxmlformats.org/drawingml/2006/main" prst="rect">
          <a:avLst/>
        </a:prstGeom>
      </cdr:spPr>
    </cdr:pic>
  </cdr:relSizeAnchor>
  <cdr:relSizeAnchor xmlns:cdr="http://schemas.openxmlformats.org/drawingml/2006/chartDrawing">
    <cdr:from>
      <cdr:x>0.68968</cdr:x>
      <cdr:y>0.40086</cdr:y>
    </cdr:from>
    <cdr:to>
      <cdr:x>0.71434</cdr:x>
      <cdr:y>0.4591</cdr:y>
    </cdr:to>
    <cdr:pic>
      <cdr:nvPicPr>
        <cdr:cNvPr id="5" name="Picture 4">
          <a:extLst xmlns:a="http://schemas.openxmlformats.org/drawingml/2006/main">
            <a:ext uri="{FF2B5EF4-FFF2-40B4-BE49-F238E27FC236}">
              <a16:creationId xmlns:a16="http://schemas.microsoft.com/office/drawing/2014/main" id="{E7BED8FD-D414-3C14-A32E-FC1F9B141B7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06403" y="1538720"/>
          <a:ext cx="225491" cy="223559"/>
        </a:xfrm>
        <a:prstGeom xmlns:a="http://schemas.openxmlformats.org/drawingml/2006/main" prst="rect">
          <a:avLst/>
        </a:prstGeom>
      </cdr:spPr>
    </cdr:pic>
  </cdr:relSizeAnchor>
  <cdr:relSizeAnchor xmlns:cdr="http://schemas.openxmlformats.org/drawingml/2006/chartDrawing">
    <cdr:from>
      <cdr:x>0.49842</cdr:x>
      <cdr:y>0.40091</cdr:y>
    </cdr:from>
    <cdr:to>
      <cdr:x>0.71733</cdr:x>
      <cdr:y>0.45188</cdr:y>
    </cdr:to>
    <cdr:sp macro="" textlink="">
      <cdr:nvSpPr>
        <cdr:cNvPr id="6" name="TextBox 5"/>
        <cdr:cNvSpPr txBox="1"/>
      </cdr:nvSpPr>
      <cdr:spPr>
        <a:xfrm xmlns:a="http://schemas.openxmlformats.org/drawingml/2006/main">
          <a:off x="4557507" y="1538918"/>
          <a:ext cx="2001713" cy="195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0.72575</cdr:x>
      <cdr:y>0.40086</cdr:y>
    </cdr:from>
    <cdr:to>
      <cdr:x>0.90046</cdr:x>
      <cdr:y>0.46154</cdr:y>
    </cdr:to>
    <cdr:sp macro="" textlink="">
      <cdr:nvSpPr>
        <cdr:cNvPr id="7" name="TextBox 6"/>
        <cdr:cNvSpPr txBox="1"/>
      </cdr:nvSpPr>
      <cdr:spPr>
        <a:xfrm xmlns:a="http://schemas.openxmlformats.org/drawingml/2006/main">
          <a:off x="6636243" y="1538720"/>
          <a:ext cx="1597548" cy="23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252730</xdr:colOff>
      <xdr:row>3</xdr:row>
      <xdr:rowOff>23495</xdr:rowOff>
    </xdr:from>
    <xdr:to>
      <xdr:col>15</xdr:col>
      <xdr:colOff>138430</xdr:colOff>
      <xdr:row>26</xdr:row>
      <xdr:rowOff>30480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412115</xdr:colOff>
      <xdr:row>34</xdr:row>
      <xdr:rowOff>100330</xdr:rowOff>
    </xdr:from>
    <xdr:to>
      <xdr:col>16</xdr:col>
      <xdr:colOff>38100</xdr:colOff>
      <xdr:row>59</xdr:row>
      <xdr:rowOff>22860</xdr:rowOff>
    </xdr:to>
    <xdr:graphicFrame macro="">
      <xdr:nvGraphicFramePr>
        <xdr:cNvPr id="3" name="Chart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533400</xdr:colOff>
      <xdr:row>4</xdr:row>
      <xdr:rowOff>76200</xdr:rowOff>
    </xdr:from>
    <xdr:to>
      <xdr:col>2</xdr:col>
      <xdr:colOff>52122</xdr:colOff>
      <xdr:row>5</xdr:row>
      <xdr:rowOff>55970</xdr:rowOff>
    </xdr:to>
    <xdr:sp macro="" textlink="">
      <xdr:nvSpPr>
        <xdr:cNvPr id="5" name="Flowchart: Connector 4">
          <a:extLst>
            <a:ext uri="{FF2B5EF4-FFF2-40B4-BE49-F238E27FC236}">
              <a16:creationId xmlns:a16="http://schemas.microsoft.com/office/drawing/2014/main" id="{CAA6B941-4544-15BB-AB41-AE64C1E569A8}"/>
            </a:ext>
          </a:extLst>
        </xdr:cNvPr>
        <xdr:cNvSpPr/>
      </xdr:nvSpPr>
      <xdr:spPr>
        <a:xfrm>
          <a:off x="1152525" y="809625"/>
          <a:ext cx="137847" cy="141695"/>
        </a:xfrm>
        <a:prstGeom prst="flowChartConnector">
          <a:avLst/>
        </a:prstGeom>
        <a:solidFill>
          <a:srgbClr val="993365"/>
        </a:solidFill>
        <a:ln>
          <a:solidFill>
            <a:srgbClr val="9933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p>
      </xdr:txBody>
    </xdr:sp>
    <xdr:clientData/>
  </xdr:twoCellAnchor>
</xdr:wsDr>
</file>

<file path=xl/drawings/drawing23.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0.51475</cdr:x>
      <cdr:y>0.52973</cdr:y>
    </cdr:from>
    <cdr:to>
      <cdr:x>0.72431</cdr:x>
      <cdr:y>0.59459</cdr:y>
    </cdr:to>
    <cdr:sp macro="" textlink="">
      <cdr:nvSpPr>
        <cdr:cNvPr id="8" name="TextBox 7"/>
        <cdr:cNvSpPr txBox="1"/>
      </cdr:nvSpPr>
      <cdr:spPr>
        <a:xfrm xmlns:a="http://schemas.openxmlformats.org/drawingml/2006/main">
          <a:off x="4819650" y="1866900"/>
          <a:ext cx="19621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rgbClr val="009999"/>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0.73819</cdr:x>
      <cdr:y>0.28218</cdr:y>
    </cdr:from>
    <cdr:to>
      <cdr:x>1</cdr:x>
      <cdr:y>0.33663</cdr:y>
    </cdr:to>
    <cdr:sp macro="" textlink="">
      <cdr:nvSpPr>
        <cdr:cNvPr id="7"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10"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11"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12"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0.4803</cdr:x>
      <cdr:y>0.04068</cdr:y>
    </cdr:from>
    <cdr:to>
      <cdr:x>0.68986</cdr:x>
      <cdr:y>0.10554</cdr:y>
    </cdr:to>
    <cdr:sp macro="" textlink="">
      <cdr:nvSpPr>
        <cdr:cNvPr id="13" name="TextBox 7"/>
        <cdr:cNvSpPr txBox="1"/>
      </cdr:nvSpPr>
      <cdr:spPr>
        <a:xfrm xmlns:a="http://schemas.openxmlformats.org/drawingml/2006/main">
          <a:off x="4483357" y="169174"/>
          <a:ext cx="1956137" cy="269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0.12357</cdr:x>
      <cdr:y>0.04573</cdr:y>
    </cdr:from>
    <cdr:to>
      <cdr:x>0.33878</cdr:x>
      <cdr:y>0.11059</cdr:y>
    </cdr:to>
    <cdr:sp macro="" textlink="">
      <cdr:nvSpPr>
        <cdr:cNvPr id="15" name="TextBox 1"/>
        <cdr:cNvSpPr txBox="1"/>
      </cdr:nvSpPr>
      <cdr:spPr>
        <a:xfrm xmlns:a="http://schemas.openxmlformats.org/drawingml/2006/main">
          <a:off x="1153466" y="190173"/>
          <a:ext cx="2008878" cy="2697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0.44877</cdr:x>
      <cdr:y>0.03379</cdr:y>
    </cdr:from>
    <cdr:to>
      <cdr:x>0.47571</cdr:x>
      <cdr:y>0.0983</cdr:y>
    </cdr:to>
    <cdr:pic>
      <cdr:nvPicPr>
        <cdr:cNvPr id="5" name="Picture 4">
          <a:extLst xmlns:a="http://schemas.openxmlformats.org/drawingml/2006/main">
            <a:ext uri="{FF2B5EF4-FFF2-40B4-BE49-F238E27FC236}">
              <a16:creationId xmlns:a16="http://schemas.microsoft.com/office/drawing/2014/main" id="{30C91347-B571-7896-2BAA-970707EC239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189028" y="140520"/>
          <a:ext cx="251472" cy="268272"/>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0.46446</cdr:x>
      <cdr:y>0.39702</cdr:y>
    </cdr:from>
    <cdr:to>
      <cdr:x>0.49323</cdr:x>
      <cdr:y>0.46643</cdr:y>
    </cdr:to>
    <cdr:pic>
      <cdr:nvPicPr>
        <cdr:cNvPr id="4" name="Picture 3">
          <a:extLst xmlns:a="http://schemas.openxmlformats.org/drawingml/2006/main">
            <a:ext uri="{FF2B5EF4-FFF2-40B4-BE49-F238E27FC236}">
              <a16:creationId xmlns:a16="http://schemas.microsoft.com/office/drawing/2014/main" id="{05E07E44-65BA-F6B1-2DF8-9C32A79D1D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47022" y="1524000"/>
          <a:ext cx="263073" cy="266421"/>
        </a:xfrm>
        <a:prstGeom xmlns:a="http://schemas.openxmlformats.org/drawingml/2006/main" prst="rect">
          <a:avLst/>
        </a:prstGeom>
      </cdr:spPr>
    </cdr:pic>
  </cdr:relSizeAnchor>
  <cdr:relSizeAnchor xmlns:cdr="http://schemas.openxmlformats.org/drawingml/2006/chartDrawing">
    <cdr:from>
      <cdr:x>0.68968</cdr:x>
      <cdr:y>0.40086</cdr:y>
    </cdr:from>
    <cdr:to>
      <cdr:x>0.71434</cdr:x>
      <cdr:y>0.4591</cdr:y>
    </cdr:to>
    <cdr:pic>
      <cdr:nvPicPr>
        <cdr:cNvPr id="5" name="Picture 4">
          <a:extLst xmlns:a="http://schemas.openxmlformats.org/drawingml/2006/main">
            <a:ext uri="{FF2B5EF4-FFF2-40B4-BE49-F238E27FC236}">
              <a16:creationId xmlns:a16="http://schemas.microsoft.com/office/drawing/2014/main" id="{D386E79D-12A3-AD98-EBCC-68ADC3E4CFC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06403" y="1538720"/>
          <a:ext cx="225491" cy="223559"/>
        </a:xfrm>
        <a:prstGeom xmlns:a="http://schemas.openxmlformats.org/drawingml/2006/main" prst="rect">
          <a:avLst/>
        </a:prstGeom>
      </cdr:spPr>
    </cdr:pic>
  </cdr:relSizeAnchor>
  <cdr:relSizeAnchor xmlns:cdr="http://schemas.openxmlformats.org/drawingml/2006/chartDrawing">
    <cdr:from>
      <cdr:x>0.49842</cdr:x>
      <cdr:y>0.40091</cdr:y>
    </cdr:from>
    <cdr:to>
      <cdr:x>0.71733</cdr:x>
      <cdr:y>0.45188</cdr:y>
    </cdr:to>
    <cdr:sp macro="" textlink="">
      <cdr:nvSpPr>
        <cdr:cNvPr id="6" name="TextBox 5"/>
        <cdr:cNvSpPr txBox="1"/>
      </cdr:nvSpPr>
      <cdr:spPr>
        <a:xfrm xmlns:a="http://schemas.openxmlformats.org/drawingml/2006/main">
          <a:off x="4557507" y="1538918"/>
          <a:ext cx="2001713" cy="195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0.72575</cdr:x>
      <cdr:y>0.40086</cdr:y>
    </cdr:from>
    <cdr:to>
      <cdr:x>0.90046</cdr:x>
      <cdr:y>0.46154</cdr:y>
    </cdr:to>
    <cdr:sp macro="" textlink="">
      <cdr:nvSpPr>
        <cdr:cNvPr id="7" name="TextBox 6"/>
        <cdr:cNvSpPr txBox="1"/>
      </cdr:nvSpPr>
      <cdr:spPr>
        <a:xfrm xmlns:a="http://schemas.openxmlformats.org/drawingml/2006/main">
          <a:off x="6636243" y="1538720"/>
          <a:ext cx="1597548" cy="23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236855</xdr:colOff>
      <xdr:row>3</xdr:row>
      <xdr:rowOff>75564</xdr:rowOff>
    </xdr:from>
    <xdr:to>
      <xdr:col>15</xdr:col>
      <xdr:colOff>236855</xdr:colOff>
      <xdr:row>25</xdr:row>
      <xdr:rowOff>160654</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404495</xdr:colOff>
      <xdr:row>33</xdr:row>
      <xdr:rowOff>143509</xdr:rowOff>
    </xdr:from>
    <xdr:to>
      <xdr:col>16</xdr:col>
      <xdr:colOff>31750</xdr:colOff>
      <xdr:row>58</xdr:row>
      <xdr:rowOff>69849</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0.14453</cdr:x>
      <cdr:y>0.05552</cdr:y>
    </cdr:from>
    <cdr:to>
      <cdr:x>0.17403</cdr:x>
      <cdr:y>0.13389</cdr:y>
    </cdr:to>
    <cdr:pic>
      <cdr:nvPicPr>
        <cdr:cNvPr id="5" name="Picture 4">
          <a:extLst xmlns:a="http://schemas.openxmlformats.org/drawingml/2006/main">
            <a:ext uri="{FF2B5EF4-FFF2-40B4-BE49-F238E27FC236}">
              <a16:creationId xmlns:a16="http://schemas.microsoft.com/office/drawing/2014/main" id="{D13C2E92-09EA-214B-8216-BBABCD253C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342263" y="212706"/>
          <a:ext cx="273963" cy="300232"/>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0.49506</cdr:x>
      <cdr:y>0.06816</cdr:y>
    </cdr:from>
    <cdr:to>
      <cdr:x>0.70462</cdr:x>
      <cdr:y>0.13302</cdr:y>
    </cdr:to>
    <cdr:sp macro="" textlink="">
      <cdr:nvSpPr>
        <cdr:cNvPr id="8" name="TextBox 7"/>
        <cdr:cNvSpPr txBox="1"/>
      </cdr:nvSpPr>
      <cdr:spPr>
        <a:xfrm xmlns:a="http://schemas.openxmlformats.org/drawingml/2006/main">
          <a:off x="4597517" y="261126"/>
          <a:ext cx="1946158" cy="248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0.45604</cdr:x>
      <cdr:y>0.05869</cdr:y>
    </cdr:from>
    <cdr:to>
      <cdr:x>0.48351</cdr:x>
      <cdr:y>0.13165</cdr:y>
    </cdr:to>
    <cdr:pic>
      <cdr:nvPicPr>
        <cdr:cNvPr id="9" name="Picture 8">
          <a:extLst xmlns:a="http://schemas.openxmlformats.org/drawingml/2006/main">
            <a:ext uri="{FF2B5EF4-FFF2-40B4-BE49-F238E27FC236}">
              <a16:creationId xmlns:a16="http://schemas.microsoft.com/office/drawing/2014/main" id="{BD85A450-FA94-310E-3953-46FD45FD762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35201" y="224836"/>
          <a:ext cx="255110" cy="279507"/>
        </a:xfrm>
        <a:prstGeom xmlns:a="http://schemas.openxmlformats.org/drawingml/2006/main" prst="rect">
          <a:avLst/>
        </a:prstGeom>
      </cdr:spPr>
    </cdr:pic>
  </cdr:relSizeAnchor>
  <cdr:relSizeAnchor xmlns:cdr="http://schemas.openxmlformats.org/drawingml/2006/chartDrawing">
    <cdr:from>
      <cdr:x>0.19538</cdr:x>
      <cdr:y>0.06698</cdr:y>
    </cdr:from>
    <cdr:to>
      <cdr:x>0.41621</cdr:x>
      <cdr:y>0.13894</cdr:y>
    </cdr:to>
    <cdr:sp macro="" textlink="">
      <cdr:nvSpPr>
        <cdr:cNvPr id="7" name="TextBox 6"/>
        <cdr:cNvSpPr txBox="1"/>
      </cdr:nvSpPr>
      <cdr:spPr>
        <a:xfrm xmlns:a="http://schemas.openxmlformats.org/drawingml/2006/main">
          <a:off x="1814513" y="256601"/>
          <a:ext cx="2050820" cy="2756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 per program</a:t>
          </a:r>
        </a:p>
      </cdr:txBody>
    </cdr:sp>
  </cdr:relSizeAnchor>
</c:userShapes>
</file>

<file path=xl/drawings/drawing27.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0.47071</cdr:x>
      <cdr:y>0.49029</cdr:y>
    </cdr:from>
    <cdr:to>
      <cdr:x>0.49948</cdr:x>
      <cdr:y>0.55824</cdr:y>
    </cdr:to>
    <cdr:pic>
      <cdr:nvPicPr>
        <cdr:cNvPr id="4" name="Picture 3">
          <a:extLst xmlns:a="http://schemas.openxmlformats.org/drawingml/2006/main">
            <a:ext uri="{FF2B5EF4-FFF2-40B4-BE49-F238E27FC236}">
              <a16:creationId xmlns:a16="http://schemas.microsoft.com/office/drawing/2014/main" id="{2151EC32-FDB6-3D3A-D741-AB5B964D7AD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62450" y="1924050"/>
          <a:ext cx="266667" cy="266667"/>
        </a:xfrm>
        <a:prstGeom xmlns:a="http://schemas.openxmlformats.org/drawingml/2006/main" prst="rect">
          <a:avLst/>
        </a:prstGeom>
      </cdr:spPr>
    </cdr:pic>
  </cdr:relSizeAnchor>
  <cdr:relSizeAnchor xmlns:cdr="http://schemas.openxmlformats.org/drawingml/2006/chartDrawing">
    <cdr:from>
      <cdr:x>0.68551</cdr:x>
      <cdr:y>0.49515</cdr:y>
    </cdr:from>
    <cdr:to>
      <cdr:x>0.71017</cdr:x>
      <cdr:y>0.55339</cdr:y>
    </cdr:to>
    <cdr:pic>
      <cdr:nvPicPr>
        <cdr:cNvPr id="5" name="Picture 4">
          <a:extLst xmlns:a="http://schemas.openxmlformats.org/drawingml/2006/main">
            <a:ext uri="{FF2B5EF4-FFF2-40B4-BE49-F238E27FC236}">
              <a16:creationId xmlns:a16="http://schemas.microsoft.com/office/drawing/2014/main" id="{E8FBBF7C-593B-E17F-490B-1016927A169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53175" y="1943100"/>
          <a:ext cx="228571" cy="228571"/>
        </a:xfrm>
        <a:prstGeom xmlns:a="http://schemas.openxmlformats.org/drawingml/2006/main" prst="rect">
          <a:avLst/>
        </a:prstGeom>
      </cdr:spPr>
    </cdr:pic>
  </cdr:relSizeAnchor>
  <cdr:relSizeAnchor xmlns:cdr="http://schemas.openxmlformats.org/drawingml/2006/chartDrawing">
    <cdr:from>
      <cdr:x>0.50154</cdr:x>
      <cdr:y>0.49272</cdr:y>
    </cdr:from>
    <cdr:to>
      <cdr:x>0.72045</cdr:x>
      <cdr:y>0.54369</cdr:y>
    </cdr:to>
    <cdr:sp macro="" textlink="">
      <cdr:nvSpPr>
        <cdr:cNvPr id="6" name="TextBox 5"/>
        <cdr:cNvSpPr txBox="1"/>
      </cdr:nvSpPr>
      <cdr:spPr>
        <a:xfrm xmlns:a="http://schemas.openxmlformats.org/drawingml/2006/main">
          <a:off x="4648200" y="1933575"/>
          <a:ext cx="20288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0.71429</cdr:x>
      <cdr:y>0.49515</cdr:y>
    </cdr:from>
    <cdr:to>
      <cdr:x>0.889</cdr:x>
      <cdr:y>0.55583</cdr:y>
    </cdr:to>
    <cdr:sp macro="" textlink="">
      <cdr:nvSpPr>
        <cdr:cNvPr id="7" name="TextBox 6"/>
        <cdr:cNvSpPr txBox="1"/>
      </cdr:nvSpPr>
      <cdr:spPr>
        <a:xfrm xmlns:a="http://schemas.openxmlformats.org/drawingml/2006/main">
          <a:off x="6619875" y="1943100"/>
          <a:ext cx="16192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228600</xdr:colOff>
      <xdr:row>3</xdr:row>
      <xdr:rowOff>61595</xdr:rowOff>
    </xdr:from>
    <xdr:to>
      <xdr:col>15</xdr:col>
      <xdr:colOff>114300</xdr:colOff>
      <xdr:row>26</xdr:row>
      <xdr:rowOff>68580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480060</xdr:colOff>
      <xdr:row>35</xdr:row>
      <xdr:rowOff>75247</xdr:rowOff>
    </xdr:from>
    <xdr:to>
      <xdr:col>16</xdr:col>
      <xdr:colOff>251460</xdr:colOff>
      <xdr:row>59</xdr:row>
      <xdr:rowOff>166687</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0.79044</cdr:x>
      <cdr:y>0.05919</cdr:y>
    </cdr:from>
    <cdr:to>
      <cdr:x>1</cdr:x>
      <cdr:y>0.12405</cdr:y>
    </cdr:to>
    <cdr:sp macro="" textlink="">
      <cdr:nvSpPr>
        <cdr:cNvPr id="8" name="TextBox 7"/>
        <cdr:cNvSpPr txBox="1"/>
      </cdr:nvSpPr>
      <cdr:spPr>
        <a:xfrm xmlns:a="http://schemas.openxmlformats.org/drawingml/2006/main">
          <a:off x="7340717" y="246055"/>
          <a:ext cx="1946158" cy="2696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0.75345</cdr:x>
      <cdr:y>0.06049</cdr:y>
    </cdr:from>
    <cdr:to>
      <cdr:x>0.78092</cdr:x>
      <cdr:y>0.12115</cdr:y>
    </cdr:to>
    <cdr:pic>
      <cdr:nvPicPr>
        <cdr:cNvPr id="9" name="Picture 8">
          <a:extLst xmlns:a="http://schemas.openxmlformats.org/drawingml/2006/main">
            <a:ext uri="{FF2B5EF4-FFF2-40B4-BE49-F238E27FC236}">
              <a16:creationId xmlns:a16="http://schemas.microsoft.com/office/drawing/2014/main" id="{069350B1-3D23-24B6-47EC-5394ED6F07E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997172" y="251460"/>
          <a:ext cx="255111" cy="252114"/>
        </a:xfrm>
        <a:prstGeom xmlns:a="http://schemas.openxmlformats.org/drawingml/2006/main" prst="rect">
          <a:avLst/>
        </a:prstGeom>
      </cdr:spPr>
    </cdr:pic>
  </cdr:relSizeAnchor>
  <cdr:relSizeAnchor xmlns:cdr="http://schemas.openxmlformats.org/drawingml/2006/chartDrawing">
    <cdr:from>
      <cdr:x>0.52984</cdr:x>
      <cdr:y>0.04587</cdr:y>
    </cdr:from>
    <cdr:to>
      <cdr:x>0.73034</cdr:x>
      <cdr:y>0.11073</cdr:y>
    </cdr:to>
    <cdr:sp macro="" textlink="">
      <cdr:nvSpPr>
        <cdr:cNvPr id="10" name="TextBox 1"/>
        <cdr:cNvSpPr txBox="1"/>
      </cdr:nvSpPr>
      <cdr:spPr>
        <a:xfrm xmlns:a="http://schemas.openxmlformats.org/drawingml/2006/main">
          <a:off x="4920558" y="190663"/>
          <a:ext cx="1862018" cy="2696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0.50683</cdr:x>
      <cdr:y>0.06219</cdr:y>
    </cdr:from>
    <cdr:to>
      <cdr:x>0.52353</cdr:x>
      <cdr:y>0.09932</cdr:y>
    </cdr:to>
    <cdr:sp macro="" textlink="">
      <cdr:nvSpPr>
        <cdr:cNvPr id="7" name="Flowchart: Connector 6"/>
        <cdr:cNvSpPr/>
      </cdr:nvSpPr>
      <cdr:spPr>
        <a:xfrm xmlns:a="http://schemas.openxmlformats.org/drawingml/2006/main">
          <a:off x="4706855" y="258507"/>
          <a:ext cx="155091" cy="154338"/>
        </a:xfrm>
        <a:prstGeom xmlns:a="http://schemas.openxmlformats.org/drawingml/2006/main" prst="flowChartConnector">
          <a:avLst/>
        </a:prstGeom>
        <a:solidFill xmlns:a="http://schemas.openxmlformats.org/drawingml/2006/main">
          <a:srgbClr val="993365"/>
        </a:solidFill>
        <a:ln xmlns:a="http://schemas.openxmlformats.org/drawingml/2006/main">
          <a:solidFill>
            <a:srgbClr val="993365"/>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0.47592</cdr:x>
      <cdr:y>0.64654</cdr:y>
    </cdr:from>
    <cdr:to>
      <cdr:x>0.50469</cdr:x>
      <cdr:y>0.71449</cdr:y>
    </cdr:to>
    <cdr:pic>
      <cdr:nvPicPr>
        <cdr:cNvPr id="4" name="Picture 3">
          <a:extLst xmlns:a="http://schemas.openxmlformats.org/drawingml/2006/main">
            <a:ext uri="{FF2B5EF4-FFF2-40B4-BE49-F238E27FC236}">
              <a16:creationId xmlns:a16="http://schemas.microsoft.com/office/drawing/2014/main" id="{BE266623-BD9F-2172-D675-FBA82D741C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657800" y="2955981"/>
          <a:ext cx="281570" cy="310667"/>
        </a:xfrm>
        <a:prstGeom xmlns:a="http://schemas.openxmlformats.org/drawingml/2006/main" prst="rect">
          <a:avLst/>
        </a:prstGeom>
      </cdr:spPr>
    </cdr:pic>
  </cdr:relSizeAnchor>
  <cdr:relSizeAnchor xmlns:cdr="http://schemas.openxmlformats.org/drawingml/2006/chartDrawing">
    <cdr:from>
      <cdr:x>0.69697</cdr:x>
      <cdr:y>0.64932</cdr:y>
    </cdr:from>
    <cdr:to>
      <cdr:x>0.72163</cdr:x>
      <cdr:y>0.70756</cdr:y>
    </cdr:to>
    <cdr:pic>
      <cdr:nvPicPr>
        <cdr:cNvPr id="5" name="Picture 4">
          <a:extLst xmlns:a="http://schemas.openxmlformats.org/drawingml/2006/main">
            <a:ext uri="{FF2B5EF4-FFF2-40B4-BE49-F238E27FC236}">
              <a16:creationId xmlns:a16="http://schemas.microsoft.com/office/drawing/2014/main" id="{51C41021-8F16-A4DC-B441-29ABFF32C09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73078" y="2968676"/>
          <a:ext cx="225491" cy="266273"/>
        </a:xfrm>
        <a:prstGeom xmlns:a="http://schemas.openxmlformats.org/drawingml/2006/main" prst="rect">
          <a:avLst/>
        </a:prstGeom>
      </cdr:spPr>
    </cdr:pic>
  </cdr:relSizeAnchor>
  <cdr:relSizeAnchor xmlns:cdr="http://schemas.openxmlformats.org/drawingml/2006/chartDrawing">
    <cdr:from>
      <cdr:x>0.51508</cdr:x>
      <cdr:y>0.6573</cdr:y>
    </cdr:from>
    <cdr:to>
      <cdr:x>0.73399</cdr:x>
      <cdr:y>0.70827</cdr:y>
    </cdr:to>
    <cdr:sp macro="" textlink="">
      <cdr:nvSpPr>
        <cdr:cNvPr id="6" name="TextBox 5"/>
        <cdr:cNvSpPr txBox="1"/>
      </cdr:nvSpPr>
      <cdr:spPr>
        <a:xfrm xmlns:a="http://schemas.openxmlformats.org/drawingml/2006/main">
          <a:off x="5041056" y="3005176"/>
          <a:ext cx="2142459" cy="2330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a:t>
          </a:r>
          <a:r>
            <a:rPr lang="en-US" sz="1200" b="1">
              <a:solidFill>
                <a:srgbClr val="009999"/>
              </a:solidFill>
              <a:latin typeface="Arial" panose="020B0604020202020204" pitchFamily="34" charset="0"/>
              <a:cs typeface="Arial" panose="020B0604020202020204" pitchFamily="34" charset="0"/>
            </a:rPr>
            <a:t>enrollment</a:t>
          </a:r>
          <a:endParaRPr lang="en-US" sz="1100" b="1">
            <a:solidFill>
              <a:srgbClr val="009999"/>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0.73096</cdr:x>
      <cdr:y>0.65765</cdr:y>
    </cdr:from>
    <cdr:to>
      <cdr:x>0.90567</cdr:x>
      <cdr:y>0.71833</cdr:y>
    </cdr:to>
    <cdr:sp macro="" textlink="">
      <cdr:nvSpPr>
        <cdr:cNvPr id="7" name="TextBox 6"/>
        <cdr:cNvSpPr txBox="1"/>
      </cdr:nvSpPr>
      <cdr:spPr>
        <a:xfrm xmlns:a="http://schemas.openxmlformats.org/drawingml/2006/main">
          <a:off x="6683868" y="3006776"/>
          <a:ext cx="1597548" cy="2774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solidFill>
                <a:srgbClr val="993365"/>
              </a:solidFill>
              <a:latin typeface="Arial" panose="020B0604020202020204" pitchFamily="34" charset="0"/>
              <a:cs typeface="Arial" panose="020B0604020202020204" pitchFamily="34" charset="0"/>
            </a:rPr>
            <a:t>Graduates</a:t>
          </a:r>
          <a:endParaRPr lang="en-US" sz="1100" b="1">
            <a:solidFill>
              <a:srgbClr val="993365"/>
            </a:solidFill>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0.08321</cdr:x>
      <cdr:y>0.10549</cdr:y>
    </cdr:from>
    <cdr:to>
      <cdr:x>0.11198</cdr:x>
      <cdr:y>0.17344</cdr:y>
    </cdr:to>
    <cdr:pic>
      <cdr:nvPicPr>
        <cdr:cNvPr id="4" name="Picture 3">
          <a:extLst xmlns:a="http://schemas.openxmlformats.org/drawingml/2006/main">
            <a:ext uri="{FF2B5EF4-FFF2-40B4-BE49-F238E27FC236}">
              <a16:creationId xmlns:a16="http://schemas.microsoft.com/office/drawing/2014/main" id="{FB693C07-0F43-EFC0-04D5-AD4037FD371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60872" y="423025"/>
          <a:ext cx="263073" cy="272481"/>
        </a:xfrm>
        <a:prstGeom xmlns:a="http://schemas.openxmlformats.org/drawingml/2006/main" prst="rect">
          <a:avLst/>
        </a:prstGeom>
      </cdr:spPr>
    </cdr:pic>
  </cdr:relSizeAnchor>
  <cdr:relSizeAnchor xmlns:cdr="http://schemas.openxmlformats.org/drawingml/2006/chartDrawing">
    <cdr:from>
      <cdr:x>0.40651</cdr:x>
      <cdr:y>0.10338</cdr:y>
    </cdr:from>
    <cdr:to>
      <cdr:x>0.43117</cdr:x>
      <cdr:y>0.16163</cdr:y>
    </cdr:to>
    <cdr:pic>
      <cdr:nvPicPr>
        <cdr:cNvPr id="5" name="Picture 4">
          <a:extLst xmlns:a="http://schemas.openxmlformats.org/drawingml/2006/main">
            <a:ext uri="{FF2B5EF4-FFF2-40B4-BE49-F238E27FC236}">
              <a16:creationId xmlns:a16="http://schemas.microsoft.com/office/drawing/2014/main" id="{B65A2B50-1C6C-E4D9-BCD0-59E4018E590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775179" y="415147"/>
          <a:ext cx="229014" cy="233917"/>
        </a:xfrm>
        <a:prstGeom xmlns:a="http://schemas.openxmlformats.org/drawingml/2006/main" prst="rect">
          <a:avLst/>
        </a:prstGeom>
      </cdr:spPr>
    </cdr:pic>
  </cdr:relSizeAnchor>
  <cdr:relSizeAnchor xmlns:cdr="http://schemas.openxmlformats.org/drawingml/2006/chartDrawing">
    <cdr:from>
      <cdr:x>0.12133</cdr:x>
      <cdr:y>0.10555</cdr:y>
    </cdr:from>
    <cdr:to>
      <cdr:x>0.34024</cdr:x>
      <cdr:y>0.15652</cdr:y>
    </cdr:to>
    <cdr:sp macro="" textlink="">
      <cdr:nvSpPr>
        <cdr:cNvPr id="6" name="TextBox 5"/>
        <cdr:cNvSpPr txBox="1"/>
      </cdr:nvSpPr>
      <cdr:spPr>
        <a:xfrm xmlns:a="http://schemas.openxmlformats.org/drawingml/2006/main">
          <a:off x="1109457" y="423245"/>
          <a:ext cx="2001713" cy="2043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0.43748</cdr:x>
      <cdr:y>0.101</cdr:y>
    </cdr:from>
    <cdr:to>
      <cdr:x>0.61219</cdr:x>
      <cdr:y>0.16168</cdr:y>
    </cdr:to>
    <cdr:sp macro="" textlink="">
      <cdr:nvSpPr>
        <cdr:cNvPr id="7" name="TextBox 6"/>
        <cdr:cNvSpPr txBox="1"/>
      </cdr:nvSpPr>
      <cdr:spPr>
        <a:xfrm xmlns:a="http://schemas.openxmlformats.org/drawingml/2006/main">
          <a:off x="4062798" y="405597"/>
          <a:ext cx="1622510" cy="243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44450</xdr:colOff>
      <xdr:row>3</xdr:row>
      <xdr:rowOff>44448</xdr:rowOff>
    </xdr:from>
    <xdr:to>
      <xdr:col>15</xdr:col>
      <xdr:colOff>113030</xdr:colOff>
      <xdr:row>25</xdr:row>
      <xdr:rowOff>130808</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120650</xdr:colOff>
      <xdr:row>34</xdr:row>
      <xdr:rowOff>143510</xdr:rowOff>
    </xdr:from>
    <xdr:to>
      <xdr:col>15</xdr:col>
      <xdr:colOff>126365</xdr:colOff>
      <xdr:row>59</xdr:row>
      <xdr:rowOff>67945</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0.17536</cdr:x>
      <cdr:y>0.75228</cdr:y>
    </cdr:from>
    <cdr:to>
      <cdr:x>0.20486</cdr:x>
      <cdr:y>0.83065</cdr:y>
    </cdr:to>
    <cdr:pic>
      <cdr:nvPicPr>
        <cdr:cNvPr id="5" name="Picture 4">
          <a:extLst xmlns:a="http://schemas.openxmlformats.org/drawingml/2006/main">
            <a:ext uri="{FF2B5EF4-FFF2-40B4-BE49-F238E27FC236}">
              <a16:creationId xmlns:a16="http://schemas.microsoft.com/office/drawing/2014/main" id="{ED2BC557-6879-5C21-9B37-ACC82632095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628577" y="2899148"/>
          <a:ext cx="273963" cy="302023"/>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0.50954</cdr:x>
      <cdr:y>0.76983</cdr:y>
    </cdr:from>
    <cdr:to>
      <cdr:x>0.7191</cdr:x>
      <cdr:y>0.83469</cdr:y>
    </cdr:to>
    <cdr:sp macro="" textlink="">
      <cdr:nvSpPr>
        <cdr:cNvPr id="8" name="TextBox 7"/>
        <cdr:cNvSpPr txBox="1"/>
      </cdr:nvSpPr>
      <cdr:spPr>
        <a:xfrm xmlns:a="http://schemas.openxmlformats.org/drawingml/2006/main">
          <a:off x="4659249" y="2962379"/>
          <a:ext cx="1916217" cy="2495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0.47425</cdr:x>
      <cdr:y>0.7579</cdr:y>
    </cdr:from>
    <cdr:to>
      <cdr:x>0.50172</cdr:x>
      <cdr:y>0.83086</cdr:y>
    </cdr:to>
    <cdr:pic>
      <cdr:nvPicPr>
        <cdr:cNvPr id="9" name="Picture 8">
          <a:extLst xmlns:a="http://schemas.openxmlformats.org/drawingml/2006/main">
            <a:ext uri="{FF2B5EF4-FFF2-40B4-BE49-F238E27FC236}">
              <a16:creationId xmlns:a16="http://schemas.microsoft.com/office/drawing/2014/main" id="{325F487B-E90E-EBB1-E70C-ACCDFB6E691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36542" y="2916488"/>
          <a:ext cx="251186" cy="280757"/>
        </a:xfrm>
        <a:prstGeom xmlns:a="http://schemas.openxmlformats.org/drawingml/2006/main" prst="rect">
          <a:avLst/>
        </a:prstGeom>
      </cdr:spPr>
    </cdr:pic>
  </cdr:relSizeAnchor>
  <cdr:relSizeAnchor xmlns:cdr="http://schemas.openxmlformats.org/drawingml/2006/chartDrawing">
    <cdr:from>
      <cdr:x>0.21302</cdr:x>
      <cdr:y>0.77227</cdr:y>
    </cdr:from>
    <cdr:to>
      <cdr:x>0.42968</cdr:x>
      <cdr:y>0.83415</cdr:y>
    </cdr:to>
    <cdr:sp macro="" textlink="">
      <cdr:nvSpPr>
        <cdr:cNvPr id="7" name="TextBox 6"/>
        <cdr:cNvSpPr txBox="1"/>
      </cdr:nvSpPr>
      <cdr:spPr>
        <a:xfrm xmlns:a="http://schemas.openxmlformats.org/drawingml/2006/main">
          <a:off x="1978254" y="2976192"/>
          <a:ext cx="2012095" cy="2384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 per program</a:t>
          </a:r>
        </a:p>
      </cdr:txBody>
    </cdr:sp>
  </cdr:relSizeAnchor>
</c:userShapes>
</file>

<file path=xl/drawings/drawing33.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0.47071</cdr:x>
      <cdr:y>0.44563</cdr:y>
    </cdr:from>
    <cdr:to>
      <cdr:x>0.49948</cdr:x>
      <cdr:y>0.51357</cdr:y>
    </cdr:to>
    <cdr:pic>
      <cdr:nvPicPr>
        <cdr:cNvPr id="4" name="Picture 3">
          <a:extLst xmlns:a="http://schemas.openxmlformats.org/drawingml/2006/main">
            <a:ext uri="{FF2B5EF4-FFF2-40B4-BE49-F238E27FC236}">
              <a16:creationId xmlns:a16="http://schemas.microsoft.com/office/drawing/2014/main" id="{3B7CD612-6441-0FA7-E524-BF6D86AA1AC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04172" y="1710565"/>
          <a:ext cx="263073" cy="260831"/>
        </a:xfrm>
        <a:prstGeom xmlns:a="http://schemas.openxmlformats.org/drawingml/2006/main" prst="rect">
          <a:avLst/>
        </a:prstGeom>
      </cdr:spPr>
    </cdr:pic>
  </cdr:relSizeAnchor>
  <cdr:relSizeAnchor xmlns:cdr="http://schemas.openxmlformats.org/drawingml/2006/chartDrawing">
    <cdr:from>
      <cdr:x>0.68343</cdr:x>
      <cdr:y>0.45545</cdr:y>
    </cdr:from>
    <cdr:to>
      <cdr:x>0.70809</cdr:x>
      <cdr:y>0.51369</cdr:y>
    </cdr:to>
    <cdr:pic>
      <cdr:nvPicPr>
        <cdr:cNvPr id="5" name="Picture 4">
          <a:extLst xmlns:a="http://schemas.openxmlformats.org/drawingml/2006/main">
            <a:ext uri="{FF2B5EF4-FFF2-40B4-BE49-F238E27FC236}">
              <a16:creationId xmlns:a16="http://schemas.microsoft.com/office/drawing/2014/main" id="{1AC21CBE-01B2-182C-7D3F-017FF7AB3CB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249253" y="1748270"/>
          <a:ext cx="225491" cy="223559"/>
        </a:xfrm>
        <a:prstGeom xmlns:a="http://schemas.openxmlformats.org/drawingml/2006/main" prst="rect">
          <a:avLst/>
        </a:prstGeom>
      </cdr:spPr>
    </cdr:pic>
  </cdr:relSizeAnchor>
  <cdr:relSizeAnchor xmlns:cdr="http://schemas.openxmlformats.org/drawingml/2006/chartDrawing">
    <cdr:from>
      <cdr:x>0.50467</cdr:x>
      <cdr:y>0.45054</cdr:y>
    </cdr:from>
    <cdr:to>
      <cdr:x>0.72358</cdr:x>
      <cdr:y>0.50151</cdr:y>
    </cdr:to>
    <cdr:sp macro="" textlink="">
      <cdr:nvSpPr>
        <cdr:cNvPr id="6" name="TextBox 5"/>
        <cdr:cNvSpPr txBox="1"/>
      </cdr:nvSpPr>
      <cdr:spPr>
        <a:xfrm xmlns:a="http://schemas.openxmlformats.org/drawingml/2006/main">
          <a:off x="4614657" y="1729418"/>
          <a:ext cx="2001713" cy="195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0.71429</cdr:x>
      <cdr:y>0.45545</cdr:y>
    </cdr:from>
    <cdr:to>
      <cdr:x>0.889</cdr:x>
      <cdr:y>0.51613</cdr:y>
    </cdr:to>
    <cdr:sp macro="" textlink="">
      <cdr:nvSpPr>
        <cdr:cNvPr id="7" name="TextBox 6"/>
        <cdr:cNvSpPr txBox="1"/>
      </cdr:nvSpPr>
      <cdr:spPr>
        <a:xfrm xmlns:a="http://schemas.openxmlformats.org/drawingml/2006/main">
          <a:off x="6531468" y="1748270"/>
          <a:ext cx="1597548" cy="23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0</xdr:colOff>
      <xdr:row>3</xdr:row>
      <xdr:rowOff>1270</xdr:rowOff>
    </xdr:from>
    <xdr:to>
      <xdr:col>14</xdr:col>
      <xdr:colOff>532130</xdr:colOff>
      <xdr:row>26</xdr:row>
      <xdr:rowOff>8890</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34</xdr:row>
      <xdr:rowOff>52070</xdr:rowOff>
    </xdr:from>
    <xdr:to>
      <xdr:col>15</xdr:col>
      <xdr:colOff>52705</xdr:colOff>
      <xdr:row>58</xdr:row>
      <xdr:rowOff>144780</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0.48819</cdr:x>
      <cdr:y>0.1299</cdr:y>
    </cdr:from>
    <cdr:to>
      <cdr:x>0.51769</cdr:x>
      <cdr:y>0.20827</cdr:y>
    </cdr:to>
    <cdr:pic>
      <cdr:nvPicPr>
        <cdr:cNvPr id="5" name="Picture 4">
          <a:extLst xmlns:a="http://schemas.openxmlformats.org/drawingml/2006/main">
            <a:ext uri="{FF2B5EF4-FFF2-40B4-BE49-F238E27FC236}">
              <a16:creationId xmlns:a16="http://schemas.microsoft.com/office/drawing/2014/main" id="{A7DCABD8-5947-5ED8-9EF5-27ABFC957EA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92877" y="545655"/>
          <a:ext cx="271490" cy="329195"/>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0.78338</cdr:x>
      <cdr:y>0.12533</cdr:y>
    </cdr:from>
    <cdr:to>
      <cdr:x>0.99294</cdr:x>
      <cdr:y>0.19019</cdr:y>
    </cdr:to>
    <cdr:sp macro="" textlink="">
      <cdr:nvSpPr>
        <cdr:cNvPr id="8" name="TextBox 7"/>
        <cdr:cNvSpPr txBox="1"/>
      </cdr:nvSpPr>
      <cdr:spPr>
        <a:xfrm xmlns:a="http://schemas.openxmlformats.org/drawingml/2006/main">
          <a:off x="7209489" y="526471"/>
          <a:ext cx="1928592" cy="2724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0.7481</cdr:x>
      <cdr:y>0.13462</cdr:y>
    </cdr:from>
    <cdr:to>
      <cdr:x>0.77557</cdr:x>
      <cdr:y>0.20758</cdr:y>
    </cdr:to>
    <cdr:pic>
      <cdr:nvPicPr>
        <cdr:cNvPr id="9" name="Picture 8">
          <a:extLst xmlns:a="http://schemas.openxmlformats.org/drawingml/2006/main">
            <a:ext uri="{FF2B5EF4-FFF2-40B4-BE49-F238E27FC236}">
              <a16:creationId xmlns:a16="http://schemas.microsoft.com/office/drawing/2014/main" id="{4E15E01E-69FE-A1D3-EF88-13D88FB2079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884803" y="565478"/>
          <a:ext cx="252808" cy="306470"/>
        </a:xfrm>
        <a:prstGeom xmlns:a="http://schemas.openxmlformats.org/drawingml/2006/main" prst="rect">
          <a:avLst/>
        </a:prstGeom>
      </cdr:spPr>
    </cdr:pic>
  </cdr:relSizeAnchor>
  <cdr:relSizeAnchor xmlns:cdr="http://schemas.openxmlformats.org/drawingml/2006/chartDrawing">
    <cdr:from>
      <cdr:x>0.51406</cdr:x>
      <cdr:y>0.1283</cdr:y>
    </cdr:from>
    <cdr:to>
      <cdr:x>0.72983</cdr:x>
      <cdr:y>0.19938</cdr:y>
    </cdr:to>
    <cdr:sp macro="" textlink="">
      <cdr:nvSpPr>
        <cdr:cNvPr id="7" name="TextBox 6"/>
        <cdr:cNvSpPr txBox="1"/>
      </cdr:nvSpPr>
      <cdr:spPr>
        <a:xfrm xmlns:a="http://schemas.openxmlformats.org/drawingml/2006/main">
          <a:off x="4730916" y="538943"/>
          <a:ext cx="1985743" cy="2985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0.09533</cdr:x>
      <cdr:y>0.08927</cdr:y>
    </cdr:from>
    <cdr:to>
      <cdr:x>0.1241</cdr:x>
      <cdr:y>0.15722</cdr:y>
    </cdr:to>
    <cdr:pic>
      <cdr:nvPicPr>
        <cdr:cNvPr id="4" name="Picture 3">
          <a:extLst xmlns:a="http://schemas.openxmlformats.org/drawingml/2006/main">
            <a:ext uri="{FF2B5EF4-FFF2-40B4-BE49-F238E27FC236}">
              <a16:creationId xmlns:a16="http://schemas.microsoft.com/office/drawing/2014/main" id="{7E1B9AE8-FD52-26E2-B9EC-711CB469ACC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85275" y="335035"/>
          <a:ext cx="267183" cy="255006"/>
        </a:xfrm>
        <a:prstGeom xmlns:a="http://schemas.openxmlformats.org/drawingml/2006/main" prst="rect">
          <a:avLst/>
        </a:prstGeom>
      </cdr:spPr>
    </cdr:pic>
  </cdr:relSizeAnchor>
  <cdr:relSizeAnchor xmlns:cdr="http://schemas.openxmlformats.org/drawingml/2006/chartDrawing">
    <cdr:from>
      <cdr:x>0.36756</cdr:x>
      <cdr:y>0.08398</cdr:y>
    </cdr:from>
    <cdr:to>
      <cdr:x>0.39222</cdr:x>
      <cdr:y>0.14222</cdr:y>
    </cdr:to>
    <cdr:pic>
      <cdr:nvPicPr>
        <cdr:cNvPr id="5" name="Picture 4">
          <a:extLst xmlns:a="http://schemas.openxmlformats.org/drawingml/2006/main">
            <a:ext uri="{FF2B5EF4-FFF2-40B4-BE49-F238E27FC236}">
              <a16:creationId xmlns:a16="http://schemas.microsoft.com/office/drawing/2014/main" id="{BBB70F5B-9AFE-2723-AAC7-59F5EAEE94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413496" y="315174"/>
          <a:ext cx="229014" cy="218566"/>
        </a:xfrm>
        <a:prstGeom xmlns:a="http://schemas.openxmlformats.org/drawingml/2006/main" prst="rect">
          <a:avLst/>
        </a:prstGeom>
      </cdr:spPr>
    </cdr:pic>
  </cdr:relSizeAnchor>
  <cdr:relSizeAnchor xmlns:cdr="http://schemas.openxmlformats.org/drawingml/2006/chartDrawing">
    <cdr:from>
      <cdr:x>0.13231</cdr:x>
      <cdr:y>0.08917</cdr:y>
    </cdr:from>
    <cdr:to>
      <cdr:x>0.35122</cdr:x>
      <cdr:y>0.14014</cdr:y>
    </cdr:to>
    <cdr:sp macro="" textlink="">
      <cdr:nvSpPr>
        <cdr:cNvPr id="6" name="TextBox 5"/>
        <cdr:cNvSpPr txBox="1"/>
      </cdr:nvSpPr>
      <cdr:spPr>
        <a:xfrm xmlns:a="http://schemas.openxmlformats.org/drawingml/2006/main">
          <a:off x="1228739" y="334629"/>
          <a:ext cx="2032990" cy="191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0.40865</cdr:x>
      <cdr:y>0.08398</cdr:y>
    </cdr:from>
    <cdr:to>
      <cdr:x>0.58336</cdr:x>
      <cdr:y>0.14466</cdr:y>
    </cdr:to>
    <cdr:sp macro="" textlink="">
      <cdr:nvSpPr>
        <cdr:cNvPr id="7" name="TextBox 6"/>
        <cdr:cNvSpPr txBox="1"/>
      </cdr:nvSpPr>
      <cdr:spPr>
        <a:xfrm xmlns:a="http://schemas.openxmlformats.org/drawingml/2006/main">
          <a:off x="3795072" y="315174"/>
          <a:ext cx="1622510" cy="2277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114935</xdr:colOff>
      <xdr:row>34</xdr:row>
      <xdr:rowOff>120649</xdr:rowOff>
    </xdr:from>
    <xdr:to>
      <xdr:col>15</xdr:col>
      <xdr:colOff>90805</xdr:colOff>
      <xdr:row>59</xdr:row>
      <xdr:rowOff>22860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8255</xdr:colOff>
      <xdr:row>4</xdr:row>
      <xdr:rowOff>632</xdr:rowOff>
    </xdr:from>
    <xdr:to>
      <xdr:col>14</xdr:col>
      <xdr:colOff>633095</xdr:colOff>
      <xdr:row>26</xdr:row>
      <xdr:rowOff>82547</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0.12746</cdr:x>
      <cdr:y>0.0992</cdr:y>
    </cdr:from>
    <cdr:to>
      <cdr:x>0.15623</cdr:x>
      <cdr:y>0.16715</cdr:y>
    </cdr:to>
    <cdr:pic>
      <cdr:nvPicPr>
        <cdr:cNvPr id="4" name="Picture 3">
          <a:extLst xmlns:a="http://schemas.openxmlformats.org/drawingml/2006/main">
            <a:ext uri="{FF2B5EF4-FFF2-40B4-BE49-F238E27FC236}">
              <a16:creationId xmlns:a16="http://schemas.microsoft.com/office/drawing/2014/main" id="{5A916123-CA18-C58B-71D3-EC5C52EE394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223731" y="381735"/>
          <a:ext cx="276226" cy="261478"/>
        </a:xfrm>
        <a:prstGeom xmlns:a="http://schemas.openxmlformats.org/drawingml/2006/main" prst="rect">
          <a:avLst/>
        </a:prstGeom>
      </cdr:spPr>
    </cdr:pic>
  </cdr:relSizeAnchor>
  <cdr:relSizeAnchor xmlns:cdr="http://schemas.openxmlformats.org/drawingml/2006/chartDrawing">
    <cdr:from>
      <cdr:x>0.36011</cdr:x>
      <cdr:y>0.09897</cdr:y>
    </cdr:from>
    <cdr:to>
      <cdr:x>0.38477</cdr:x>
      <cdr:y>0.15721</cdr:y>
    </cdr:to>
    <cdr:pic>
      <cdr:nvPicPr>
        <cdr:cNvPr id="5" name="Picture 4">
          <a:extLst xmlns:a="http://schemas.openxmlformats.org/drawingml/2006/main">
            <a:ext uri="{FF2B5EF4-FFF2-40B4-BE49-F238E27FC236}">
              <a16:creationId xmlns:a16="http://schemas.microsoft.com/office/drawing/2014/main" id="{DCE58AFA-5ACD-F65F-230E-ED0C254CCC1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457516" y="380279"/>
          <a:ext cx="236765" cy="223781"/>
        </a:xfrm>
        <a:prstGeom xmlns:a="http://schemas.openxmlformats.org/drawingml/2006/main" prst="rect">
          <a:avLst/>
        </a:prstGeom>
      </cdr:spPr>
    </cdr:pic>
  </cdr:relSizeAnchor>
  <cdr:relSizeAnchor xmlns:cdr="http://schemas.openxmlformats.org/drawingml/2006/chartDrawing">
    <cdr:from>
      <cdr:x>0.16325</cdr:x>
      <cdr:y>0.10163</cdr:y>
    </cdr:from>
    <cdr:to>
      <cdr:x>0.38216</cdr:x>
      <cdr:y>0.1526</cdr:y>
    </cdr:to>
    <cdr:sp macro="" textlink="">
      <cdr:nvSpPr>
        <cdr:cNvPr id="6" name="TextBox 5"/>
        <cdr:cNvSpPr txBox="1"/>
      </cdr:nvSpPr>
      <cdr:spPr>
        <a:xfrm xmlns:a="http://schemas.openxmlformats.org/drawingml/2006/main">
          <a:off x="1567361" y="391086"/>
          <a:ext cx="2101799" cy="196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0.38889</cdr:x>
      <cdr:y>0.09898</cdr:y>
    </cdr:from>
    <cdr:to>
      <cdr:x>0.5636</cdr:x>
      <cdr:y>0.15966</cdr:y>
    </cdr:to>
    <cdr:sp macro="" textlink="">
      <cdr:nvSpPr>
        <cdr:cNvPr id="7" name="TextBox 6"/>
        <cdr:cNvSpPr txBox="1"/>
      </cdr:nvSpPr>
      <cdr:spPr>
        <a:xfrm xmlns:a="http://schemas.openxmlformats.org/drawingml/2006/main">
          <a:off x="3733815" y="380314"/>
          <a:ext cx="1677426" cy="2331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39.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0.51475</cdr:x>
      <cdr:y>0.52973</cdr:y>
    </cdr:from>
    <cdr:to>
      <cdr:x>0.72431</cdr:x>
      <cdr:y>0.59459</cdr:y>
    </cdr:to>
    <cdr:sp macro="" textlink="">
      <cdr:nvSpPr>
        <cdr:cNvPr id="8" name="TextBox 7"/>
        <cdr:cNvSpPr txBox="1"/>
      </cdr:nvSpPr>
      <cdr:spPr>
        <a:xfrm xmlns:a="http://schemas.openxmlformats.org/drawingml/2006/main">
          <a:off x="4819650" y="1866900"/>
          <a:ext cx="19621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rgbClr val="009999"/>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0.73819</cdr:x>
      <cdr:y>0.28218</cdr:y>
    </cdr:from>
    <cdr:to>
      <cdr:x>1</cdr:x>
      <cdr:y>0.33663</cdr:y>
    </cdr:to>
    <cdr:sp macro="" textlink="">
      <cdr:nvSpPr>
        <cdr:cNvPr id="7"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10"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11"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12"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0.54159</cdr:x>
      <cdr:y>0.10987</cdr:y>
    </cdr:from>
    <cdr:to>
      <cdr:x>0.75115</cdr:x>
      <cdr:y>0.17473</cdr:y>
    </cdr:to>
    <cdr:sp macro="" textlink="">
      <cdr:nvSpPr>
        <cdr:cNvPr id="13" name="TextBox 7"/>
        <cdr:cNvSpPr txBox="1"/>
      </cdr:nvSpPr>
      <cdr:spPr>
        <a:xfrm xmlns:a="http://schemas.openxmlformats.org/drawingml/2006/main">
          <a:off x="5199958" y="422363"/>
          <a:ext cx="2012028" cy="2493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0.50334</cdr:x>
      <cdr:y>0.10782</cdr:y>
    </cdr:from>
    <cdr:to>
      <cdr:x>0.53081</cdr:x>
      <cdr:y>0.18078</cdr:y>
    </cdr:to>
    <cdr:pic>
      <cdr:nvPicPr>
        <cdr:cNvPr id="14" name="Picture 8">
          <a:extLst xmlns:a="http://schemas.openxmlformats.org/drawingml/2006/main">
            <a:ext uri="{FF2B5EF4-FFF2-40B4-BE49-F238E27FC236}">
              <a16:creationId xmlns:a16="http://schemas.microsoft.com/office/drawing/2014/main" id="{43A3F0F6-7275-AEF8-944A-F1D1131E890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832706" y="414486"/>
          <a:ext cx="263745" cy="280479"/>
        </a:xfrm>
        <a:prstGeom xmlns:a="http://schemas.openxmlformats.org/drawingml/2006/main" prst="rect">
          <a:avLst/>
        </a:prstGeom>
      </cdr:spPr>
    </cdr:pic>
  </cdr:relSizeAnchor>
  <cdr:relSizeAnchor xmlns:cdr="http://schemas.openxmlformats.org/drawingml/2006/chartDrawing">
    <cdr:from>
      <cdr:x>0.26671</cdr:x>
      <cdr:y>0.11315</cdr:y>
    </cdr:from>
    <cdr:to>
      <cdr:x>0.46721</cdr:x>
      <cdr:y>0.17801</cdr:y>
    </cdr:to>
    <cdr:sp macro="" textlink="">
      <cdr:nvSpPr>
        <cdr:cNvPr id="15" name="TextBox 1"/>
        <cdr:cNvSpPr txBox="1"/>
      </cdr:nvSpPr>
      <cdr:spPr>
        <a:xfrm xmlns:a="http://schemas.openxmlformats.org/drawingml/2006/main">
          <a:off x="2560689" y="434350"/>
          <a:ext cx="1925040" cy="2489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0.24674</cdr:x>
      <cdr:y>0.12967</cdr:y>
    </cdr:from>
    <cdr:to>
      <cdr:x>0.26344</cdr:x>
      <cdr:y>0.1668</cdr:y>
    </cdr:to>
    <cdr:sp macro="" textlink="">
      <cdr:nvSpPr>
        <cdr:cNvPr id="16" name="Flowchart: Connector 6"/>
        <cdr:cNvSpPr/>
      </cdr:nvSpPr>
      <cdr:spPr>
        <a:xfrm xmlns:a="http://schemas.openxmlformats.org/drawingml/2006/main">
          <a:off x="2368973" y="497730"/>
          <a:ext cx="160340" cy="142527"/>
        </a:xfrm>
        <a:prstGeom xmlns:a="http://schemas.openxmlformats.org/drawingml/2006/main" prst="flowChartConnector">
          <a:avLst/>
        </a:prstGeom>
        <a:solidFill xmlns:a="http://schemas.openxmlformats.org/drawingml/2006/main">
          <a:srgbClr val="993365"/>
        </a:solidFill>
        <a:ln xmlns:a="http://schemas.openxmlformats.org/drawingml/2006/main">
          <a:solidFill>
            <a:srgbClr val="993365"/>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133350</xdr:colOff>
      <xdr:row>3</xdr:row>
      <xdr:rowOff>13335</xdr:rowOff>
    </xdr:from>
    <xdr:to>
      <xdr:col>15</xdr:col>
      <xdr:colOff>104775</xdr:colOff>
      <xdr:row>26</xdr:row>
      <xdr:rowOff>108585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426720</xdr:colOff>
      <xdr:row>35</xdr:row>
      <xdr:rowOff>130171</xdr:rowOff>
    </xdr:from>
    <xdr:to>
      <xdr:col>16</xdr:col>
      <xdr:colOff>60960</xdr:colOff>
      <xdr:row>60</xdr:row>
      <xdr:rowOff>130171</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337185</xdr:colOff>
      <xdr:row>36</xdr:row>
      <xdr:rowOff>81915</xdr:rowOff>
    </xdr:from>
    <xdr:to>
      <xdr:col>15</xdr:col>
      <xdr:colOff>485775</xdr:colOff>
      <xdr:row>60</xdr:row>
      <xdr:rowOff>49530</xdr:rowOff>
    </xdr:to>
    <xdr:graphicFrame macro="">
      <xdr:nvGraphicFramePr>
        <xdr:cNvPr id="3" name="Chart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121914</xdr:colOff>
      <xdr:row>3</xdr:row>
      <xdr:rowOff>46356</xdr:rowOff>
    </xdr:from>
    <xdr:to>
      <xdr:col>15</xdr:col>
      <xdr:colOff>450209</xdr:colOff>
      <xdr:row>25</xdr:row>
      <xdr:rowOff>130176</xdr:rowOff>
    </xdr:to>
    <xdr:graphicFrame macro="">
      <xdr:nvGraphicFramePr>
        <xdr:cNvPr id="4" name="Chart 3">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0</xdr:colOff>
      <xdr:row>21</xdr:row>
      <xdr:rowOff>95250</xdr:rowOff>
    </xdr:from>
    <xdr:to>
      <xdr:col>10</xdr:col>
      <xdr:colOff>247619</xdr:colOff>
      <xdr:row>23</xdr:row>
      <xdr:rowOff>19020</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91250" y="3933825"/>
          <a:ext cx="247619" cy="247620"/>
        </a:xfrm>
        <a:prstGeom prst="rect">
          <a:avLst/>
        </a:prstGeom>
      </xdr:spPr>
    </xdr:pic>
    <xdr:clientData/>
  </xdr:twoCellAnchor>
</xdr:wsDr>
</file>

<file path=xl/drawings/drawing41.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cdr:x>
      <cdr:y>0.05465</cdr:y>
    </cdr:from>
    <cdr:to>
      <cdr:x>0.12177</cdr:x>
      <cdr:y>0.1226</cdr:y>
    </cdr:to>
    <cdr:pic>
      <cdr:nvPicPr>
        <cdr:cNvPr id="4" name="Picture 3">
          <a:extLst xmlns:a="http://schemas.openxmlformats.org/drawingml/2006/main">
            <a:ext uri="{FF2B5EF4-FFF2-40B4-BE49-F238E27FC236}">
              <a16:creationId xmlns:a16="http://schemas.microsoft.com/office/drawing/2014/main" id="{7ADABC0F-69BD-1CF7-FBE9-B5CD2904DA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18541" y="210285"/>
          <a:ext cx="253207" cy="261478"/>
        </a:xfrm>
        <a:prstGeom xmlns:a="http://schemas.openxmlformats.org/drawingml/2006/main" prst="rect">
          <a:avLst/>
        </a:prstGeom>
      </cdr:spPr>
    </cdr:pic>
  </cdr:relSizeAnchor>
  <cdr:relSizeAnchor xmlns:cdr="http://schemas.openxmlformats.org/drawingml/2006/chartDrawing">
    <cdr:from>
      <cdr:x>0.34244</cdr:x>
      <cdr:y>0.05703</cdr:y>
    </cdr:from>
    <cdr:to>
      <cdr:x>0.3671</cdr:x>
      <cdr:y>0.11527</cdr:y>
    </cdr:to>
    <cdr:pic>
      <cdr:nvPicPr>
        <cdr:cNvPr id="5" name="Picture 4">
          <a:extLst xmlns:a="http://schemas.openxmlformats.org/drawingml/2006/main">
            <a:ext uri="{FF2B5EF4-FFF2-40B4-BE49-F238E27FC236}">
              <a16:creationId xmlns:a16="http://schemas.microsoft.com/office/drawing/2014/main" id="{442B56E3-731C-386D-6DA5-7F586378DC8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013817" y="219462"/>
          <a:ext cx="217035" cy="224113"/>
        </a:xfrm>
        <a:prstGeom xmlns:a="http://schemas.openxmlformats.org/drawingml/2006/main" prst="rect">
          <a:avLst/>
        </a:prstGeom>
      </cdr:spPr>
    </cdr:pic>
  </cdr:relSizeAnchor>
  <cdr:relSizeAnchor xmlns:cdr="http://schemas.openxmlformats.org/drawingml/2006/chartDrawing">
    <cdr:from>
      <cdr:x>0.13141</cdr:x>
      <cdr:y>0.0546</cdr:y>
    </cdr:from>
    <cdr:to>
      <cdr:x>0.35032</cdr:x>
      <cdr:y>0.10557</cdr:y>
    </cdr:to>
    <cdr:sp macro="" textlink="">
      <cdr:nvSpPr>
        <cdr:cNvPr id="6" name="TextBox 5"/>
        <cdr:cNvSpPr txBox="1"/>
      </cdr:nvSpPr>
      <cdr:spPr>
        <a:xfrm xmlns:a="http://schemas.openxmlformats.org/drawingml/2006/main">
          <a:off x="1156554" y="210111"/>
          <a:ext cx="1926648" cy="196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0.37771</cdr:x>
      <cdr:y>0.05703</cdr:y>
    </cdr:from>
    <cdr:to>
      <cdr:x>0.55242</cdr:x>
      <cdr:y>0.11771</cdr:y>
    </cdr:to>
    <cdr:sp macro="" textlink="">
      <cdr:nvSpPr>
        <cdr:cNvPr id="7" name="TextBox 6"/>
        <cdr:cNvSpPr txBox="1"/>
      </cdr:nvSpPr>
      <cdr:spPr>
        <a:xfrm xmlns:a="http://schemas.openxmlformats.org/drawingml/2006/main">
          <a:off x="3324263" y="219462"/>
          <a:ext cx="1537640" cy="2335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42.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0.51475</cdr:x>
      <cdr:y>0.52973</cdr:y>
    </cdr:from>
    <cdr:to>
      <cdr:x>0.72431</cdr:x>
      <cdr:y>0.59459</cdr:y>
    </cdr:to>
    <cdr:sp macro="" textlink="">
      <cdr:nvSpPr>
        <cdr:cNvPr id="8" name="TextBox 7"/>
        <cdr:cNvSpPr txBox="1"/>
      </cdr:nvSpPr>
      <cdr:spPr>
        <a:xfrm xmlns:a="http://schemas.openxmlformats.org/drawingml/2006/main">
          <a:off x="4819650" y="1866900"/>
          <a:ext cx="19621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rgbClr val="009999"/>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0.73819</cdr:x>
      <cdr:y>0.28218</cdr:y>
    </cdr:from>
    <cdr:to>
      <cdr:x>1</cdr:x>
      <cdr:y>0.33663</cdr:y>
    </cdr:to>
    <cdr:sp macro="" textlink="">
      <cdr:nvSpPr>
        <cdr:cNvPr id="7"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10"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11"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12"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0.75204</cdr:x>
      <cdr:y>0.75379</cdr:y>
    </cdr:from>
    <cdr:to>
      <cdr:x>0.9616</cdr:x>
      <cdr:y>0.81865</cdr:y>
    </cdr:to>
    <cdr:sp macro="" textlink="">
      <cdr:nvSpPr>
        <cdr:cNvPr id="13" name="TextBox 7"/>
        <cdr:cNvSpPr txBox="1"/>
      </cdr:nvSpPr>
      <cdr:spPr>
        <a:xfrm xmlns:a="http://schemas.openxmlformats.org/drawingml/2006/main">
          <a:off x="6418177" y="3187838"/>
          <a:ext cx="1788469" cy="274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0.42742</cdr:x>
      <cdr:y>0.74829</cdr:y>
    </cdr:from>
    <cdr:to>
      <cdr:x>0.67299</cdr:x>
      <cdr:y>0.81315</cdr:y>
    </cdr:to>
    <cdr:sp macro="" textlink="">
      <cdr:nvSpPr>
        <cdr:cNvPr id="15" name="TextBox 1"/>
        <cdr:cNvSpPr txBox="1"/>
      </cdr:nvSpPr>
      <cdr:spPr>
        <a:xfrm xmlns:a="http://schemas.openxmlformats.org/drawingml/2006/main">
          <a:off x="3647810" y="3164573"/>
          <a:ext cx="2095765" cy="2742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0.40522</cdr:x>
      <cdr:y>0.75805</cdr:y>
    </cdr:from>
    <cdr:to>
      <cdr:x>0.42192</cdr:x>
      <cdr:y>0.79518</cdr:y>
    </cdr:to>
    <cdr:sp macro="" textlink="">
      <cdr:nvSpPr>
        <cdr:cNvPr id="16" name="Flowchart: Connector 6"/>
        <cdr:cNvSpPr/>
      </cdr:nvSpPr>
      <cdr:spPr>
        <a:xfrm xmlns:a="http://schemas.openxmlformats.org/drawingml/2006/main">
          <a:off x="3458328" y="3205862"/>
          <a:ext cx="142524" cy="157027"/>
        </a:xfrm>
        <a:prstGeom xmlns:a="http://schemas.openxmlformats.org/drawingml/2006/main" prst="flowChartConnector">
          <a:avLst/>
        </a:prstGeom>
        <a:solidFill xmlns:a="http://schemas.openxmlformats.org/drawingml/2006/main">
          <a:srgbClr val="993365"/>
        </a:solidFill>
        <a:ln xmlns:a="http://schemas.openxmlformats.org/drawingml/2006/main">
          <a:solidFill>
            <a:srgbClr val="993365"/>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92710</xdr:colOff>
      <xdr:row>3</xdr:row>
      <xdr:rowOff>114933</xdr:rowOff>
    </xdr:from>
    <xdr:to>
      <xdr:col>15</xdr:col>
      <xdr:colOff>92710</xdr:colOff>
      <xdr:row>26</xdr:row>
      <xdr:rowOff>24128</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34</xdr:row>
      <xdr:rowOff>153035</xdr:rowOff>
    </xdr:from>
    <xdr:to>
      <xdr:col>15</xdr:col>
      <xdr:colOff>251461</xdr:colOff>
      <xdr:row>59</xdr:row>
      <xdr:rowOff>76200</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0.1375</cdr:x>
      <cdr:y>0.42641</cdr:y>
    </cdr:from>
    <cdr:to>
      <cdr:x>0.167</cdr:x>
      <cdr:y>0.50478</cdr:y>
    </cdr:to>
    <cdr:pic>
      <cdr:nvPicPr>
        <cdr:cNvPr id="5" name="Picture 4">
          <a:extLst xmlns:a="http://schemas.openxmlformats.org/drawingml/2006/main">
            <a:ext uri="{FF2B5EF4-FFF2-40B4-BE49-F238E27FC236}">
              <a16:creationId xmlns:a16="http://schemas.microsoft.com/office/drawing/2014/main" id="{A5BB976B-4C35-BD85-7EF7-6DA79C264AD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276912" y="1707485"/>
          <a:ext cx="273963" cy="313818"/>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0.51579</cdr:x>
      <cdr:y>0.4314</cdr:y>
    </cdr:from>
    <cdr:to>
      <cdr:x>0.72535</cdr:x>
      <cdr:y>0.49626</cdr:y>
    </cdr:to>
    <cdr:sp macro="" textlink="">
      <cdr:nvSpPr>
        <cdr:cNvPr id="8" name="TextBox 7"/>
        <cdr:cNvSpPr txBox="1"/>
      </cdr:nvSpPr>
      <cdr:spPr>
        <a:xfrm xmlns:a="http://schemas.openxmlformats.org/drawingml/2006/main">
          <a:off x="4790077" y="1727456"/>
          <a:ext cx="1946158" cy="259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0.47947</cdr:x>
      <cdr:y>0.41758</cdr:y>
    </cdr:from>
    <cdr:to>
      <cdr:x>0.50694</cdr:x>
      <cdr:y>0.49054</cdr:y>
    </cdr:to>
    <cdr:pic>
      <cdr:nvPicPr>
        <cdr:cNvPr id="9" name="Picture 8">
          <a:extLst xmlns:a="http://schemas.openxmlformats.org/drawingml/2006/main">
            <a:ext uri="{FF2B5EF4-FFF2-40B4-BE49-F238E27FC236}">
              <a16:creationId xmlns:a16="http://schemas.microsoft.com/office/drawing/2014/main" id="{5C8ADA5E-3392-E0D4-314F-E1E8AF19408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52818" y="1672108"/>
          <a:ext cx="255111" cy="292154"/>
        </a:xfrm>
        <a:prstGeom xmlns:a="http://schemas.openxmlformats.org/drawingml/2006/main" prst="rect">
          <a:avLst/>
        </a:prstGeom>
      </cdr:spPr>
    </cdr:pic>
  </cdr:relSizeAnchor>
  <cdr:relSizeAnchor xmlns:cdr="http://schemas.openxmlformats.org/drawingml/2006/chartDrawing">
    <cdr:from>
      <cdr:x>0.17585</cdr:x>
      <cdr:y>0.43851</cdr:y>
    </cdr:from>
    <cdr:to>
      <cdr:x>0.39044</cdr:x>
      <cdr:y>0.51524</cdr:y>
    </cdr:to>
    <cdr:sp macro="" textlink="">
      <cdr:nvSpPr>
        <cdr:cNvPr id="7" name="TextBox 6"/>
        <cdr:cNvSpPr txBox="1"/>
      </cdr:nvSpPr>
      <cdr:spPr>
        <a:xfrm xmlns:a="http://schemas.openxmlformats.org/drawingml/2006/main">
          <a:off x="1633076" y="1755911"/>
          <a:ext cx="1992870" cy="3072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0.47167</cdr:x>
      <cdr:y>0.28485</cdr:y>
    </cdr:from>
    <cdr:to>
      <cdr:x>0.50044</cdr:x>
      <cdr:y>0.3528</cdr:y>
    </cdr:to>
    <cdr:pic>
      <cdr:nvPicPr>
        <cdr:cNvPr id="4" name="Picture 3">
          <a:extLst xmlns:a="http://schemas.openxmlformats.org/drawingml/2006/main">
            <a:ext uri="{FF2B5EF4-FFF2-40B4-BE49-F238E27FC236}">
              <a16:creationId xmlns:a16="http://schemas.microsoft.com/office/drawing/2014/main" id="{B1DD9185-C5FE-7FA3-540F-71647B11C5B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80324" y="1096117"/>
          <a:ext cx="267183" cy="261479"/>
        </a:xfrm>
        <a:prstGeom xmlns:a="http://schemas.openxmlformats.org/drawingml/2006/main" prst="rect">
          <a:avLst/>
        </a:prstGeom>
      </cdr:spPr>
    </cdr:pic>
  </cdr:relSizeAnchor>
  <cdr:relSizeAnchor xmlns:cdr="http://schemas.openxmlformats.org/drawingml/2006/chartDrawing">
    <cdr:from>
      <cdr:x>0.6928</cdr:x>
      <cdr:y>0.29465</cdr:y>
    </cdr:from>
    <cdr:to>
      <cdr:x>0.71746</cdr:x>
      <cdr:y>0.35289</cdr:y>
    </cdr:to>
    <cdr:pic>
      <cdr:nvPicPr>
        <cdr:cNvPr id="5" name="Picture 4">
          <a:extLst xmlns:a="http://schemas.openxmlformats.org/drawingml/2006/main">
            <a:ext uri="{FF2B5EF4-FFF2-40B4-BE49-F238E27FC236}">
              <a16:creationId xmlns:a16="http://schemas.microsoft.com/office/drawing/2014/main" id="{F175406C-0338-B7C2-87DB-61D3912AA0D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433947" y="1133851"/>
          <a:ext cx="229014" cy="224113"/>
        </a:xfrm>
        <a:prstGeom xmlns:a="http://schemas.openxmlformats.org/drawingml/2006/main" prst="rect">
          <a:avLst/>
        </a:prstGeom>
      </cdr:spPr>
    </cdr:pic>
  </cdr:relSizeAnchor>
  <cdr:relSizeAnchor xmlns:cdr="http://schemas.openxmlformats.org/drawingml/2006/chartDrawing">
    <cdr:from>
      <cdr:x>0.51183</cdr:x>
      <cdr:y>0.28728</cdr:y>
    </cdr:from>
    <cdr:to>
      <cdr:x>0.73074</cdr:x>
      <cdr:y>0.33825</cdr:y>
    </cdr:to>
    <cdr:sp macro="" textlink="">
      <cdr:nvSpPr>
        <cdr:cNvPr id="6" name="TextBox 5"/>
        <cdr:cNvSpPr txBox="1"/>
      </cdr:nvSpPr>
      <cdr:spPr>
        <a:xfrm xmlns:a="http://schemas.openxmlformats.org/drawingml/2006/main">
          <a:off x="4753256" y="1105468"/>
          <a:ext cx="2032990" cy="1961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0.72061</cdr:x>
      <cdr:y>0.29466</cdr:y>
    </cdr:from>
    <cdr:to>
      <cdr:x>0.89532</cdr:x>
      <cdr:y>0.35534</cdr:y>
    </cdr:to>
    <cdr:sp macro="" textlink="">
      <cdr:nvSpPr>
        <cdr:cNvPr id="7" name="TextBox 6"/>
        <cdr:cNvSpPr txBox="1"/>
      </cdr:nvSpPr>
      <cdr:spPr>
        <a:xfrm xmlns:a="http://schemas.openxmlformats.org/drawingml/2006/main">
          <a:off x="6692191" y="1133871"/>
          <a:ext cx="1622510" cy="2335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46.xml><?xml version="1.0" encoding="utf-8"?>
<xdr:wsDr xmlns:xdr="http://schemas.openxmlformats.org/drawingml/2006/spreadsheetDrawing" xmlns:a="http://schemas.openxmlformats.org/drawingml/2006/main">
  <xdr:twoCellAnchor>
    <xdr:from>
      <xdr:col>0</xdr:col>
      <xdr:colOff>76835</xdr:colOff>
      <xdr:row>3</xdr:row>
      <xdr:rowOff>23493</xdr:rowOff>
    </xdr:from>
    <xdr:to>
      <xdr:col>15</xdr:col>
      <xdr:colOff>76835</xdr:colOff>
      <xdr:row>26</xdr:row>
      <xdr:rowOff>106043</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75565</xdr:colOff>
      <xdr:row>35</xdr:row>
      <xdr:rowOff>46990</xdr:rowOff>
    </xdr:from>
    <xdr:to>
      <xdr:col>15</xdr:col>
      <xdr:colOff>52705</xdr:colOff>
      <xdr:row>59</xdr:row>
      <xdr:rowOff>136525</xdr:rowOff>
    </xdr:to>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5</xdr:row>
      <xdr:rowOff>49530</xdr:rowOff>
    </xdr:from>
    <xdr:to>
      <xdr:col>5</xdr:col>
      <xdr:colOff>512445</xdr:colOff>
      <xdr:row>7</xdr:row>
      <xdr:rowOff>5714</xdr:rowOff>
    </xdr:to>
    <xdr:sp macro="" textlink="">
      <xdr:nvSpPr>
        <xdr:cNvPr id="4" name="TextBox 3">
          <a:extLst>
            <a:ext uri="{FF2B5EF4-FFF2-40B4-BE49-F238E27FC236}">
              <a16:creationId xmlns:a16="http://schemas.microsoft.com/office/drawing/2014/main" id="{00000000-0008-0000-1800-000004000000}"/>
            </a:ext>
          </a:extLst>
        </xdr:cNvPr>
        <xdr:cNvSpPr txBox="1"/>
      </xdr:nvSpPr>
      <xdr:spPr>
        <a:xfrm>
          <a:off x="1704975" y="944880"/>
          <a:ext cx="1903095" cy="28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93365"/>
              </a:solidFill>
              <a:latin typeface="Arial" panose="020B0604020202020204" pitchFamily="34" charset="0"/>
              <a:cs typeface="Arial" panose="020B0604020202020204" pitchFamily="34" charset="0"/>
            </a:rPr>
            <a:t>Applications per program</a:t>
          </a:r>
        </a:p>
      </xdr:txBody>
    </xdr:sp>
    <xdr:clientData/>
  </xdr:twoCellAnchor>
</xdr:wsDr>
</file>

<file path=xl/drawings/drawing47.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0.12843</cdr:x>
      <cdr:y>0.05702</cdr:y>
    </cdr:from>
    <cdr:to>
      <cdr:x>0.15793</cdr:x>
      <cdr:y>0.13539</cdr:y>
    </cdr:to>
    <cdr:pic>
      <cdr:nvPicPr>
        <cdr:cNvPr id="5" name="Picture 4">
          <a:extLst xmlns:a="http://schemas.openxmlformats.org/drawingml/2006/main">
            <a:ext uri="{FF2B5EF4-FFF2-40B4-BE49-F238E27FC236}">
              <a16:creationId xmlns:a16="http://schemas.microsoft.com/office/drawing/2014/main" id="{36778FF5-98D1-7DC0-4D8A-E1C6502C891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192706" y="227801"/>
          <a:ext cx="273963" cy="313071"/>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0.4893</cdr:x>
      <cdr:y>0.06497</cdr:y>
    </cdr:from>
    <cdr:to>
      <cdr:x>0.69886</cdr:x>
      <cdr:y>0.12983</cdr:y>
    </cdr:to>
    <cdr:sp macro="" textlink="">
      <cdr:nvSpPr>
        <cdr:cNvPr id="8" name="TextBox 7"/>
        <cdr:cNvSpPr txBox="1"/>
      </cdr:nvSpPr>
      <cdr:spPr>
        <a:xfrm xmlns:a="http://schemas.openxmlformats.org/drawingml/2006/main">
          <a:off x="4544080" y="259547"/>
          <a:ext cx="1946157" cy="2591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0.44285</cdr:x>
      <cdr:y>0.05342</cdr:y>
    </cdr:from>
    <cdr:to>
      <cdr:x>0.47032</cdr:x>
      <cdr:y>0.12638</cdr:y>
    </cdr:to>
    <cdr:pic>
      <cdr:nvPicPr>
        <cdr:cNvPr id="9" name="Picture 8">
          <a:extLst xmlns:a="http://schemas.openxmlformats.org/drawingml/2006/main">
            <a:ext uri="{FF2B5EF4-FFF2-40B4-BE49-F238E27FC236}">
              <a16:creationId xmlns:a16="http://schemas.microsoft.com/office/drawing/2014/main" id="{7D29D47F-665A-9571-2539-8930EF6A304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112731" y="213418"/>
          <a:ext cx="255110" cy="291459"/>
        </a:xfrm>
        <a:prstGeom xmlns:a="http://schemas.openxmlformats.org/drawingml/2006/main" prst="rect">
          <a:avLst/>
        </a:prstGeom>
      </cdr:spPr>
    </cdr:pic>
  </cdr:relSizeAnchor>
</c:userShapes>
</file>

<file path=xl/drawings/drawing48.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0.47071</cdr:x>
      <cdr:y>0.49029</cdr:y>
    </cdr:from>
    <cdr:to>
      <cdr:x>0.49948</cdr:x>
      <cdr:y>0.55824</cdr:y>
    </cdr:to>
    <cdr:pic>
      <cdr:nvPicPr>
        <cdr:cNvPr id="4" name="Picture 3">
          <a:extLst xmlns:a="http://schemas.openxmlformats.org/drawingml/2006/main">
            <a:ext uri="{FF2B5EF4-FFF2-40B4-BE49-F238E27FC236}">
              <a16:creationId xmlns:a16="http://schemas.microsoft.com/office/drawing/2014/main" id="{7CADC6DC-BF50-C152-33D6-B88C8CE461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62450" y="1924050"/>
          <a:ext cx="266667" cy="266667"/>
        </a:xfrm>
        <a:prstGeom xmlns:a="http://schemas.openxmlformats.org/drawingml/2006/main" prst="rect">
          <a:avLst/>
        </a:prstGeom>
      </cdr:spPr>
    </cdr:pic>
  </cdr:relSizeAnchor>
  <cdr:relSizeAnchor xmlns:cdr="http://schemas.openxmlformats.org/drawingml/2006/chartDrawing">
    <cdr:from>
      <cdr:x>0.68551</cdr:x>
      <cdr:y>0.49515</cdr:y>
    </cdr:from>
    <cdr:to>
      <cdr:x>0.71017</cdr:x>
      <cdr:y>0.55339</cdr:y>
    </cdr:to>
    <cdr:pic>
      <cdr:nvPicPr>
        <cdr:cNvPr id="5" name="Picture 4">
          <a:extLst xmlns:a="http://schemas.openxmlformats.org/drawingml/2006/main">
            <a:ext uri="{FF2B5EF4-FFF2-40B4-BE49-F238E27FC236}">
              <a16:creationId xmlns:a16="http://schemas.microsoft.com/office/drawing/2014/main" id="{D5077CE9-D26C-B439-FD9E-D5DBF4DC0F1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53175" y="1943100"/>
          <a:ext cx="228571" cy="228571"/>
        </a:xfrm>
        <a:prstGeom xmlns:a="http://schemas.openxmlformats.org/drawingml/2006/main" prst="rect">
          <a:avLst/>
        </a:prstGeom>
      </cdr:spPr>
    </cdr:pic>
  </cdr:relSizeAnchor>
  <cdr:relSizeAnchor xmlns:cdr="http://schemas.openxmlformats.org/drawingml/2006/chartDrawing">
    <cdr:from>
      <cdr:x>0.50154</cdr:x>
      <cdr:y>0.49272</cdr:y>
    </cdr:from>
    <cdr:to>
      <cdr:x>0.72045</cdr:x>
      <cdr:y>0.54369</cdr:y>
    </cdr:to>
    <cdr:sp macro="" textlink="">
      <cdr:nvSpPr>
        <cdr:cNvPr id="6" name="TextBox 5"/>
        <cdr:cNvSpPr txBox="1"/>
      </cdr:nvSpPr>
      <cdr:spPr>
        <a:xfrm xmlns:a="http://schemas.openxmlformats.org/drawingml/2006/main">
          <a:off x="4648200" y="1933575"/>
          <a:ext cx="20288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0.71429</cdr:x>
      <cdr:y>0.49515</cdr:y>
    </cdr:from>
    <cdr:to>
      <cdr:x>0.889</cdr:x>
      <cdr:y>0.55583</cdr:y>
    </cdr:to>
    <cdr:sp macro="" textlink="">
      <cdr:nvSpPr>
        <cdr:cNvPr id="7" name="TextBox 6"/>
        <cdr:cNvSpPr txBox="1"/>
      </cdr:nvSpPr>
      <cdr:spPr>
        <a:xfrm xmlns:a="http://schemas.openxmlformats.org/drawingml/2006/main">
          <a:off x="6619875" y="1943100"/>
          <a:ext cx="16192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88265</xdr:colOff>
      <xdr:row>3</xdr:row>
      <xdr:rowOff>39687</xdr:rowOff>
    </xdr:from>
    <xdr:to>
      <xdr:col>15</xdr:col>
      <xdr:colOff>88265</xdr:colOff>
      <xdr:row>25</xdr:row>
      <xdr:rowOff>123507</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46355</xdr:colOff>
      <xdr:row>36</xdr:row>
      <xdr:rowOff>98425</xdr:rowOff>
    </xdr:from>
    <xdr:to>
      <xdr:col>15</xdr:col>
      <xdr:colOff>22225</xdr:colOff>
      <xdr:row>61</xdr:row>
      <xdr:rowOff>22225</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0.16982</cdr:x>
      <cdr:y>0.50648</cdr:y>
    </cdr:from>
    <cdr:to>
      <cdr:x>0.19932</cdr:x>
      <cdr:y>0.58485</cdr:y>
    </cdr:to>
    <cdr:pic>
      <cdr:nvPicPr>
        <cdr:cNvPr id="5" name="Picture 4">
          <a:extLst xmlns:a="http://schemas.openxmlformats.org/drawingml/2006/main">
            <a:ext uri="{FF2B5EF4-FFF2-40B4-BE49-F238E27FC236}">
              <a16:creationId xmlns:a16="http://schemas.microsoft.com/office/drawing/2014/main" id="{C2FCA26B-E072-C1D4-DE69-3EF242BE81B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575495" y="2113018"/>
          <a:ext cx="273682" cy="326956"/>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0.51475</cdr:x>
      <cdr:y>0.52973</cdr:y>
    </cdr:from>
    <cdr:to>
      <cdr:x>0.72431</cdr:x>
      <cdr:y>0.59459</cdr:y>
    </cdr:to>
    <cdr:sp macro="" textlink="">
      <cdr:nvSpPr>
        <cdr:cNvPr id="8" name="TextBox 7"/>
        <cdr:cNvSpPr txBox="1"/>
      </cdr:nvSpPr>
      <cdr:spPr>
        <a:xfrm xmlns:a="http://schemas.openxmlformats.org/drawingml/2006/main">
          <a:off x="4819650" y="1866900"/>
          <a:ext cx="19621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0.4805</cdr:x>
      <cdr:y>0.52523</cdr:y>
    </cdr:from>
    <cdr:to>
      <cdr:x>0.50797</cdr:x>
      <cdr:y>0.59819</cdr:y>
    </cdr:to>
    <cdr:pic>
      <cdr:nvPicPr>
        <cdr:cNvPr id="9" name="Picture 8">
          <a:extLst xmlns:a="http://schemas.openxmlformats.org/drawingml/2006/main">
            <a:ext uri="{FF2B5EF4-FFF2-40B4-BE49-F238E27FC236}">
              <a16:creationId xmlns:a16="http://schemas.microsoft.com/office/drawing/2014/main" id="{2FDA823B-363A-A312-ED31-AA03A04DFDC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98975" y="1851025"/>
          <a:ext cx="257145" cy="257145"/>
        </a:xfrm>
        <a:prstGeom xmlns:a="http://schemas.openxmlformats.org/drawingml/2006/main" prst="rect">
          <a:avLst/>
        </a:prstGeom>
      </cdr:spPr>
    </cdr:pic>
  </cdr:relSizeAnchor>
  <cdr:relSizeAnchor xmlns:cdr="http://schemas.openxmlformats.org/drawingml/2006/chartDrawing">
    <cdr:from>
      <cdr:x>0.20568</cdr:x>
      <cdr:y>0.52577</cdr:y>
    </cdr:from>
    <cdr:to>
      <cdr:x>0.41524</cdr:x>
      <cdr:y>0.59063</cdr:y>
    </cdr:to>
    <cdr:sp macro="" textlink="">
      <cdr:nvSpPr>
        <cdr:cNvPr id="10" name="TextBox 1"/>
        <cdr:cNvSpPr txBox="1"/>
      </cdr:nvSpPr>
      <cdr:spPr>
        <a:xfrm xmlns:a="http://schemas.openxmlformats.org/drawingml/2006/main">
          <a:off x="1908181" y="2193473"/>
          <a:ext cx="1944161" cy="2705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0.17133</cdr:x>
      <cdr:y>0.46486</cdr:y>
    </cdr:from>
    <cdr:to>
      <cdr:x>0.20083</cdr:x>
      <cdr:y>0.54323</cdr:y>
    </cdr:to>
    <cdr:pic>
      <cdr:nvPicPr>
        <cdr:cNvPr id="5" name="Picture 4">
          <a:extLst xmlns:a="http://schemas.openxmlformats.org/drawingml/2006/main">
            <a:ext uri="{FF2B5EF4-FFF2-40B4-BE49-F238E27FC236}">
              <a16:creationId xmlns:a16="http://schemas.microsoft.com/office/drawing/2014/main" id="{B7939BBE-429F-632B-8030-01060A86EC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591104" y="1771117"/>
          <a:ext cx="273962" cy="298589"/>
        </a:xfrm>
        <a:prstGeom xmlns:a="http://schemas.openxmlformats.org/drawingml/2006/main" prst="rect">
          <a:avLst/>
        </a:prstGeom>
      </cdr:spPr>
    </cdr:pic>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0.51892</cdr:x>
      <cdr:y>0.47258</cdr:y>
    </cdr:from>
    <cdr:to>
      <cdr:x>0.72848</cdr:x>
      <cdr:y>0.53744</cdr:y>
    </cdr:to>
    <cdr:sp macro="" textlink="">
      <cdr:nvSpPr>
        <cdr:cNvPr id="8" name="TextBox 7"/>
        <cdr:cNvSpPr txBox="1"/>
      </cdr:nvSpPr>
      <cdr:spPr>
        <a:xfrm xmlns:a="http://schemas.openxmlformats.org/drawingml/2006/main">
          <a:off x="4819145" y="1800530"/>
          <a:ext cx="1946158" cy="2471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0.47947</cdr:x>
      <cdr:y>0.46553</cdr:y>
    </cdr:from>
    <cdr:to>
      <cdr:x>0.50694</cdr:x>
      <cdr:y>0.53849</cdr:y>
    </cdr:to>
    <cdr:pic>
      <cdr:nvPicPr>
        <cdr:cNvPr id="9" name="Picture 8">
          <a:extLst xmlns:a="http://schemas.openxmlformats.org/drawingml/2006/main">
            <a:ext uri="{FF2B5EF4-FFF2-40B4-BE49-F238E27FC236}">
              <a16:creationId xmlns:a16="http://schemas.microsoft.com/office/drawing/2014/main" id="{716B87A3-FB59-B21E-EEFA-8EE331016D3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52818" y="1773669"/>
          <a:ext cx="255111" cy="277978"/>
        </a:xfrm>
        <a:prstGeom xmlns:a="http://schemas.openxmlformats.org/drawingml/2006/main" prst="rect">
          <a:avLst/>
        </a:prstGeom>
      </cdr:spPr>
    </cdr:pic>
  </cdr:relSizeAnchor>
  <cdr:relSizeAnchor xmlns:cdr="http://schemas.openxmlformats.org/drawingml/2006/chartDrawing">
    <cdr:from>
      <cdr:x>0.21071</cdr:x>
      <cdr:y>0.47891</cdr:y>
    </cdr:from>
    <cdr:to>
      <cdr:x>0.42425</cdr:x>
      <cdr:y>0.53846</cdr:y>
    </cdr:to>
    <cdr:sp macro="" textlink="">
      <cdr:nvSpPr>
        <cdr:cNvPr id="7" name="TextBox 6"/>
        <cdr:cNvSpPr txBox="1"/>
      </cdr:nvSpPr>
      <cdr:spPr>
        <a:xfrm xmlns:a="http://schemas.openxmlformats.org/drawingml/2006/main">
          <a:off x="1956792" y="1824647"/>
          <a:ext cx="1983119" cy="2268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 per program</a:t>
          </a:r>
        </a:p>
      </cdr:txBody>
    </cdr:sp>
  </cdr:relSizeAnchor>
</c:userShapes>
</file>

<file path=xl/drawings/drawing51.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0.47279</cdr:x>
      <cdr:y>0.42081</cdr:y>
    </cdr:from>
    <cdr:to>
      <cdr:x>0.50156</cdr:x>
      <cdr:y>0.48876</cdr:y>
    </cdr:to>
    <cdr:pic>
      <cdr:nvPicPr>
        <cdr:cNvPr id="4" name="Picture 3">
          <a:extLst xmlns:a="http://schemas.openxmlformats.org/drawingml/2006/main">
            <a:ext uri="{FF2B5EF4-FFF2-40B4-BE49-F238E27FC236}">
              <a16:creationId xmlns:a16="http://schemas.microsoft.com/office/drawing/2014/main" id="{96BD0700-A341-1DDD-421D-53892E7E5E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23222" y="1615315"/>
          <a:ext cx="263073" cy="260831"/>
        </a:xfrm>
        <a:prstGeom xmlns:a="http://schemas.openxmlformats.org/drawingml/2006/main" prst="rect">
          <a:avLst/>
        </a:prstGeom>
      </cdr:spPr>
    </cdr:pic>
  </cdr:relSizeAnchor>
  <cdr:relSizeAnchor xmlns:cdr="http://schemas.openxmlformats.org/drawingml/2006/chartDrawing">
    <cdr:from>
      <cdr:x>0.68968</cdr:x>
      <cdr:y>0.43312</cdr:y>
    </cdr:from>
    <cdr:to>
      <cdr:x>0.71434</cdr:x>
      <cdr:y>0.49136</cdr:y>
    </cdr:to>
    <cdr:pic>
      <cdr:nvPicPr>
        <cdr:cNvPr id="5" name="Picture 4">
          <a:extLst xmlns:a="http://schemas.openxmlformats.org/drawingml/2006/main">
            <a:ext uri="{FF2B5EF4-FFF2-40B4-BE49-F238E27FC236}">
              <a16:creationId xmlns:a16="http://schemas.microsoft.com/office/drawing/2014/main" id="{B9E0FC74-3057-BA34-03AF-BA8FC5022F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06403" y="1662545"/>
          <a:ext cx="225491" cy="223559"/>
        </a:xfrm>
        <a:prstGeom xmlns:a="http://schemas.openxmlformats.org/drawingml/2006/main" prst="rect">
          <a:avLst/>
        </a:prstGeom>
      </cdr:spPr>
    </cdr:pic>
  </cdr:relSizeAnchor>
  <cdr:relSizeAnchor xmlns:cdr="http://schemas.openxmlformats.org/drawingml/2006/chartDrawing">
    <cdr:from>
      <cdr:x>0.50362</cdr:x>
      <cdr:y>0.42076</cdr:y>
    </cdr:from>
    <cdr:to>
      <cdr:x>0.72253</cdr:x>
      <cdr:y>0.47173</cdr:y>
    </cdr:to>
    <cdr:sp macro="" textlink="">
      <cdr:nvSpPr>
        <cdr:cNvPr id="6" name="TextBox 5"/>
        <cdr:cNvSpPr txBox="1"/>
      </cdr:nvSpPr>
      <cdr:spPr>
        <a:xfrm xmlns:a="http://schemas.openxmlformats.org/drawingml/2006/main">
          <a:off x="4605132" y="1615118"/>
          <a:ext cx="2001713" cy="195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0.72054</cdr:x>
      <cdr:y>0.42319</cdr:y>
    </cdr:from>
    <cdr:to>
      <cdr:x>0.89525</cdr:x>
      <cdr:y>0.48387</cdr:y>
    </cdr:to>
    <cdr:sp macro="" textlink="">
      <cdr:nvSpPr>
        <cdr:cNvPr id="7" name="TextBox 6"/>
        <cdr:cNvSpPr txBox="1"/>
      </cdr:nvSpPr>
      <cdr:spPr>
        <a:xfrm xmlns:a="http://schemas.openxmlformats.org/drawingml/2006/main">
          <a:off x="6588618" y="1624445"/>
          <a:ext cx="1597548" cy="23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52.xml><?xml version="1.0" encoding="utf-8"?>
<xdr:wsDr xmlns:xdr="http://schemas.openxmlformats.org/drawingml/2006/spreadsheetDrawing" xmlns:a="http://schemas.openxmlformats.org/drawingml/2006/main">
  <xdr:twoCellAnchor>
    <xdr:from>
      <xdr:col>0</xdr:col>
      <xdr:colOff>0</xdr:colOff>
      <xdr:row>2</xdr:row>
      <xdr:rowOff>95250</xdr:rowOff>
    </xdr:from>
    <xdr:to>
      <xdr:col>13</xdr:col>
      <xdr:colOff>333375</xdr:colOff>
      <xdr:row>39</xdr:row>
      <xdr:rowOff>133350</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0.61643</cdr:x>
      <cdr:y>0.41864</cdr:y>
    </cdr:from>
    <cdr:to>
      <cdr:x>0.88502</cdr:x>
      <cdr:y>0.5545</cdr:y>
    </cdr:to>
    <cdr:sp macro="" textlink="">
      <cdr:nvSpPr>
        <cdr:cNvPr id="2" name="TextBox 1"/>
        <cdr:cNvSpPr txBox="1"/>
      </cdr:nvSpPr>
      <cdr:spPr>
        <a:xfrm xmlns:a="http://schemas.openxmlformats.org/drawingml/2006/main">
          <a:off x="6076998" y="2524118"/>
          <a:ext cx="2647902" cy="819158"/>
        </a:xfrm>
        <a:prstGeom xmlns:a="http://schemas.openxmlformats.org/drawingml/2006/main" prst="rect">
          <a:avLst/>
        </a:prstGeom>
        <a:solidFill xmlns:a="http://schemas.openxmlformats.org/drawingml/2006/main">
          <a:schemeClr val="bg2">
            <a:lumMod val="50000"/>
          </a:schemeClr>
        </a:solidFill>
        <a:effectLst xmlns:a="http://schemas.openxmlformats.org/drawingml/2006/main">
          <a:softEdge rad="31750"/>
        </a:effectLst>
      </cdr:spPr>
      <cdr:txBody>
        <a:bodyPr xmlns:a="http://schemas.openxmlformats.org/drawingml/2006/main" vertOverflow="clip" wrap="square" rtlCol="0" anchor="ctr"/>
        <a:lstStyle xmlns:a="http://schemas.openxmlformats.org/drawingml/2006/main"/>
        <a:p xmlns:a="http://schemas.openxmlformats.org/drawingml/2006/main">
          <a:pPr algn="ctr"/>
          <a:r>
            <a:rPr lang="en-US" sz="1200" b="1">
              <a:solidFill>
                <a:schemeClr val="bg1"/>
              </a:solidFill>
              <a:latin typeface="Arial" panose="020B0604020202020204" pitchFamily="34" charset="0"/>
              <a:cs typeface="Arial" panose="020B0604020202020204" pitchFamily="34" charset="0"/>
            </a:rPr>
            <a:t>Average program length, </a:t>
          </a:r>
        </a:p>
        <a:p xmlns:a="http://schemas.openxmlformats.org/drawingml/2006/main">
          <a:pPr algn="ctr"/>
          <a:r>
            <a:rPr lang="en-US" sz="1200" b="1">
              <a:solidFill>
                <a:schemeClr val="bg1"/>
              </a:solidFill>
              <a:latin typeface="Arial" panose="020B0604020202020204" pitchFamily="34" charset="0"/>
              <a:cs typeface="Arial" panose="020B0604020202020204" pitchFamily="34" charset="0"/>
            </a:rPr>
            <a:t>in months</a:t>
          </a:r>
        </a:p>
        <a:p xmlns:a="http://schemas.openxmlformats.org/drawingml/2006/main">
          <a:pPr algn="ctr"/>
          <a:r>
            <a:rPr lang="en-US" sz="1200" b="1">
              <a:solidFill>
                <a:schemeClr val="bg1"/>
              </a:solidFill>
              <a:latin typeface="Arial" panose="020B0604020202020204" pitchFamily="34" charset="0"/>
              <a:cs typeface="Arial" panose="020B0604020202020204" pitchFamily="34" charset="0"/>
            </a:rPr>
            <a:t>2024-25</a:t>
          </a:r>
        </a:p>
      </cdr:txBody>
    </cdr:sp>
  </cdr:relSizeAnchor>
</c:userShapes>
</file>

<file path=xl/drawings/drawing54.xml><?xml version="1.0" encoding="utf-8"?>
<xdr:wsDr xmlns:xdr="http://schemas.openxmlformats.org/drawingml/2006/spreadsheetDrawing" xmlns:a="http://schemas.openxmlformats.org/drawingml/2006/main">
  <xdr:twoCellAnchor>
    <xdr:from>
      <xdr:col>0</xdr:col>
      <xdr:colOff>0</xdr:colOff>
      <xdr:row>2</xdr:row>
      <xdr:rowOff>52069</xdr:rowOff>
    </xdr:from>
    <xdr:to>
      <xdr:col>17</xdr:col>
      <xdr:colOff>19050</xdr:colOff>
      <xdr:row>28</xdr:row>
      <xdr:rowOff>96973</xdr:rowOff>
    </xdr:to>
    <xdr:graphicFrame macro="">
      <xdr:nvGraphicFramePr>
        <xdr:cNvPr id="3" name="Chart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xdr:colOff>
      <xdr:row>36</xdr:row>
      <xdr:rowOff>90989</xdr:rowOff>
    </xdr:from>
    <xdr:to>
      <xdr:col>17</xdr:col>
      <xdr:colOff>116840</xdr:colOff>
      <xdr:row>61</xdr:row>
      <xdr:rowOff>82549</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userShapes>
</file>

<file path=xl/drawings/drawing56.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0.45002</cdr:x>
      <cdr:y>0.07364</cdr:y>
    </cdr:from>
    <cdr:to>
      <cdr:x>0.81066</cdr:x>
      <cdr:y>0.17778</cdr:y>
    </cdr:to>
    <cdr:sp macro="" textlink="">
      <cdr:nvSpPr>
        <cdr:cNvPr id="4" name="TextBox 3"/>
        <cdr:cNvSpPr txBox="1"/>
      </cdr:nvSpPr>
      <cdr:spPr>
        <a:xfrm xmlns:a="http://schemas.openxmlformats.org/drawingml/2006/main">
          <a:off x="4991966" y="296360"/>
          <a:ext cx="4000499" cy="419100"/>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ysClr val="windowText" lastClr="000000"/>
              </a:solidFill>
              <a:latin typeface="Arial" panose="020B0604020202020204" pitchFamily="34" charset="0"/>
              <a:cs typeface="Arial" panose="020B0604020202020204" pitchFamily="34" charset="0"/>
            </a:rPr>
            <a:t>Total</a:t>
          </a:r>
          <a:r>
            <a:rPr lang="en-US" sz="1050" b="1">
              <a:solidFill>
                <a:schemeClr val="bg1"/>
              </a:solidFill>
              <a:latin typeface="Arial" panose="020B0604020202020204" pitchFamily="34" charset="0"/>
              <a:cs typeface="Arial" panose="020B0604020202020204" pitchFamily="34" charset="0"/>
            </a:rPr>
            <a:t> </a:t>
          </a:r>
          <a:r>
            <a:rPr lang="en-US" sz="1100" b="1">
              <a:solidFill>
                <a:srgbClr val="993365"/>
              </a:solidFill>
              <a:latin typeface="Arial" panose="020B0604020202020204" pitchFamily="34" charset="0"/>
              <a:cs typeface="Arial" panose="020B0604020202020204" pitchFamily="34" charset="0"/>
            </a:rPr>
            <a:t>international</a:t>
          </a:r>
          <a:r>
            <a:rPr lang="en-US" sz="1050" b="1" baseline="0">
              <a:solidFill>
                <a:srgbClr val="993365"/>
              </a:solidFill>
              <a:latin typeface="Arial" panose="020B0604020202020204" pitchFamily="34" charset="0"/>
              <a:cs typeface="Arial" panose="020B0604020202020204" pitchFamily="34" charset="0"/>
            </a:rPr>
            <a:t> dental school graduates</a:t>
          </a:r>
          <a:r>
            <a:rPr lang="en-US" sz="1050" b="1" baseline="0">
              <a:solidFill>
                <a:schemeClr val="bg1"/>
              </a:solidFill>
              <a:latin typeface="Arial" panose="020B0604020202020204" pitchFamily="34" charset="0"/>
              <a:cs typeface="Arial" panose="020B0604020202020204" pitchFamily="34" charset="0"/>
            </a:rPr>
            <a:t> </a:t>
          </a:r>
          <a:r>
            <a:rPr lang="en-US" sz="1050" b="1" baseline="0">
              <a:solidFill>
                <a:sysClr val="windowText" lastClr="000000"/>
              </a:solidFill>
              <a:latin typeface="Arial" panose="020B0604020202020204" pitchFamily="34" charset="0"/>
              <a:cs typeface="Arial" panose="020B0604020202020204" pitchFamily="34" charset="0"/>
            </a:rPr>
            <a:t>enrolled = 1,152</a:t>
          </a:r>
          <a:endParaRPr lang="en-US" sz="105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4762</xdr:colOff>
      <xdr:row>2</xdr:row>
      <xdr:rowOff>152398</xdr:rowOff>
    </xdr:from>
    <xdr:to>
      <xdr:col>14</xdr:col>
      <xdr:colOff>576262</xdr:colOff>
      <xdr:row>37</xdr:row>
      <xdr:rowOff>109536</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0.47071</cdr:x>
      <cdr:y>0.49029</cdr:y>
    </cdr:from>
    <cdr:to>
      <cdr:x>0.49948</cdr:x>
      <cdr:y>0.55824</cdr:y>
    </cdr:to>
    <cdr:pic>
      <cdr:nvPicPr>
        <cdr:cNvPr id="4" name="Picture 3">
          <a:extLst xmlns:a="http://schemas.openxmlformats.org/drawingml/2006/main">
            <a:ext uri="{FF2B5EF4-FFF2-40B4-BE49-F238E27FC236}">
              <a16:creationId xmlns:a16="http://schemas.microsoft.com/office/drawing/2014/main" id="{3DC9F5AB-45E7-97D2-5DE3-ED7366E84C2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62450" y="1924050"/>
          <a:ext cx="266667" cy="266667"/>
        </a:xfrm>
        <a:prstGeom xmlns:a="http://schemas.openxmlformats.org/drawingml/2006/main" prst="rect">
          <a:avLst/>
        </a:prstGeom>
      </cdr:spPr>
    </cdr:pic>
  </cdr:relSizeAnchor>
  <cdr:relSizeAnchor xmlns:cdr="http://schemas.openxmlformats.org/drawingml/2006/chartDrawing">
    <cdr:from>
      <cdr:x>0.68551</cdr:x>
      <cdr:y>0.49515</cdr:y>
    </cdr:from>
    <cdr:to>
      <cdr:x>0.71017</cdr:x>
      <cdr:y>0.55339</cdr:y>
    </cdr:to>
    <cdr:pic>
      <cdr:nvPicPr>
        <cdr:cNvPr id="5" name="Picture 4">
          <a:extLst xmlns:a="http://schemas.openxmlformats.org/drawingml/2006/main">
            <a:ext uri="{FF2B5EF4-FFF2-40B4-BE49-F238E27FC236}">
              <a16:creationId xmlns:a16="http://schemas.microsoft.com/office/drawing/2014/main" id="{48C5521C-93A7-B714-ED5E-1D5AB531C31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53175" y="1943100"/>
          <a:ext cx="228571" cy="228571"/>
        </a:xfrm>
        <a:prstGeom xmlns:a="http://schemas.openxmlformats.org/drawingml/2006/main" prst="rect">
          <a:avLst/>
        </a:prstGeom>
      </cdr:spPr>
    </cdr:pic>
  </cdr:relSizeAnchor>
  <cdr:relSizeAnchor xmlns:cdr="http://schemas.openxmlformats.org/drawingml/2006/chartDrawing">
    <cdr:from>
      <cdr:x>0.50154</cdr:x>
      <cdr:y>0.49272</cdr:y>
    </cdr:from>
    <cdr:to>
      <cdr:x>0.72045</cdr:x>
      <cdr:y>0.54369</cdr:y>
    </cdr:to>
    <cdr:sp macro="" textlink="">
      <cdr:nvSpPr>
        <cdr:cNvPr id="6" name="TextBox 5"/>
        <cdr:cNvSpPr txBox="1"/>
      </cdr:nvSpPr>
      <cdr:spPr>
        <a:xfrm xmlns:a="http://schemas.openxmlformats.org/drawingml/2006/main">
          <a:off x="4648200" y="1933575"/>
          <a:ext cx="20288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0.71429</cdr:x>
      <cdr:y>0.49515</cdr:y>
    </cdr:from>
    <cdr:to>
      <cdr:x>0.889</cdr:x>
      <cdr:y>0.55583</cdr:y>
    </cdr:to>
    <cdr:sp macro="" textlink="">
      <cdr:nvSpPr>
        <cdr:cNvPr id="7" name="TextBox 6"/>
        <cdr:cNvSpPr txBox="1"/>
      </cdr:nvSpPr>
      <cdr:spPr>
        <a:xfrm xmlns:a="http://schemas.openxmlformats.org/drawingml/2006/main">
          <a:off x="6619875" y="1943100"/>
          <a:ext cx="16192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xdr:row>
      <xdr:rowOff>68580</xdr:rowOff>
    </xdr:from>
    <xdr:to>
      <xdr:col>14</xdr:col>
      <xdr:colOff>624840</xdr:colOff>
      <xdr:row>25</xdr:row>
      <xdr:rowOff>153670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359410</xdr:colOff>
      <xdr:row>36</xdr:row>
      <xdr:rowOff>105409</xdr:rowOff>
    </xdr:from>
    <xdr:to>
      <xdr:col>15</xdr:col>
      <xdr:colOff>336550</xdr:colOff>
      <xdr:row>61</xdr:row>
      <xdr:rowOff>24129</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0.73819</cdr:x>
      <cdr:y>0.28218</cdr:y>
    </cdr:from>
    <cdr:to>
      <cdr:x>1</cdr:x>
      <cdr:y>0.33663</cdr:y>
    </cdr:to>
    <cdr:sp macro="" textlink="">
      <cdr:nvSpPr>
        <cdr:cNvPr id="2" name="TextBox 1"/>
        <cdr:cNvSpPr txBox="1"/>
      </cdr:nvSpPr>
      <cdr:spPr>
        <a:xfrm xmlns:a="http://schemas.openxmlformats.org/drawingml/2006/main">
          <a:off x="6848475" y="1085850"/>
          <a:ext cx="24288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0.12663</cdr:x>
      <cdr:y>0.59241</cdr:y>
    </cdr:from>
    <cdr:to>
      <cdr:x>0.38843</cdr:x>
      <cdr:y>0.64686</cdr:y>
    </cdr:to>
    <cdr:sp macro="" textlink="">
      <cdr:nvSpPr>
        <cdr:cNvPr id="3" name="TextBox 1"/>
        <cdr:cNvSpPr txBox="1"/>
      </cdr:nvSpPr>
      <cdr:spPr>
        <a:xfrm xmlns:a="http://schemas.openxmlformats.org/drawingml/2006/main">
          <a:off x="1174750" y="2279650"/>
          <a:ext cx="242887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0.65209</cdr:x>
      <cdr:y>0.48919</cdr:y>
    </cdr:from>
    <cdr:to>
      <cdr:x>0.89013</cdr:x>
      <cdr:y>0.58108</cdr:y>
    </cdr:to>
    <cdr:sp macro="" textlink="">
      <cdr:nvSpPr>
        <cdr:cNvPr id="4" name="TextBox 3"/>
        <cdr:cNvSpPr txBox="1"/>
      </cdr:nvSpPr>
      <cdr:spPr>
        <a:xfrm xmlns:a="http://schemas.openxmlformats.org/drawingml/2006/main">
          <a:off x="6105525" y="1724025"/>
          <a:ext cx="2228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0.77518</cdr:x>
      <cdr:y>0.52703</cdr:y>
    </cdr:from>
    <cdr:to>
      <cdr:x>0.93896</cdr:x>
      <cdr:y>0.5973</cdr:y>
    </cdr:to>
    <cdr:sp macro="" textlink="">
      <cdr:nvSpPr>
        <cdr:cNvPr id="6" name="TextBox 5"/>
        <cdr:cNvSpPr txBox="1"/>
      </cdr:nvSpPr>
      <cdr:spPr>
        <a:xfrm xmlns:a="http://schemas.openxmlformats.org/drawingml/2006/main">
          <a:off x="7258049" y="1857375"/>
          <a:ext cx="15335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0.54758</cdr:x>
      <cdr:y>0.13643</cdr:y>
    </cdr:from>
    <cdr:to>
      <cdr:x>0.75714</cdr:x>
      <cdr:y>0.20129</cdr:y>
    </cdr:to>
    <cdr:sp macro="" textlink="">
      <cdr:nvSpPr>
        <cdr:cNvPr id="8" name="TextBox 7"/>
        <cdr:cNvSpPr txBox="1"/>
      </cdr:nvSpPr>
      <cdr:spPr>
        <a:xfrm xmlns:a="http://schemas.openxmlformats.org/drawingml/2006/main">
          <a:off x="5533835" y="545005"/>
          <a:ext cx="2117818" cy="2591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First-year enrollment</a:t>
          </a:r>
        </a:p>
      </cdr:txBody>
    </cdr:sp>
  </cdr:relSizeAnchor>
  <cdr:relSizeAnchor xmlns:cdr="http://schemas.openxmlformats.org/drawingml/2006/chartDrawing">
    <cdr:from>
      <cdr:x>0.51525</cdr:x>
      <cdr:y>0.12689</cdr:y>
    </cdr:from>
    <cdr:to>
      <cdr:x>0.54272</cdr:x>
      <cdr:y>0.19985</cdr:y>
    </cdr:to>
    <cdr:pic>
      <cdr:nvPicPr>
        <cdr:cNvPr id="9" name="Picture 8">
          <a:extLst xmlns:a="http://schemas.openxmlformats.org/drawingml/2006/main">
            <a:ext uri="{FF2B5EF4-FFF2-40B4-BE49-F238E27FC236}">
              <a16:creationId xmlns:a16="http://schemas.microsoft.com/office/drawing/2014/main" id="{B8894A72-70E7-8D7C-20CB-E1F8F3A53F8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07132" y="506912"/>
          <a:ext cx="277613" cy="291459"/>
        </a:xfrm>
        <a:prstGeom xmlns:a="http://schemas.openxmlformats.org/drawingml/2006/main" prst="rect">
          <a:avLst/>
        </a:prstGeom>
      </cdr:spPr>
    </cdr:pic>
  </cdr:relSizeAnchor>
  <cdr:relSizeAnchor xmlns:cdr="http://schemas.openxmlformats.org/drawingml/2006/chartDrawing">
    <cdr:from>
      <cdr:x>0.19517</cdr:x>
      <cdr:y>0.13016</cdr:y>
    </cdr:from>
    <cdr:to>
      <cdr:x>0.39567</cdr:x>
      <cdr:y>0.19502</cdr:y>
    </cdr:to>
    <cdr:sp macro="" textlink="">
      <cdr:nvSpPr>
        <cdr:cNvPr id="10" name="TextBox 1"/>
        <cdr:cNvSpPr txBox="1"/>
      </cdr:nvSpPr>
      <cdr:spPr>
        <a:xfrm xmlns:a="http://schemas.openxmlformats.org/drawingml/2006/main">
          <a:off x="1972439" y="519968"/>
          <a:ext cx="2026258" cy="2591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993365"/>
              </a:solidFill>
              <a:latin typeface="Arial" panose="020B0604020202020204" pitchFamily="34" charset="0"/>
              <a:cs typeface="Arial" panose="020B0604020202020204" pitchFamily="34" charset="0"/>
            </a:rPr>
            <a:t>Applications</a:t>
          </a:r>
          <a:r>
            <a:rPr lang="en-US" sz="1100" b="1" baseline="0">
              <a:solidFill>
                <a:srgbClr val="993365"/>
              </a:solidFill>
              <a:latin typeface="Arial" panose="020B0604020202020204" pitchFamily="34" charset="0"/>
              <a:cs typeface="Arial" panose="020B0604020202020204" pitchFamily="34" charset="0"/>
            </a:rPr>
            <a:t> per program</a:t>
          </a:r>
          <a:endParaRPr lang="en-US" sz="1100" b="1">
            <a:solidFill>
              <a:srgbClr val="993365"/>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0.17916</cdr:x>
      <cdr:y>0.14181</cdr:y>
    </cdr:from>
    <cdr:to>
      <cdr:x>0.1928</cdr:x>
      <cdr:y>0.17728</cdr:y>
    </cdr:to>
    <cdr:sp macro="" textlink="">
      <cdr:nvSpPr>
        <cdr:cNvPr id="7" name="Flowchart: Connector 6"/>
        <cdr:cNvSpPr/>
      </cdr:nvSpPr>
      <cdr:spPr>
        <a:xfrm xmlns:a="http://schemas.openxmlformats.org/drawingml/2006/main">
          <a:off x="1810591" y="566490"/>
          <a:ext cx="137847" cy="141695"/>
        </a:xfrm>
        <a:prstGeom xmlns:a="http://schemas.openxmlformats.org/drawingml/2006/main" prst="flowChartConnector">
          <a:avLst/>
        </a:prstGeom>
        <a:solidFill xmlns:a="http://schemas.openxmlformats.org/drawingml/2006/main">
          <a:srgbClr val="993365"/>
        </a:solidFill>
        <a:ln xmlns:a="http://schemas.openxmlformats.org/drawingml/2006/main">
          <a:solidFill>
            <a:srgbClr val="993365"/>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9.xml><?xml version="1.0" encoding="utf-8"?>
<c:userShapes xmlns:c="http://schemas.openxmlformats.org/drawingml/2006/chart">
  <cdr:relSizeAnchor xmlns:cdr="http://schemas.openxmlformats.org/drawingml/2006/chartDrawing">
    <cdr:from>
      <cdr:x>0.3064</cdr:x>
      <cdr:y>0.71287</cdr:y>
    </cdr:from>
    <cdr:to>
      <cdr:x>0.56821</cdr:x>
      <cdr:y>0.76732</cdr:y>
    </cdr:to>
    <cdr:sp macro="" textlink="">
      <cdr:nvSpPr>
        <cdr:cNvPr id="2" name="TextBox 1"/>
        <cdr:cNvSpPr txBox="1"/>
      </cdr:nvSpPr>
      <cdr:spPr>
        <a:xfrm xmlns:a="http://schemas.openxmlformats.org/drawingml/2006/main">
          <a:off x="2845453" y="2743207"/>
          <a:ext cx="2431397"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0.7382</cdr:x>
      <cdr:y>0.54291</cdr:y>
    </cdr:from>
    <cdr:to>
      <cdr:x>1</cdr:x>
      <cdr:y>0.59736</cdr:y>
    </cdr:to>
    <cdr:sp macro="" textlink="">
      <cdr:nvSpPr>
        <cdr:cNvPr id="3" name="TextBox 1"/>
        <cdr:cNvSpPr txBox="1"/>
      </cdr:nvSpPr>
      <cdr:spPr>
        <a:xfrm xmlns:a="http://schemas.openxmlformats.org/drawingml/2006/main">
          <a:off x="6855571" y="2089153"/>
          <a:ext cx="2431304" cy="209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0.08861</cdr:x>
      <cdr:y>0.07538</cdr:y>
    </cdr:from>
    <cdr:to>
      <cdr:x>0.11738</cdr:x>
      <cdr:y>0.14333</cdr:y>
    </cdr:to>
    <cdr:pic>
      <cdr:nvPicPr>
        <cdr:cNvPr id="4" name="Picture 3">
          <a:extLst xmlns:a="http://schemas.openxmlformats.org/drawingml/2006/main">
            <a:ext uri="{FF2B5EF4-FFF2-40B4-BE49-F238E27FC236}">
              <a16:creationId xmlns:a16="http://schemas.microsoft.com/office/drawing/2014/main" id="{0E9D3D4D-B432-AB81-B107-F86568521FC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57572" y="280937"/>
          <a:ext cx="278434" cy="253254"/>
        </a:xfrm>
        <a:prstGeom xmlns:a="http://schemas.openxmlformats.org/drawingml/2006/main" prst="rect">
          <a:avLst/>
        </a:prstGeom>
      </cdr:spPr>
    </cdr:pic>
  </cdr:relSizeAnchor>
  <cdr:relSizeAnchor xmlns:cdr="http://schemas.openxmlformats.org/drawingml/2006/chartDrawing">
    <cdr:from>
      <cdr:x>0.29084</cdr:x>
      <cdr:y>0.08769</cdr:y>
    </cdr:from>
    <cdr:to>
      <cdr:x>0.3155</cdr:x>
      <cdr:y>0.14593</cdr:y>
    </cdr:to>
    <cdr:pic>
      <cdr:nvPicPr>
        <cdr:cNvPr id="5" name="Picture 4">
          <a:extLst xmlns:a="http://schemas.openxmlformats.org/drawingml/2006/main">
            <a:ext uri="{FF2B5EF4-FFF2-40B4-BE49-F238E27FC236}">
              <a16:creationId xmlns:a16="http://schemas.microsoft.com/office/drawing/2014/main" id="{15C4593E-160C-90A1-CCCB-49DFE7E32C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818870" y="360672"/>
          <a:ext cx="239004" cy="239535"/>
        </a:xfrm>
        <a:prstGeom xmlns:a="http://schemas.openxmlformats.org/drawingml/2006/main" prst="rect">
          <a:avLst/>
        </a:prstGeom>
      </cdr:spPr>
    </cdr:pic>
  </cdr:relSizeAnchor>
  <cdr:relSizeAnchor xmlns:cdr="http://schemas.openxmlformats.org/drawingml/2006/chartDrawing">
    <cdr:from>
      <cdr:x>0.12407</cdr:x>
      <cdr:y>0.08983</cdr:y>
    </cdr:from>
    <cdr:to>
      <cdr:x>0.34298</cdr:x>
      <cdr:y>0.1408</cdr:y>
    </cdr:to>
    <cdr:sp macro="" textlink="">
      <cdr:nvSpPr>
        <cdr:cNvPr id="6" name="TextBox 5"/>
        <cdr:cNvSpPr txBox="1"/>
      </cdr:nvSpPr>
      <cdr:spPr>
        <a:xfrm xmlns:a="http://schemas.openxmlformats.org/drawingml/2006/main">
          <a:off x="1200766" y="334816"/>
          <a:ext cx="2118602" cy="1899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9999"/>
              </a:solidFill>
              <a:latin typeface="Arial" panose="020B0604020202020204" pitchFamily="34" charset="0"/>
              <a:cs typeface="Arial" panose="020B0604020202020204" pitchFamily="34" charset="0"/>
            </a:rPr>
            <a:t>Total enrollment</a:t>
          </a:r>
        </a:p>
      </cdr:txBody>
    </cdr:sp>
  </cdr:relSizeAnchor>
  <cdr:relSizeAnchor xmlns:cdr="http://schemas.openxmlformats.org/drawingml/2006/chartDrawing">
    <cdr:from>
      <cdr:x>0.31755</cdr:x>
      <cdr:y>0.09095</cdr:y>
    </cdr:from>
    <cdr:to>
      <cdr:x>0.49226</cdr:x>
      <cdr:y>0.15163</cdr:y>
    </cdr:to>
    <cdr:sp macro="" textlink="">
      <cdr:nvSpPr>
        <cdr:cNvPr id="7" name="TextBox 6"/>
        <cdr:cNvSpPr txBox="1"/>
      </cdr:nvSpPr>
      <cdr:spPr>
        <a:xfrm xmlns:a="http://schemas.openxmlformats.org/drawingml/2006/main">
          <a:off x="3077722" y="374054"/>
          <a:ext cx="1693290" cy="2495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993365"/>
              </a:solidFill>
              <a:latin typeface="Arial" panose="020B0604020202020204" pitchFamily="34" charset="0"/>
              <a:cs typeface="Arial" panose="020B0604020202020204" pitchFamily="34" charset="0"/>
            </a:rPr>
            <a:t>Graduates</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L24" totalsRowCount="1" headerRowDxfId="90" dataDxfId="89">
  <autoFilter ref="A3:L23" xr:uid="{00000000-000C-0000-FFFF-FFFF00000000}"/>
  <tableColumns count="12">
    <tableColumn id="1" xr3:uid="{00000000-0010-0000-0000-000001000000}" name="Program Discipline" dataDxfId="88" totalsRowDxfId="87"/>
    <tableColumn id="7" xr3:uid="{00000000-0010-0000-0000-000007000000}" name="2014-15" dataDxfId="86" totalsRowDxfId="85"/>
    <tableColumn id="8" xr3:uid="{00000000-0010-0000-0000-000008000000}" name="2015-16" dataDxfId="84" totalsRowDxfId="83"/>
    <tableColumn id="9" xr3:uid="{00000000-0010-0000-0000-000009000000}" name="2016-17" dataDxfId="82" totalsRowDxfId="81"/>
    <tableColumn id="10" xr3:uid="{00000000-0010-0000-0000-00000A000000}" name="2017-18" dataDxfId="80" totalsRowDxfId="79"/>
    <tableColumn id="11" xr3:uid="{00000000-0010-0000-0000-00000B000000}" name="2018-19" dataDxfId="78" totalsRowDxfId="77"/>
    <tableColumn id="13" xr3:uid="{00000000-0010-0000-0000-00000D000000}" name="2019-20" dataDxfId="76" totalsRowDxfId="75"/>
    <tableColumn id="12" xr3:uid="{00000000-0010-0000-0000-00000C000000}" name="2020-21" dataDxfId="74" totalsRowDxfId="73"/>
    <tableColumn id="2" xr3:uid="{00000000-0010-0000-0000-000002000000}" name="2021-22" dataDxfId="72" totalsRowDxfId="71"/>
    <tableColumn id="4" xr3:uid="{DF55443D-741C-4947-8809-7EE4601B7C85}" name="2022-23" dataDxfId="70" totalsRowDxfId="69"/>
    <tableColumn id="3" xr3:uid="{D4BB2BC8-63E5-45CD-8DF7-791A80271416}" name="2023-24" dataDxfId="68" totalsRowDxfId="67"/>
    <tableColumn id="5" xr3:uid="{2AFC4EF3-82B6-442F-9848-D400F7B9F104}" name="2024-25" dataDxfId="66" totalsRowDxfId="65"/>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pageSetUpPr fitToPage="1"/>
  </sheetPr>
  <dimension ref="A1:B45"/>
  <sheetViews>
    <sheetView tabSelected="1" zoomScaleNormal="100" workbookViewId="0">
      <pane ySplit="6" topLeftCell="A7" activePane="bottomLeft" state="frozen"/>
      <selection pane="bottomLeft" activeCell="A4" sqref="A4"/>
    </sheetView>
  </sheetViews>
  <sheetFormatPr defaultColWidth="9.26953125" defaultRowHeight="13" x14ac:dyDescent="0.6"/>
  <cols>
    <col min="1" max="1" width="163.40625" style="2" customWidth="1"/>
    <col min="2" max="2" width="9.26953125" style="1"/>
    <col min="3" max="16384" width="9.26953125" style="2"/>
  </cols>
  <sheetData>
    <row r="1" spans="1:2" x14ac:dyDescent="0.6">
      <c r="A1" s="310"/>
    </row>
    <row r="2" spans="1:2" x14ac:dyDescent="0.6">
      <c r="A2" s="310"/>
    </row>
    <row r="3" spans="1:2" ht="48" customHeight="1" x14ac:dyDescent="0.6">
      <c r="A3" s="310"/>
    </row>
    <row r="4" spans="1:2" ht="18" x14ac:dyDescent="0.8">
      <c r="A4" s="160" t="s">
        <v>757</v>
      </c>
    </row>
    <row r="5" spans="1:2" ht="18.75" thickBot="1" x14ac:dyDescent="0.95">
      <c r="A5" s="160" t="s">
        <v>0</v>
      </c>
    </row>
    <row r="6" spans="1:2" x14ac:dyDescent="0.6">
      <c r="A6" s="46"/>
    </row>
    <row r="7" spans="1:2" ht="25.15" customHeight="1" x14ac:dyDescent="0.7">
      <c r="A7" s="228" t="s">
        <v>1</v>
      </c>
      <c r="B7" s="179"/>
    </row>
    <row r="8" spans="1:2" ht="25.15" customHeight="1" x14ac:dyDescent="0.7">
      <c r="A8" s="228" t="s">
        <v>2</v>
      </c>
      <c r="B8" s="179"/>
    </row>
    <row r="9" spans="1:2" ht="25.15" customHeight="1" x14ac:dyDescent="0.7">
      <c r="A9" s="228" t="s">
        <v>725</v>
      </c>
      <c r="B9" s="179"/>
    </row>
    <row r="10" spans="1:2" ht="25.15" customHeight="1" x14ac:dyDescent="0.7">
      <c r="A10" s="228" t="s">
        <v>743</v>
      </c>
      <c r="B10" s="179"/>
    </row>
    <row r="11" spans="1:2" ht="25.15" customHeight="1" x14ac:dyDescent="0.7">
      <c r="A11" s="228" t="s">
        <v>744</v>
      </c>
      <c r="B11" s="179"/>
    </row>
    <row r="12" spans="1:2" ht="25.15" customHeight="1" x14ac:dyDescent="0.7">
      <c r="A12" s="228" t="s">
        <v>726</v>
      </c>
      <c r="B12" s="179"/>
    </row>
    <row r="13" spans="1:2" s="3" customFormat="1" ht="25.15" customHeight="1" x14ac:dyDescent="0.7">
      <c r="A13" s="228" t="s">
        <v>745</v>
      </c>
      <c r="B13" s="179"/>
    </row>
    <row r="14" spans="1:2" s="3" customFormat="1" ht="25.15" customHeight="1" x14ac:dyDescent="0.7">
      <c r="A14" s="228" t="s">
        <v>746</v>
      </c>
      <c r="B14" s="179"/>
    </row>
    <row r="15" spans="1:2" ht="25.15" customHeight="1" x14ac:dyDescent="0.7">
      <c r="A15" s="228" t="s">
        <v>778</v>
      </c>
      <c r="B15" s="179"/>
    </row>
    <row r="16" spans="1:2" ht="25.15" customHeight="1" x14ac:dyDescent="0.7">
      <c r="A16" s="228" t="s">
        <v>727</v>
      </c>
      <c r="B16" s="179"/>
    </row>
    <row r="17" spans="1:2" ht="25.15" customHeight="1" x14ac:dyDescent="0.7">
      <c r="A17" s="228" t="s">
        <v>728</v>
      </c>
      <c r="B17" s="179"/>
    </row>
    <row r="18" spans="1:2" ht="25.15" customHeight="1" x14ac:dyDescent="0.7">
      <c r="A18" s="228" t="s">
        <v>729</v>
      </c>
      <c r="B18" s="179"/>
    </row>
    <row r="19" spans="1:2" ht="25.15" customHeight="1" x14ac:dyDescent="0.7">
      <c r="A19" s="228" t="s">
        <v>730</v>
      </c>
      <c r="B19" s="179"/>
    </row>
    <row r="20" spans="1:2" ht="25.15" customHeight="1" x14ac:dyDescent="0.7">
      <c r="A20" s="228" t="s">
        <v>731</v>
      </c>
      <c r="B20" s="179"/>
    </row>
    <row r="21" spans="1:2" ht="25.15" customHeight="1" x14ac:dyDescent="0.7">
      <c r="A21" s="228" t="s">
        <v>732</v>
      </c>
      <c r="B21" s="179"/>
    </row>
    <row r="22" spans="1:2" ht="25.15" customHeight="1" x14ac:dyDescent="0.7">
      <c r="A22" s="228" t="s">
        <v>733</v>
      </c>
      <c r="B22" s="179"/>
    </row>
    <row r="23" spans="1:2" ht="25.15" customHeight="1" x14ac:dyDescent="0.7">
      <c r="A23" s="228" t="s">
        <v>734</v>
      </c>
      <c r="B23" s="179"/>
    </row>
    <row r="24" spans="1:2" ht="25.15" customHeight="1" x14ac:dyDescent="0.7">
      <c r="A24" s="228" t="s">
        <v>735</v>
      </c>
      <c r="B24" s="179"/>
    </row>
    <row r="25" spans="1:2" ht="25.15" customHeight="1" x14ac:dyDescent="0.7">
      <c r="A25" s="228" t="s">
        <v>736</v>
      </c>
      <c r="B25" s="179"/>
    </row>
    <row r="26" spans="1:2" ht="25.15" customHeight="1" x14ac:dyDescent="0.7">
      <c r="A26" s="228" t="s">
        <v>737</v>
      </c>
      <c r="B26" s="179"/>
    </row>
    <row r="27" spans="1:2" ht="25.15" customHeight="1" x14ac:dyDescent="0.7">
      <c r="A27" s="228" t="s">
        <v>738</v>
      </c>
      <c r="B27" s="179"/>
    </row>
    <row r="28" spans="1:2" ht="25.15" customHeight="1" x14ac:dyDescent="0.7">
      <c r="A28" s="228" t="s">
        <v>739</v>
      </c>
      <c r="B28" s="179"/>
    </row>
    <row r="29" spans="1:2" ht="25.15" customHeight="1" x14ac:dyDescent="0.7">
      <c r="A29" s="228" t="s">
        <v>740</v>
      </c>
      <c r="B29" s="179"/>
    </row>
    <row r="30" spans="1:2" ht="25.15" customHeight="1" x14ac:dyDescent="0.7">
      <c r="A30" s="228" t="s">
        <v>741</v>
      </c>
      <c r="B30" s="179"/>
    </row>
    <row r="31" spans="1:2" ht="25.15" customHeight="1" x14ac:dyDescent="0.7">
      <c r="A31" s="228" t="s">
        <v>742</v>
      </c>
      <c r="B31" s="179"/>
    </row>
    <row r="32" spans="1:2" ht="25.15" customHeight="1" x14ac:dyDescent="0.7">
      <c r="A32" s="228" t="s">
        <v>747</v>
      </c>
      <c r="B32" s="179"/>
    </row>
    <row r="33" spans="1:2" ht="25.15" customHeight="1" x14ac:dyDescent="0.7">
      <c r="A33" s="228" t="s">
        <v>748</v>
      </c>
      <c r="B33" s="179"/>
    </row>
    <row r="34" spans="1:2" ht="25.15" customHeight="1" x14ac:dyDescent="0.7">
      <c r="A34" s="228" t="s">
        <v>749</v>
      </c>
      <c r="B34" s="179"/>
    </row>
    <row r="35" spans="1:2" ht="25.15" customHeight="1" x14ac:dyDescent="0.7">
      <c r="A35" s="228" t="s">
        <v>750</v>
      </c>
      <c r="B35" s="179"/>
    </row>
    <row r="36" spans="1:2" ht="25.15" customHeight="1" x14ac:dyDescent="0.7">
      <c r="A36" s="228" t="s">
        <v>751</v>
      </c>
      <c r="B36" s="179"/>
    </row>
    <row r="37" spans="1:2" ht="25.15" customHeight="1" x14ac:dyDescent="0.7">
      <c r="A37" s="228" t="s">
        <v>752</v>
      </c>
      <c r="B37" s="179"/>
    </row>
    <row r="38" spans="1:2" ht="25.15" customHeight="1" x14ac:dyDescent="0.7">
      <c r="A38" s="228" t="s">
        <v>753</v>
      </c>
      <c r="B38" s="179"/>
    </row>
    <row r="39" spans="1:2" ht="25.15" customHeight="1" x14ac:dyDescent="0.65">
      <c r="A39" s="228" t="s">
        <v>754</v>
      </c>
    </row>
    <row r="40" spans="1:2" ht="25.15" customHeight="1" x14ac:dyDescent="0.65">
      <c r="A40" s="228" t="s">
        <v>755</v>
      </c>
    </row>
    <row r="41" spans="1:2" ht="25.15" customHeight="1" x14ac:dyDescent="0.65">
      <c r="A41" s="228" t="s">
        <v>756</v>
      </c>
    </row>
    <row r="43" spans="1:2" ht="26" x14ac:dyDescent="0.6">
      <c r="A43" s="267" t="s">
        <v>760</v>
      </c>
    </row>
    <row r="45" spans="1:2" x14ac:dyDescent="0.6">
      <c r="A45" s="266" t="s">
        <v>993</v>
      </c>
    </row>
  </sheetData>
  <mergeCells count="1">
    <mergeCell ref="A1:A3"/>
  </mergeCells>
  <conditionalFormatting sqref="A7:A41">
    <cfRule type="expression" dxfId="109" priority="1">
      <formula>MOD(ROW(),2)=1</formula>
    </cfRule>
  </conditionalFormatting>
  <hyperlinks>
    <hyperlink ref="A7" location="Notes!A1" display="Notes to the Reader" xr:uid="{0DCF73BB-7E20-4C57-A761-C6480740AC5B}"/>
    <hyperlink ref="A8" location="Glossary!A1" display="Glossary of Terms" xr:uid="{B5B1F47D-FD30-474D-82CD-EAC3D540B1F4}"/>
    <hyperlink ref="A9" location="'Tab1'!A1" display="Table 1: Number of Accredited Advanced Dental Education Programs, 2014-15 to 2024-25" xr:uid="{65346EE9-C234-4B85-85F5-646C39682AFD}"/>
    <hyperlink ref="A10" location="'Tab2'!A1" display="Table 2: Number of Full-Time and Board Certified Directors of Advanced Dental Education Programs, 2024-25" xr:uid="{6668393F-09DA-4585-9144-656E28DD08FE}"/>
    <hyperlink ref="A11" location="'Tab3'!A1" display="Table 3: Applications, Enrollment, Graduates, and Number of Accredited Advanced Dental Education Programs, 2024-25" xr:uid="{1B4E935F-B488-4934-9702-58DBFE446055}"/>
    <hyperlink ref="A12" location="'Fig1'!A1" display="Figure 1: Enrollment and Graduates of Advanced Dental Education Programs, 2014-15 to 2024-25" xr:uid="{BE1B3BFB-BA2D-44F0-A588-94937E7654C3}"/>
    <hyperlink ref="A13" location="'Fig4'!A1" display="Table 4: Enrollment in Advanced Dental Education Programs by Gender and Race/Ethnicity, 2024-25" xr:uid="{5DE6D0C6-689B-4CA0-A19C-4314667B8561}"/>
    <hyperlink ref="A14" location="'Tab5'!A1" display="Table 5: Graduates of Advanced Dental Education Programs by Gender and Race/Ethnicity, 2024-25" xr:uid="{28C566DD-8353-4197-BCA5-0A741CD20BA6}"/>
    <hyperlink ref="A15" location="'Tab6'!A1" display="Table 6: Comparison of Predoctoral Dental School Graduates with First-Year Enrollment in Advanced Dental Education Programs, 2013 to 2023" xr:uid="{DF6A5F54-1F2B-4F3A-A73B-DBACC6EDCB27}"/>
    <hyperlink ref="A16" location="'Fig2'!A1" display="Figures 2a-2b: Advanced Education in General Dentistry - Applications per Program, Enrollment, and Graduates, 2014-15 to 2024-25 " xr:uid="{6FD3EB45-3854-4506-A320-2D317EC9DD6A}"/>
    <hyperlink ref="A17" location="'Fig3'!A1" display="Figures 3a-3b: Dental Anesthesiology - Applications per Program, Enrollment, and Graduates, 2014-15 to 2024-25" xr:uid="{35992C30-372C-4CAF-9733-539DDB8DED7D}"/>
    <hyperlink ref="A18" location="'Fig4'!A1" display="Figures 4a-4b: Dental Public Health - Applications per Program, Enrollment, and Graduates, 2014-15 to 2024-25" xr:uid="{4D262B5F-C862-4FA1-9318-406DB431E04C}"/>
    <hyperlink ref="A19" location="'Fig5'!A1" display="Figures 5a-5b: Endodontics - Applications per Program, Enrollment, and Graduates, 2014-15 to 2024-25" xr:uid="{86DF832D-A802-43B1-9459-D53E9E95B250}"/>
    <hyperlink ref="A20" location="'Fig6'!A1" display="Figures 6a-6b: General Practice Residency - Applications per Program, Enrollment, and Graduates, 2014-15 to 2024-25" xr:uid="{8051D6D4-DBCE-4335-BAD7-8089ABFE52C5}"/>
    <hyperlink ref="A21" location="'Fig7'!A1" display="Figures 7a-7b: Oral and Maxillofacial Pathology - Applications per Program, Enrollment, and Graduates, 2014-15 to 2024-25" xr:uid="{FAECF0A1-43BB-4F4E-8A2A-C56E3928A072}"/>
    <hyperlink ref="A22" location="'Fig8'!A1" display="Figures 8a-8b: Oral and Maxillofacial Radiology - Applications per Program, Enrollment, and Graduates, 2014-15 to 2024-25" xr:uid="{53AF21FF-946D-4848-AE07-5670E02A27B5}"/>
    <hyperlink ref="A23" location="'Fig9'!A1" display="Figures 9a-9b: Oral and Maxillofacial Surgery - Applications per Program, Enrollment and Graduates, 2014-15 to 2024-25" xr:uid="{851854B8-B828-4075-BAEB-CF717B7CB394}"/>
    <hyperlink ref="A24" location="'Fig10'!A1" display="Figures 10a-10b: Clinical Fellowships in Oral and Maxillofacial Surgery - Applications per Program, Enrollment, and Graduates, 2014-15 to 2024-25" xr:uid="{0A99B21C-42A5-46CA-A0DD-CB9DB2271C51}"/>
    <hyperlink ref="A25" location="'Fig11'!A1" display="Figures 11a-11b: Orthodontics and Dentofacial Orthopedics - Applications per Program, Enrollment, and Graduates, 2014-15 to 2024-25" xr:uid="{CC9E57D6-5E5C-48E8-B540-86D354476FDF}"/>
    <hyperlink ref="A26" location="'Fig12'!A1" display="Figures 12a-12b: Clinical Fellowships in Craniofacial and Special Care Orthodontics - Applications per Program, Enrollment, and Graduates, 2014-15 to 2024-25" xr:uid="{46256CE7-DA63-4AFB-A08A-F38A47ABEF25}"/>
    <hyperlink ref="A27" location="'Fig13'!A1" display="Figures 13a-13b: Oral Medicine - Applications per Program, Enrollment, and Graduates, 2014-15 to 2024-25" xr:uid="{B7F820AF-AF6E-4119-B858-C1CFD6B1DFE8}"/>
    <hyperlink ref="A28" location="'Fig14'!A1" display="Figures 14a-14b: Orofacial Pain - Applications per Program, Enrollment, and Graduates, 2014-15 to 2024-25" xr:uid="{C7D2C377-E2F5-4CAA-BBF5-59FA8544F4D7}"/>
    <hyperlink ref="A29" location="'Fig15'!A1" display="Figures 15a-15b: Pediatric Dentistry - Applications per Program, Enrollment, and Graduates, 2014-15 to 2024-25" xr:uid="{C34C05F2-F99E-4B0C-8633-9AB2B2DC9A90}"/>
    <hyperlink ref="A30" location="'Fig16'!A1" display="Figures 16a-16b: Periodontics - Applications per Program, Enrollment, and Graduates, 2014-15 to 2024-25" xr:uid="{4794A3C5-19CA-4CF2-8860-FB5CCC30A94F}"/>
    <hyperlink ref="A31" location="'Fig17'!A1" display="Figures 17a-17b: Prosthodontics - Applications per Program, Enrollment, and Graduates, 2014-15 to 2024-25" xr:uid="{51019084-26B6-4BFB-A337-80884CD89915}"/>
    <hyperlink ref="A32" location="'Tab7'!A1" display="Table 7: Applications, Enrollments, and Graduates of Accredited Advanced Dental Education Programs, 2024-25" xr:uid="{742D3CCB-3955-4DD5-8C8E-0F2FACF61DAB}"/>
    <hyperlink ref="A33" location="'Fig18'!A1" display="Figure 18: Average Length (in Months) of Advanced Dental Education Programs, 2024-25" xr:uid="{B48C08C4-B2C3-48B2-8F84-27B3E6103943}"/>
    <hyperlink ref="A34" location="Tab8a!A1" display="Table 8a: Average First-Year Stipends and Resident Tuition by Advanced Dental Education Program Type, 2024-25" xr:uid="{DB8923C2-7F6F-4B80-B3EA-AD5C20ED02B5}"/>
    <hyperlink ref="A35" location="Tab8b!A1" display="Table 8b: Advanced Dental Education Programs, Average Stipends and Tuition, 2024-25" xr:uid="{4C8AD5DE-AF40-4DF6-B2F1-F68672265C5C}"/>
    <hyperlink ref="A36" location="'Tab9'!A1" display="Table 9: Instruction Methods at Dental Schools and Institutions Offering Accredited Advanced Dental Education Programs, 2024-25" xr:uid="{39E221FB-6404-4F6F-91F1-D3EC01E227A9}"/>
    <hyperlink ref="A37" location="'Fig19-20'!A1" display="Figure 19: Number of Accredited Programs That Admit International Dental School Graduates without a U.S. Dental License, 2024-25" xr:uid="{5F4A291E-639D-4383-A17E-FB261EC5CA6B}"/>
    <hyperlink ref="A38" location="'Fig19-20'!A1" display="Figure 20: Number of International Dental School Graduates Enrolled in Accredited Advanced Dental Education Programs, 2024-25" xr:uid="{F9CC00B5-5B95-4A0C-87AF-542135EDC61E}"/>
    <hyperlink ref="A39" location="'Fig21'!A1" display="Figure 21: Number of Accredited Programs Utilizing Off-Campus Sites for Student/Resident Training, 2024-25" xr:uid="{7EC13B3E-14B4-4DA6-8771-38C4F3B41805}"/>
    <hyperlink ref="A40" location="'Tab10'!A1" display="Table 10: Dental Schools and Non-Dental School Institutions Offering Accredited Oral and Maxillofacial Surgery Programs with Options for Pursuing an M.D. Degree, 2024-25" xr:uid="{0C542F41-533C-4BA9-9E82-19DBCEA463D2}"/>
    <hyperlink ref="A41" location="'Tab11'!A1" display="Table 11: Advanced Dental Education Programs Not Accredited by the Commission on Dental Accreditation: Enrollment and Graduates, 2024-25" xr:uid="{B5DD6176-5C75-431C-893A-8E3AD96CBCE5}"/>
  </hyperlinks>
  <pageMargins left="0.25" right="0.25" top="0.75" bottom="0.75" header="0.3" footer="0.3"/>
  <pageSetup scale="63" orientation="portrait" r:id="rId1"/>
  <headerFooter>
    <oddHeader>&amp;L2024-25 &amp;"Arial,Italic"Survey of Advanced Dental Education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pageSetUpPr fitToPage="1"/>
  </sheetPr>
  <dimension ref="A1:M25"/>
  <sheetViews>
    <sheetView workbookViewId="0">
      <pane ySplit="7" topLeftCell="A8" activePane="bottomLeft" state="frozen"/>
      <selection activeCell="A6" sqref="A6"/>
      <selection pane="bottomLeft" sqref="A1:G1"/>
    </sheetView>
  </sheetViews>
  <sheetFormatPr defaultColWidth="9.26953125" defaultRowHeight="14.25" x14ac:dyDescent="0.65"/>
  <cols>
    <col min="1" max="1" width="9.26953125" style="65"/>
    <col min="2" max="3" width="15" style="65" customWidth="1"/>
    <col min="4" max="4" width="18.7265625" style="65" customWidth="1"/>
    <col min="5" max="5" width="15.26953125" style="65" customWidth="1"/>
    <col min="6" max="6" width="11.54296875" style="65" customWidth="1"/>
    <col min="7" max="7" width="20.40625" style="65" customWidth="1"/>
    <col min="8" max="8" width="14.7265625" style="65" customWidth="1"/>
    <col min="9" max="16384" width="9.26953125" style="65"/>
  </cols>
  <sheetData>
    <row r="1" spans="1:13" ht="32.25" customHeight="1" x14ac:dyDescent="0.7">
      <c r="A1" s="326" t="s">
        <v>778</v>
      </c>
      <c r="B1" s="326"/>
      <c r="C1" s="326"/>
      <c r="D1" s="326"/>
      <c r="E1" s="326"/>
      <c r="F1" s="326"/>
      <c r="G1" s="326"/>
    </row>
    <row r="2" spans="1:13" ht="22.9" customHeight="1" x14ac:dyDescent="0.65">
      <c r="A2" s="327" t="s">
        <v>3</v>
      </c>
      <c r="B2" s="327"/>
      <c r="C2" s="327"/>
      <c r="D2" s="327"/>
    </row>
    <row r="3" spans="1:13" ht="31.5" customHeight="1" x14ac:dyDescent="0.65">
      <c r="A3" s="103"/>
      <c r="B3" s="328" t="s">
        <v>122</v>
      </c>
      <c r="C3" s="328"/>
      <c r="D3" s="328"/>
      <c r="E3" s="328"/>
      <c r="F3" s="329" t="s">
        <v>123</v>
      </c>
      <c r="G3" s="328"/>
      <c r="H3" s="328"/>
    </row>
    <row r="4" spans="1:13" ht="12" customHeight="1" x14ac:dyDescent="0.65">
      <c r="A4" s="103"/>
      <c r="B4" s="330" t="s">
        <v>124</v>
      </c>
      <c r="C4" s="330" t="s">
        <v>125</v>
      </c>
      <c r="D4" s="330" t="s">
        <v>126</v>
      </c>
      <c r="E4" s="330" t="s">
        <v>127</v>
      </c>
      <c r="F4" s="104"/>
      <c r="G4" s="330" t="s">
        <v>128</v>
      </c>
      <c r="H4" s="330" t="s">
        <v>129</v>
      </c>
    </row>
    <row r="5" spans="1:13" ht="12" customHeight="1" x14ac:dyDescent="0.65">
      <c r="A5" s="103"/>
      <c r="B5" s="330"/>
      <c r="C5" s="330"/>
      <c r="D5" s="330"/>
      <c r="E5" s="330"/>
      <c r="F5" s="331" t="s">
        <v>130</v>
      </c>
      <c r="G5" s="330"/>
      <c r="H5" s="330"/>
    </row>
    <row r="6" spans="1:13" ht="12" customHeight="1" x14ac:dyDescent="0.65">
      <c r="A6" s="103"/>
      <c r="B6" s="330"/>
      <c r="C6" s="330"/>
      <c r="D6" s="330"/>
      <c r="E6" s="330"/>
      <c r="F6" s="331"/>
      <c r="G6" s="330"/>
      <c r="H6" s="330"/>
    </row>
    <row r="7" spans="1:13" ht="15.75" customHeight="1" x14ac:dyDescent="0.65">
      <c r="A7" s="103" t="s">
        <v>131</v>
      </c>
      <c r="B7" s="330"/>
      <c r="C7" s="330"/>
      <c r="D7" s="330"/>
      <c r="E7" s="330"/>
      <c r="F7" s="331"/>
      <c r="G7" s="330"/>
      <c r="H7" s="330"/>
    </row>
    <row r="8" spans="1:13" ht="20.25" customHeight="1" x14ac:dyDescent="0.65">
      <c r="A8" s="95">
        <v>2014</v>
      </c>
      <c r="B8" s="95">
        <v>65</v>
      </c>
      <c r="C8" s="95">
        <v>58</v>
      </c>
      <c r="D8" s="96">
        <v>5530</v>
      </c>
      <c r="E8" s="99">
        <v>2.6</v>
      </c>
      <c r="F8" s="105">
        <v>763</v>
      </c>
      <c r="G8" s="96">
        <v>3617</v>
      </c>
      <c r="H8" s="97">
        <v>2.6</v>
      </c>
      <c r="J8" s="95"/>
      <c r="K8" s="96"/>
      <c r="M8" s="98"/>
    </row>
    <row r="9" spans="1:13" ht="20.25" customHeight="1" x14ac:dyDescent="0.65">
      <c r="A9" s="95">
        <v>2015</v>
      </c>
      <c r="B9" s="95">
        <v>65</v>
      </c>
      <c r="C9" s="95">
        <v>61</v>
      </c>
      <c r="D9" s="112">
        <v>5811</v>
      </c>
      <c r="E9" s="99">
        <v>4.8</v>
      </c>
      <c r="F9" s="105">
        <v>769</v>
      </c>
      <c r="G9" s="96">
        <v>3677</v>
      </c>
      <c r="H9" s="97">
        <v>1.7</v>
      </c>
      <c r="J9" s="95"/>
      <c r="K9" s="96"/>
      <c r="M9" s="98"/>
    </row>
    <row r="10" spans="1:13" ht="20.25" customHeight="1" x14ac:dyDescent="0.65">
      <c r="A10" s="95">
        <v>2016</v>
      </c>
      <c r="B10" s="95">
        <v>65</v>
      </c>
      <c r="C10" s="95">
        <v>62</v>
      </c>
      <c r="D10" s="96">
        <v>5957</v>
      </c>
      <c r="E10" s="99">
        <v>2.5</v>
      </c>
      <c r="F10" s="105">
        <v>775</v>
      </c>
      <c r="G10" s="96">
        <v>3731</v>
      </c>
      <c r="H10" s="97">
        <v>1.5</v>
      </c>
      <c r="J10" s="95"/>
      <c r="K10" s="96"/>
      <c r="M10" s="98"/>
    </row>
    <row r="11" spans="1:13" ht="20.25" customHeight="1" x14ac:dyDescent="0.65">
      <c r="A11" s="95">
        <v>2017</v>
      </c>
      <c r="B11" s="95">
        <v>66</v>
      </c>
      <c r="C11" s="95">
        <v>65</v>
      </c>
      <c r="D11" s="96">
        <v>6238</v>
      </c>
      <c r="E11" s="100">
        <v>4.7171394997481952</v>
      </c>
      <c r="F11" s="105">
        <v>772</v>
      </c>
      <c r="G11" s="96">
        <v>3764</v>
      </c>
      <c r="H11" s="97">
        <v>0.88448137228625046</v>
      </c>
      <c r="J11" s="95"/>
      <c r="K11" s="96"/>
      <c r="M11" s="98"/>
    </row>
    <row r="12" spans="1:13" ht="20.25" customHeight="1" x14ac:dyDescent="0.65">
      <c r="A12" s="95">
        <v>2018</v>
      </c>
      <c r="B12" s="95">
        <v>66</v>
      </c>
      <c r="C12" s="95">
        <v>65</v>
      </c>
      <c r="D12" s="96">
        <v>6305</v>
      </c>
      <c r="E12" s="100">
        <v>5.8418667114319289</v>
      </c>
      <c r="F12" s="105">
        <v>773</v>
      </c>
      <c r="G12" s="96">
        <v>3751</v>
      </c>
      <c r="H12" s="97">
        <v>0.5360493165371214</v>
      </c>
      <c r="J12" s="95"/>
      <c r="K12" s="96"/>
      <c r="M12" s="98"/>
    </row>
    <row r="13" spans="1:13" ht="20.25" customHeight="1" x14ac:dyDescent="0.65">
      <c r="A13" s="95">
        <v>2019</v>
      </c>
      <c r="B13" s="95">
        <v>66</v>
      </c>
      <c r="C13" s="95">
        <v>65</v>
      </c>
      <c r="D13" s="96">
        <v>6350</v>
      </c>
      <c r="E13" s="100">
        <v>0.71371927042030137</v>
      </c>
      <c r="F13" s="106">
        <v>769</v>
      </c>
      <c r="G13" s="96">
        <v>3749</v>
      </c>
      <c r="H13" s="97">
        <v>-5.3319114902692616E-2</v>
      </c>
      <c r="J13" s="95"/>
      <c r="K13" s="96"/>
      <c r="M13" s="98"/>
    </row>
    <row r="14" spans="1:13" ht="20.25" customHeight="1" x14ac:dyDescent="0.65">
      <c r="A14" s="95">
        <v>2020</v>
      </c>
      <c r="B14" s="95">
        <v>67</v>
      </c>
      <c r="C14" s="95">
        <v>66</v>
      </c>
      <c r="D14" s="96">
        <v>6609</v>
      </c>
      <c r="E14" s="100">
        <v>4.0999999999999996</v>
      </c>
      <c r="F14" s="106">
        <v>769</v>
      </c>
      <c r="G14" s="96">
        <v>3776</v>
      </c>
      <c r="H14" s="100">
        <v>0.72019205121365704</v>
      </c>
      <c r="J14" s="95"/>
      <c r="K14" s="101"/>
      <c r="M14" s="98"/>
    </row>
    <row r="15" spans="1:13" ht="20.25" customHeight="1" x14ac:dyDescent="0.65">
      <c r="A15" s="95">
        <v>2021</v>
      </c>
      <c r="B15" s="95">
        <v>68</v>
      </c>
      <c r="C15" s="95">
        <v>66</v>
      </c>
      <c r="D15" s="96">
        <v>6665</v>
      </c>
      <c r="E15" s="100">
        <v>0.84732939930397944</v>
      </c>
      <c r="F15" s="106">
        <v>763</v>
      </c>
      <c r="G15" s="96">
        <v>3792</v>
      </c>
      <c r="H15" s="100">
        <v>0.42372881355932202</v>
      </c>
      <c r="J15" s="95"/>
      <c r="K15" s="101"/>
      <c r="M15" s="98"/>
    </row>
    <row r="16" spans="1:13" ht="20.25" customHeight="1" x14ac:dyDescent="0.65">
      <c r="A16" s="95">
        <v>2022</v>
      </c>
      <c r="B16" s="95">
        <v>70</v>
      </c>
      <c r="C16" s="95">
        <v>66</v>
      </c>
      <c r="D16" s="96">
        <v>6745</v>
      </c>
      <c r="E16" s="100">
        <v>1.2003000750187547</v>
      </c>
      <c r="F16" s="106">
        <v>770</v>
      </c>
      <c r="G16" s="96">
        <v>3813</v>
      </c>
      <c r="H16" s="100">
        <v>0.55379746835443033</v>
      </c>
      <c r="J16" s="95"/>
      <c r="K16" s="101"/>
      <c r="M16" s="98"/>
    </row>
    <row r="17" spans="1:13" ht="20.25" customHeight="1" x14ac:dyDescent="0.65">
      <c r="A17" s="95">
        <v>2023</v>
      </c>
      <c r="B17" s="95">
        <v>72</v>
      </c>
      <c r="C17" s="95">
        <v>66</v>
      </c>
      <c r="D17" s="96">
        <v>6869</v>
      </c>
      <c r="E17" s="100">
        <v>1.838398813936249</v>
      </c>
      <c r="F17" s="106">
        <v>774</v>
      </c>
      <c r="G17" s="96">
        <v>3730</v>
      </c>
      <c r="H17" s="100">
        <v>-2.1767637031209022</v>
      </c>
      <c r="J17" s="95"/>
      <c r="K17" s="101"/>
      <c r="M17" s="98"/>
    </row>
    <row r="18" spans="1:13" ht="20.25" customHeight="1" x14ac:dyDescent="0.65">
      <c r="A18" s="95">
        <v>2024</v>
      </c>
      <c r="B18" s="95">
        <v>75</v>
      </c>
      <c r="C18" s="95">
        <v>66</v>
      </c>
      <c r="D18" s="96">
        <v>6872</v>
      </c>
      <c r="E18" s="100" t="s">
        <v>779</v>
      </c>
      <c r="F18" s="106">
        <v>772</v>
      </c>
      <c r="G18" s="96">
        <v>3780</v>
      </c>
      <c r="H18" s="100">
        <v>1.3404825737265416</v>
      </c>
    </row>
    <row r="19" spans="1:13" ht="7.9" customHeight="1" x14ac:dyDescent="0.65">
      <c r="A19" s="167"/>
      <c r="B19" s="167"/>
      <c r="C19" s="167"/>
      <c r="D19" s="167"/>
      <c r="E19" s="167"/>
      <c r="F19" s="167"/>
      <c r="G19" s="167"/>
    </row>
    <row r="20" spans="1:13" ht="15" customHeight="1" x14ac:dyDescent="0.65">
      <c r="A20" s="168" t="s">
        <v>132</v>
      </c>
      <c r="B20" s="168"/>
      <c r="C20" s="168"/>
      <c r="D20" s="164"/>
      <c r="E20" s="164"/>
      <c r="F20" s="164"/>
      <c r="G20" s="164"/>
    </row>
    <row r="21" spans="1:13" ht="15.75" customHeight="1" x14ac:dyDescent="0.65">
      <c r="A21" s="163" t="s">
        <v>761</v>
      </c>
      <c r="B21" s="163"/>
      <c r="C21" s="163"/>
      <c r="D21" s="164"/>
      <c r="E21" s="164"/>
      <c r="F21" s="164"/>
      <c r="G21" s="164"/>
    </row>
    <row r="22" spans="1:13" ht="15.75" customHeight="1" x14ac:dyDescent="0.65"/>
    <row r="23" spans="1:13" ht="15.75" customHeight="1" x14ac:dyDescent="0.65"/>
    <row r="24" spans="1:13" ht="15.75" customHeight="1" x14ac:dyDescent="0.65"/>
    <row r="25" spans="1:13" s="102" customFormat="1" ht="16.5" customHeight="1" x14ac:dyDescent="0.6"/>
  </sheetData>
  <mergeCells count="11">
    <mergeCell ref="A1:G1"/>
    <mergeCell ref="A2:D2"/>
    <mergeCell ref="B3:E3"/>
    <mergeCell ref="F3:H3"/>
    <mergeCell ref="B4:B7"/>
    <mergeCell ref="C4:C7"/>
    <mergeCell ref="E4:E7"/>
    <mergeCell ref="H4:H7"/>
    <mergeCell ref="F5:F7"/>
    <mergeCell ref="D4:D7"/>
    <mergeCell ref="G4:G7"/>
  </mergeCells>
  <conditionalFormatting sqref="A8:H18">
    <cfRule type="expression" dxfId="28" priority="2">
      <formula>MOD(ROW(),2)=0</formula>
    </cfRule>
  </conditionalFormatting>
  <hyperlinks>
    <hyperlink ref="A2:D2" location="TOC!A1" display="Return to Table of Contents" xr:uid="{00000000-0004-0000-0900-000000000000}"/>
  </hyperlinks>
  <pageMargins left="0.25" right="0.25" top="0.75" bottom="0.75" header="0.3" footer="0.3"/>
  <pageSetup scale="86" orientation="portrait" r:id="rId1"/>
  <headerFooter>
    <oddHeader>&amp;L2024-25 &amp;"Arial,Italic"Survey of Advanced Dental Education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pageSetUpPr fitToPage="1"/>
  </sheetPr>
  <dimension ref="A1:Q63"/>
  <sheetViews>
    <sheetView zoomScaleNormal="100" workbookViewId="0"/>
  </sheetViews>
  <sheetFormatPr defaultColWidth="9.26953125" defaultRowHeight="13" x14ac:dyDescent="0.6"/>
  <cols>
    <col min="1" max="12" width="9.26953125" style="2"/>
    <col min="13" max="13" width="9.54296875" style="2" bestFit="1" customWidth="1"/>
    <col min="14" max="15" width="9.26953125" style="2"/>
    <col min="16" max="16" width="4.54296875" style="2" customWidth="1"/>
    <col min="17" max="17" width="10.54296875" style="2" bestFit="1" customWidth="1"/>
    <col min="18" max="16384" width="9.26953125" style="2"/>
  </cols>
  <sheetData>
    <row r="1" spans="1:17" ht="16.75" x14ac:dyDescent="0.7">
      <c r="A1" s="56" t="s">
        <v>790</v>
      </c>
      <c r="B1" s="14"/>
      <c r="C1" s="14"/>
    </row>
    <row r="2" spans="1:17" ht="14.25" x14ac:dyDescent="0.65">
      <c r="A2" s="333" t="s">
        <v>3</v>
      </c>
      <c r="B2" s="333"/>
      <c r="C2" s="333"/>
      <c r="D2" s="333"/>
    </row>
    <row r="4" spans="1:17" x14ac:dyDescent="0.6">
      <c r="Q4" s="12"/>
    </row>
    <row r="6" spans="1:17" ht="14.25" x14ac:dyDescent="0.65">
      <c r="B6" s="14"/>
      <c r="C6" s="9" t="s">
        <v>61</v>
      </c>
      <c r="D6" s="9" t="s">
        <v>62</v>
      </c>
      <c r="E6" s="9" t="s">
        <v>63</v>
      </c>
      <c r="F6" s="9" t="s">
        <v>64</v>
      </c>
      <c r="G6" s="9" t="s">
        <v>65</v>
      </c>
      <c r="H6" s="9" t="s">
        <v>66</v>
      </c>
      <c r="I6" s="2" t="s">
        <v>67</v>
      </c>
      <c r="J6" s="2" t="s">
        <v>68</v>
      </c>
      <c r="K6" s="2" t="s">
        <v>69</v>
      </c>
      <c r="L6" s="2" t="s">
        <v>638</v>
      </c>
      <c r="M6" s="2" t="s">
        <v>770</v>
      </c>
    </row>
    <row r="7" spans="1:17" x14ac:dyDescent="0.6">
      <c r="B7" s="9" t="s">
        <v>133</v>
      </c>
      <c r="C7" s="15">
        <v>68.49438202247191</v>
      </c>
      <c r="D7" s="15">
        <f>6439/91</f>
        <v>70.758241758241752</v>
      </c>
      <c r="E7" s="15">
        <f>6128/89</f>
        <v>68.853932584269657</v>
      </c>
      <c r="F7" s="15">
        <f>5821/88</f>
        <v>66.147727272727266</v>
      </c>
      <c r="G7" s="15">
        <f>6521/88</f>
        <v>74.102272727272734</v>
      </c>
      <c r="H7" s="15">
        <f>5655/93</f>
        <v>60.806451612903224</v>
      </c>
      <c r="I7" s="20">
        <f>6471/92</f>
        <v>70.336956521739125</v>
      </c>
      <c r="J7" s="20">
        <v>86.9</v>
      </c>
      <c r="K7" s="20">
        <v>84.6</v>
      </c>
      <c r="L7" s="20">
        <v>71.989361702127653</v>
      </c>
      <c r="M7" s="20">
        <f>7298/92</f>
        <v>79.326086956521735</v>
      </c>
    </row>
    <row r="8" spans="1:17" x14ac:dyDescent="0.6">
      <c r="B8" s="9" t="s">
        <v>134</v>
      </c>
      <c r="C8" s="9">
        <v>747</v>
      </c>
      <c r="D8" s="9">
        <v>785</v>
      </c>
      <c r="E8" s="9">
        <v>766</v>
      </c>
      <c r="F8" s="9">
        <v>791</v>
      </c>
      <c r="G8" s="9">
        <v>771</v>
      </c>
      <c r="H8" s="9">
        <v>769</v>
      </c>
      <c r="I8" s="2">
        <v>799</v>
      </c>
      <c r="J8" s="2">
        <v>790</v>
      </c>
      <c r="K8" s="2">
        <v>791</v>
      </c>
      <c r="L8" s="2">
        <v>765</v>
      </c>
      <c r="M8" s="2">
        <v>808</v>
      </c>
    </row>
    <row r="10" spans="1:17" ht="13.75" thickBot="1" x14ac:dyDescent="0.75"/>
    <row r="11" spans="1:17" x14ac:dyDescent="0.6">
      <c r="F11" s="16" t="s">
        <v>135</v>
      </c>
      <c r="G11" s="17" t="s">
        <v>28</v>
      </c>
      <c r="H11" s="17" t="s">
        <v>136</v>
      </c>
      <c r="I11" s="17" t="s">
        <v>137</v>
      </c>
      <c r="J11" s="17" t="s">
        <v>138</v>
      </c>
    </row>
    <row r="12" spans="1:17" x14ac:dyDescent="0.6">
      <c r="F12" s="18" t="s">
        <v>139</v>
      </c>
      <c r="G12" s="19">
        <v>92</v>
      </c>
      <c r="H12" s="19">
        <v>7298</v>
      </c>
      <c r="I12" s="19">
        <v>2</v>
      </c>
      <c r="J12" s="19">
        <v>418</v>
      </c>
    </row>
    <row r="13" spans="1:17" x14ac:dyDescent="0.6">
      <c r="F13" s="18" t="s">
        <v>140</v>
      </c>
      <c r="G13" s="19">
        <v>92</v>
      </c>
      <c r="H13" s="19">
        <v>808</v>
      </c>
      <c r="I13" s="19">
        <v>0</v>
      </c>
      <c r="J13" s="19">
        <v>190</v>
      </c>
      <c r="L13" s="2">
        <f>H12/G12</f>
        <v>79.326086956521735</v>
      </c>
    </row>
    <row r="14" spans="1:17" x14ac:dyDescent="0.6">
      <c r="F14" s="18"/>
      <c r="G14" s="19"/>
      <c r="H14" s="19"/>
      <c r="I14" s="19"/>
      <c r="J14" s="19"/>
      <c r="Q14" s="20"/>
    </row>
    <row r="15" spans="1:17" x14ac:dyDescent="0.6">
      <c r="F15" s="18"/>
      <c r="G15" s="19"/>
      <c r="H15" s="19"/>
      <c r="I15" s="19"/>
      <c r="J15" s="19"/>
    </row>
    <row r="17" spans="2:14" ht="13.75" thickBot="1" x14ac:dyDescent="0.75"/>
    <row r="18" spans="2:14" x14ac:dyDescent="0.6">
      <c r="F18" s="16" t="s">
        <v>135</v>
      </c>
      <c r="G18" s="17" t="s">
        <v>28</v>
      </c>
      <c r="H18" s="17" t="s">
        <v>136</v>
      </c>
      <c r="I18" s="17" t="s">
        <v>137</v>
      </c>
      <c r="J18" s="17" t="s">
        <v>138</v>
      </c>
    </row>
    <row r="19" spans="2:14" x14ac:dyDescent="0.6">
      <c r="F19" s="18" t="s">
        <v>139</v>
      </c>
      <c r="G19" s="19">
        <v>93</v>
      </c>
      <c r="H19" s="19">
        <v>7298</v>
      </c>
      <c r="I19" s="19">
        <v>0</v>
      </c>
      <c r="J19" s="19">
        <v>418</v>
      </c>
    </row>
    <row r="20" spans="2:14" x14ac:dyDescent="0.6">
      <c r="F20" s="18" t="s">
        <v>140</v>
      </c>
      <c r="G20" s="19">
        <v>93</v>
      </c>
      <c r="H20" s="19">
        <v>808</v>
      </c>
      <c r="I20" s="19">
        <v>0</v>
      </c>
      <c r="J20" s="19">
        <v>190</v>
      </c>
    </row>
    <row r="21" spans="2:14" ht="26" x14ac:dyDescent="0.6">
      <c r="F21" s="18" t="s">
        <v>142</v>
      </c>
      <c r="G21" s="19">
        <v>93</v>
      </c>
      <c r="H21" s="19">
        <v>791</v>
      </c>
      <c r="I21" s="19">
        <v>0</v>
      </c>
      <c r="J21" s="19">
        <v>194</v>
      </c>
    </row>
    <row r="22" spans="2:14" x14ac:dyDescent="0.6">
      <c r="F22" s="18" t="s">
        <v>141</v>
      </c>
      <c r="G22" s="19">
        <v>93</v>
      </c>
      <c r="H22" s="19">
        <v>968</v>
      </c>
      <c r="I22" s="19">
        <v>0</v>
      </c>
      <c r="J22" s="19">
        <v>212</v>
      </c>
    </row>
    <row r="28" spans="2:14" ht="25.5" customHeight="1" x14ac:dyDescent="0.6">
      <c r="B28" s="332" t="s">
        <v>143</v>
      </c>
      <c r="C28" s="332"/>
      <c r="D28" s="332"/>
      <c r="E28" s="332"/>
      <c r="F28" s="332"/>
      <c r="G28" s="332"/>
      <c r="H28" s="332"/>
      <c r="I28" s="332"/>
      <c r="J28" s="332"/>
      <c r="K28" s="332"/>
      <c r="L28" s="332"/>
      <c r="M28" s="332"/>
      <c r="N28" s="332"/>
    </row>
    <row r="29" spans="2:14" ht="13.5" x14ac:dyDescent="0.6">
      <c r="B29" s="9" t="s">
        <v>144</v>
      </c>
      <c r="C29" s="9"/>
      <c r="D29" s="9"/>
      <c r="E29" s="9"/>
      <c r="F29" s="9"/>
      <c r="G29" s="9"/>
      <c r="H29" s="9"/>
      <c r="I29" s="9"/>
      <c r="J29" s="9"/>
      <c r="K29" s="9"/>
      <c r="L29" s="9"/>
      <c r="M29" s="9"/>
      <c r="N29" s="9"/>
    </row>
    <row r="30" spans="2:14" x14ac:dyDescent="0.6">
      <c r="B30" s="9"/>
      <c r="C30" s="9"/>
      <c r="D30" s="9"/>
      <c r="E30" s="9"/>
      <c r="F30" s="9"/>
      <c r="G30" s="9"/>
      <c r="H30" s="9"/>
      <c r="I30" s="9"/>
      <c r="J30" s="9"/>
      <c r="K30" s="9"/>
      <c r="L30" s="9"/>
      <c r="M30" s="9"/>
      <c r="N30" s="9"/>
    </row>
    <row r="31" spans="2:14" x14ac:dyDescent="0.6">
      <c r="B31" s="9" t="s">
        <v>105</v>
      </c>
      <c r="C31" s="9"/>
      <c r="D31" s="9"/>
      <c r="E31" s="9"/>
      <c r="F31" s="9"/>
      <c r="G31" s="9"/>
      <c r="H31" s="9"/>
      <c r="I31" s="9"/>
      <c r="J31" s="9"/>
      <c r="K31" s="9"/>
      <c r="L31" s="9"/>
      <c r="M31" s="9"/>
      <c r="N31" s="9"/>
    </row>
    <row r="32" spans="2:14" x14ac:dyDescent="0.6">
      <c r="B32" s="9" t="s">
        <v>761</v>
      </c>
      <c r="C32" s="9"/>
      <c r="D32" s="9"/>
      <c r="E32" s="9"/>
      <c r="F32" s="9"/>
      <c r="G32" s="9"/>
      <c r="H32" s="9"/>
      <c r="I32" s="9"/>
      <c r="J32" s="9"/>
      <c r="K32" s="9"/>
      <c r="L32" s="9"/>
      <c r="M32" s="9"/>
      <c r="N32" s="9"/>
    </row>
    <row r="35" spans="1:13" ht="14.5" x14ac:dyDescent="0.7">
      <c r="A35" s="56" t="s">
        <v>785</v>
      </c>
    </row>
    <row r="37" spans="1:13" x14ac:dyDescent="0.6">
      <c r="B37" s="9"/>
      <c r="C37" s="9" t="s">
        <v>61</v>
      </c>
      <c r="D37" s="9" t="s">
        <v>62</v>
      </c>
      <c r="E37" s="9" t="s">
        <v>63</v>
      </c>
      <c r="F37" s="9" t="s">
        <v>64</v>
      </c>
      <c r="G37" s="9" t="s">
        <v>65</v>
      </c>
      <c r="H37" s="9" t="s">
        <v>66</v>
      </c>
      <c r="I37" s="2" t="s">
        <v>67</v>
      </c>
      <c r="J37" s="2" t="s">
        <v>68</v>
      </c>
      <c r="K37" s="2" t="s">
        <v>69</v>
      </c>
      <c r="L37" s="2" t="s">
        <v>638</v>
      </c>
      <c r="M37" s="2" t="s">
        <v>770</v>
      </c>
    </row>
    <row r="38" spans="1:13" x14ac:dyDescent="0.6">
      <c r="B38" s="9" t="s">
        <v>103</v>
      </c>
      <c r="C38" s="9">
        <v>883</v>
      </c>
      <c r="D38" s="9">
        <v>921</v>
      </c>
      <c r="E38" s="9">
        <v>927</v>
      </c>
      <c r="F38" s="9">
        <v>935</v>
      </c>
      <c r="G38" s="9">
        <v>911</v>
      </c>
      <c r="H38" s="2">
        <v>924</v>
      </c>
      <c r="I38" s="2">
        <v>940</v>
      </c>
      <c r="J38" s="2">
        <v>939</v>
      </c>
      <c r="K38" s="2">
        <v>926</v>
      </c>
      <c r="L38" s="2">
        <v>926</v>
      </c>
      <c r="M38" s="2">
        <v>968</v>
      </c>
    </row>
    <row r="39" spans="1:13" x14ac:dyDescent="0.6">
      <c r="B39" s="9" t="s">
        <v>104</v>
      </c>
      <c r="C39" s="9">
        <v>779</v>
      </c>
      <c r="D39" s="9">
        <v>787</v>
      </c>
      <c r="E39" s="9">
        <v>807</v>
      </c>
      <c r="F39" s="9">
        <v>818</v>
      </c>
      <c r="G39" s="9">
        <v>802</v>
      </c>
      <c r="H39" s="2">
        <v>784</v>
      </c>
      <c r="I39" s="2">
        <v>790</v>
      </c>
      <c r="J39" s="2">
        <v>801</v>
      </c>
      <c r="K39" s="2">
        <v>811</v>
      </c>
      <c r="L39" s="2">
        <v>791</v>
      </c>
    </row>
    <row r="60" spans="2:2" ht="7.15" customHeight="1" x14ac:dyDescent="0.6"/>
    <row r="62" spans="2:2" x14ac:dyDescent="0.6">
      <c r="B62" s="9" t="s">
        <v>105</v>
      </c>
    </row>
    <row r="63" spans="2:2" x14ac:dyDescent="0.6">
      <c r="B63" s="9" t="s">
        <v>761</v>
      </c>
    </row>
  </sheetData>
  <mergeCells count="2">
    <mergeCell ref="B28:N28"/>
    <mergeCell ref="A2:D2"/>
  </mergeCells>
  <hyperlinks>
    <hyperlink ref="A2:C2" location="TOC!A1" display="Return to Table of Contents" xr:uid="{00000000-0004-0000-0A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pageSetUpPr fitToPage="1"/>
  </sheetPr>
  <dimension ref="A1:R63"/>
  <sheetViews>
    <sheetView zoomScaleNormal="100" workbookViewId="0"/>
  </sheetViews>
  <sheetFormatPr defaultColWidth="9.26953125" defaultRowHeight="13" x14ac:dyDescent="0.6"/>
  <cols>
    <col min="1" max="15" width="9.26953125" style="2"/>
    <col min="16" max="16" width="8.40625" style="2" customWidth="1"/>
    <col min="17" max="16384" width="9.26953125" style="2"/>
  </cols>
  <sheetData>
    <row r="1" spans="1:18" ht="16.75" x14ac:dyDescent="0.7">
      <c r="A1" s="56" t="s">
        <v>791</v>
      </c>
      <c r="B1" s="14"/>
      <c r="C1" s="14"/>
    </row>
    <row r="2" spans="1:18" ht="14.25" x14ac:dyDescent="0.65">
      <c r="A2" s="334" t="s">
        <v>3</v>
      </c>
      <c r="B2" s="334"/>
      <c r="C2" s="334"/>
      <c r="D2" s="334"/>
    </row>
    <row r="4" spans="1:18" x14ac:dyDescent="0.6">
      <c r="R4" s="12"/>
    </row>
    <row r="7" spans="1:18" ht="14.25" x14ac:dyDescent="0.65">
      <c r="C7" s="14"/>
      <c r="D7" s="9" t="s">
        <v>61</v>
      </c>
      <c r="E7" s="9" t="s">
        <v>62</v>
      </c>
      <c r="F7" s="9" t="s">
        <v>63</v>
      </c>
      <c r="G7" s="9" t="s">
        <v>64</v>
      </c>
      <c r="H7" s="9" t="s">
        <v>65</v>
      </c>
      <c r="I7" s="9" t="s">
        <v>66</v>
      </c>
      <c r="J7" s="2" t="s">
        <v>67</v>
      </c>
      <c r="K7" s="2" t="s">
        <v>68</v>
      </c>
      <c r="L7" s="2" t="s">
        <v>69</v>
      </c>
      <c r="M7" s="2" t="s">
        <v>638</v>
      </c>
      <c r="N7" s="2" t="s">
        <v>770</v>
      </c>
    </row>
    <row r="8" spans="1:18" x14ac:dyDescent="0.6">
      <c r="C8" s="9" t="s">
        <v>133</v>
      </c>
      <c r="D8" s="15">
        <v>27.333333333333332</v>
      </c>
      <c r="E8" s="15">
        <f>200/9</f>
        <v>22.222222222222221</v>
      </c>
      <c r="F8" s="15">
        <f>203/8</f>
        <v>25.375</v>
      </c>
      <c r="G8" s="15">
        <f>122/7</f>
        <v>17.428571428571427</v>
      </c>
      <c r="H8" s="15">
        <f>150/6</f>
        <v>25</v>
      </c>
      <c r="I8" s="15">
        <f>195/7</f>
        <v>27.857142857142858</v>
      </c>
      <c r="J8" s="20">
        <f>341/8</f>
        <v>42.625</v>
      </c>
      <c r="K8" s="20">
        <f>461/8</f>
        <v>57.625</v>
      </c>
      <c r="L8" s="2">
        <v>63.25</v>
      </c>
      <c r="M8" s="2">
        <v>43.25</v>
      </c>
      <c r="N8" s="2">
        <f>297/8</f>
        <v>37.125</v>
      </c>
    </row>
    <row r="9" spans="1:18" x14ac:dyDescent="0.6">
      <c r="C9" s="9" t="s">
        <v>134</v>
      </c>
      <c r="D9" s="9">
        <v>34</v>
      </c>
      <c r="E9" s="9">
        <v>34</v>
      </c>
      <c r="F9" s="9">
        <v>32</v>
      </c>
      <c r="G9" s="9">
        <v>26</v>
      </c>
      <c r="H9" s="9">
        <v>22</v>
      </c>
      <c r="I9" s="9">
        <v>26</v>
      </c>
      <c r="J9" s="2">
        <v>27</v>
      </c>
      <c r="K9" s="2">
        <v>28</v>
      </c>
      <c r="L9" s="2">
        <v>29</v>
      </c>
      <c r="M9" s="2">
        <v>27</v>
      </c>
      <c r="N9" s="2">
        <v>29</v>
      </c>
    </row>
    <row r="10" spans="1:18" ht="13.75" thickBot="1" x14ac:dyDescent="0.75"/>
    <row r="11" spans="1:18" x14ac:dyDescent="0.6">
      <c r="D11" s="16" t="s">
        <v>135</v>
      </c>
      <c r="E11" s="17" t="s">
        <v>28</v>
      </c>
      <c r="F11" s="17" t="s">
        <v>136</v>
      </c>
      <c r="G11" s="17" t="s">
        <v>137</v>
      </c>
      <c r="H11" s="17" t="s">
        <v>138</v>
      </c>
    </row>
    <row r="12" spans="1:18" x14ac:dyDescent="0.6">
      <c r="D12" s="18" t="s">
        <v>139</v>
      </c>
      <c r="E12" s="19">
        <v>8</v>
      </c>
      <c r="F12" s="19">
        <v>297</v>
      </c>
      <c r="G12" s="19">
        <v>20</v>
      </c>
      <c r="H12" s="19">
        <v>48</v>
      </c>
    </row>
    <row r="13" spans="1:18" x14ac:dyDescent="0.6">
      <c r="D13" s="18" t="s">
        <v>140</v>
      </c>
      <c r="E13" s="19">
        <v>8</v>
      </c>
      <c r="F13" s="19">
        <v>29</v>
      </c>
      <c r="G13" s="19">
        <v>2</v>
      </c>
      <c r="H13" s="19">
        <v>6</v>
      </c>
      <c r="K13" s="2">
        <f>506/8</f>
        <v>63.25</v>
      </c>
    </row>
    <row r="14" spans="1:18" ht="26" x14ac:dyDescent="0.6">
      <c r="D14" s="18" t="s">
        <v>142</v>
      </c>
      <c r="E14" s="19">
        <v>8</v>
      </c>
      <c r="F14" s="19">
        <v>27</v>
      </c>
      <c r="G14" s="19">
        <v>1</v>
      </c>
      <c r="H14" s="19">
        <v>7</v>
      </c>
      <c r="K14" s="2">
        <f>346/8</f>
        <v>43.25</v>
      </c>
    </row>
    <row r="15" spans="1:18" x14ac:dyDescent="0.6">
      <c r="D15" s="18" t="s">
        <v>141</v>
      </c>
      <c r="E15" s="19">
        <v>8</v>
      </c>
      <c r="F15" s="19">
        <v>85</v>
      </c>
      <c r="G15" s="19">
        <v>4</v>
      </c>
      <c r="H15" s="19">
        <v>18</v>
      </c>
    </row>
    <row r="16" spans="1:18" x14ac:dyDescent="0.6">
      <c r="E16" s="18"/>
      <c r="F16" s="19"/>
      <c r="G16" s="19"/>
    </row>
    <row r="17" spans="2:14" x14ac:dyDescent="0.6">
      <c r="E17" s="18"/>
      <c r="F17" s="19"/>
      <c r="G17" s="19"/>
    </row>
    <row r="28" spans="2:14" ht="27" customHeight="1" x14ac:dyDescent="0.6">
      <c r="B28" s="332" t="s">
        <v>143</v>
      </c>
      <c r="C28" s="332"/>
      <c r="D28" s="332"/>
      <c r="E28" s="332"/>
      <c r="F28" s="332"/>
      <c r="G28" s="332"/>
      <c r="H28" s="332"/>
      <c r="I28" s="332"/>
      <c r="J28" s="332"/>
      <c r="K28" s="332"/>
      <c r="L28" s="332"/>
      <c r="M28" s="332"/>
      <c r="N28" s="332"/>
    </row>
    <row r="29" spans="2:14" ht="13.5" x14ac:dyDescent="0.6">
      <c r="B29" s="9" t="s">
        <v>144</v>
      </c>
      <c r="C29" s="9"/>
      <c r="D29" s="9"/>
      <c r="E29" s="9"/>
      <c r="F29" s="9"/>
      <c r="G29" s="9"/>
      <c r="H29" s="9"/>
      <c r="I29" s="9"/>
      <c r="J29" s="9"/>
      <c r="K29" s="9"/>
      <c r="L29" s="9"/>
      <c r="M29" s="9"/>
      <c r="N29" s="9"/>
    </row>
    <row r="30" spans="2:14" x14ac:dyDescent="0.6">
      <c r="B30" s="9"/>
      <c r="C30" s="9"/>
      <c r="D30" s="9"/>
      <c r="E30" s="9"/>
      <c r="F30" s="9"/>
      <c r="G30" s="9"/>
      <c r="H30" s="9"/>
      <c r="I30" s="9"/>
      <c r="J30" s="9"/>
      <c r="K30" s="9"/>
      <c r="L30" s="9"/>
      <c r="M30" s="9"/>
      <c r="N30" s="9"/>
    </row>
    <row r="31" spans="2:14" x14ac:dyDescent="0.6">
      <c r="B31" s="9" t="s">
        <v>105</v>
      </c>
      <c r="C31" s="9"/>
      <c r="D31" s="9"/>
      <c r="E31" s="9"/>
      <c r="F31" s="9"/>
      <c r="G31" s="9"/>
      <c r="H31" s="9"/>
      <c r="I31" s="9"/>
      <c r="J31" s="9"/>
      <c r="K31" s="9"/>
      <c r="L31" s="9"/>
      <c r="M31" s="9"/>
      <c r="N31" s="9"/>
    </row>
    <row r="32" spans="2:14" x14ac:dyDescent="0.6">
      <c r="B32" s="9" t="s">
        <v>761</v>
      </c>
      <c r="C32" s="9"/>
      <c r="D32" s="9"/>
      <c r="E32" s="9"/>
      <c r="F32" s="9"/>
      <c r="G32" s="9"/>
      <c r="H32" s="9"/>
      <c r="I32" s="9"/>
      <c r="J32" s="9"/>
      <c r="K32" s="9"/>
      <c r="L32" s="9"/>
      <c r="M32" s="9"/>
      <c r="N32" s="9"/>
    </row>
    <row r="34" spans="1:18" ht="16.75" x14ac:dyDescent="0.7">
      <c r="A34" s="56" t="s">
        <v>786</v>
      </c>
    </row>
    <row r="38" spans="1:18" x14ac:dyDescent="0.6">
      <c r="C38" s="9"/>
      <c r="D38" s="9" t="s">
        <v>61</v>
      </c>
      <c r="E38" s="9" t="s">
        <v>62</v>
      </c>
      <c r="F38" s="9" t="s">
        <v>63</v>
      </c>
      <c r="G38" s="9" t="s">
        <v>64</v>
      </c>
      <c r="H38" s="9" t="s">
        <v>65</v>
      </c>
      <c r="I38" s="9" t="s">
        <v>66</v>
      </c>
      <c r="J38" s="2" t="s">
        <v>67</v>
      </c>
      <c r="K38" s="2" t="s">
        <v>68</v>
      </c>
      <c r="L38" s="2" t="s">
        <v>69</v>
      </c>
      <c r="M38" s="2" t="s">
        <v>638</v>
      </c>
      <c r="N38" s="2" t="s">
        <v>770</v>
      </c>
    </row>
    <row r="39" spans="1:18" x14ac:dyDescent="0.6">
      <c r="C39" s="9" t="s">
        <v>103</v>
      </c>
      <c r="D39" s="9">
        <v>69</v>
      </c>
      <c r="E39" s="9">
        <v>81</v>
      </c>
      <c r="F39" s="9">
        <v>76</v>
      </c>
      <c r="G39" s="9">
        <v>87</v>
      </c>
      <c r="H39" s="9">
        <v>79</v>
      </c>
      <c r="I39" s="9">
        <v>75</v>
      </c>
      <c r="J39" s="2">
        <v>74</v>
      </c>
      <c r="K39" s="2">
        <v>80</v>
      </c>
      <c r="L39" s="2">
        <v>82</v>
      </c>
      <c r="M39" s="2">
        <v>83</v>
      </c>
      <c r="N39" s="2">
        <v>85</v>
      </c>
    </row>
    <row r="40" spans="1:18" x14ac:dyDescent="0.6">
      <c r="C40" s="9" t="s">
        <v>104</v>
      </c>
      <c r="D40" s="9">
        <v>30</v>
      </c>
      <c r="E40" s="9">
        <v>33</v>
      </c>
      <c r="F40" s="9">
        <v>14</v>
      </c>
      <c r="G40" s="9">
        <v>31</v>
      </c>
      <c r="H40" s="9">
        <v>30</v>
      </c>
      <c r="I40" s="9">
        <v>25</v>
      </c>
      <c r="J40" s="2">
        <v>21</v>
      </c>
      <c r="K40" s="2">
        <v>24</v>
      </c>
      <c r="L40" s="2">
        <v>25</v>
      </c>
      <c r="M40" s="2">
        <v>27</v>
      </c>
    </row>
    <row r="48" spans="1:18" x14ac:dyDescent="0.6">
      <c r="R48" s="12"/>
    </row>
    <row r="60" spans="2:2" ht="13.5" x14ac:dyDescent="0.6">
      <c r="B60" s="9" t="s">
        <v>145</v>
      </c>
    </row>
    <row r="61" spans="2:2" x14ac:dyDescent="0.6">
      <c r="B61" s="9"/>
    </row>
    <row r="62" spans="2:2" x14ac:dyDescent="0.6">
      <c r="B62" s="9" t="s">
        <v>105</v>
      </c>
    </row>
    <row r="63" spans="2:2" x14ac:dyDescent="0.6">
      <c r="B63" s="9" t="s">
        <v>761</v>
      </c>
    </row>
  </sheetData>
  <mergeCells count="2">
    <mergeCell ref="B28:N28"/>
    <mergeCell ref="A2:D2"/>
  </mergeCells>
  <hyperlinks>
    <hyperlink ref="A2:C2" location="TOC!A1" display="Return to Table of Contents" xr:uid="{00000000-0004-0000-0B00-000000000000}"/>
  </hyperlinks>
  <pageMargins left="0.25" right="0.25" top="0.75" bottom="0.75" header="0.3" footer="0.3"/>
  <pageSetup scale="66" orientation="portrait" r:id="rId1"/>
  <headerFooter>
    <oddHeader>&amp;L2024-25 &amp;"Arial,Italic"Survey of Advanced Dental Education</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pageSetUpPr fitToPage="1"/>
  </sheetPr>
  <dimension ref="A1:Q62"/>
  <sheetViews>
    <sheetView workbookViewId="0"/>
  </sheetViews>
  <sheetFormatPr defaultColWidth="9.26953125" defaultRowHeight="13" x14ac:dyDescent="0.6"/>
  <cols>
    <col min="1" max="16384" width="9.26953125" style="2"/>
  </cols>
  <sheetData>
    <row r="1" spans="1:14" ht="16.75" x14ac:dyDescent="0.7">
      <c r="A1" s="56" t="s">
        <v>789</v>
      </c>
      <c r="B1" s="14"/>
      <c r="C1" s="14"/>
    </row>
    <row r="2" spans="1:14" ht="14.25" x14ac:dyDescent="0.65">
      <c r="A2" s="336" t="s">
        <v>3</v>
      </c>
      <c r="B2" s="336"/>
      <c r="C2" s="336"/>
      <c r="D2" s="336"/>
    </row>
    <row r="7" spans="1:14" ht="14.25" x14ac:dyDescent="0.65">
      <c r="C7" s="14"/>
      <c r="D7" s="9" t="s">
        <v>61</v>
      </c>
      <c r="E7" s="9" t="s">
        <v>62</v>
      </c>
      <c r="F7" s="9" t="s">
        <v>63</v>
      </c>
      <c r="G7" s="9" t="s">
        <v>64</v>
      </c>
      <c r="H7" s="9" t="s">
        <v>65</v>
      </c>
      <c r="I7" s="2" t="s">
        <v>66</v>
      </c>
      <c r="J7" s="2" t="s">
        <v>67</v>
      </c>
      <c r="K7" s="2" t="s">
        <v>68</v>
      </c>
      <c r="L7" s="2" t="s">
        <v>69</v>
      </c>
      <c r="M7" s="2" t="s">
        <v>638</v>
      </c>
      <c r="N7" s="2" t="s">
        <v>770</v>
      </c>
    </row>
    <row r="8" spans="1:14" x14ac:dyDescent="0.6">
      <c r="C8" s="9" t="s">
        <v>133</v>
      </c>
      <c r="D8" s="9">
        <v>11.2</v>
      </c>
      <c r="E8" s="15">
        <f>146/14</f>
        <v>10.428571428571429</v>
      </c>
      <c r="F8" s="15">
        <f>166/15</f>
        <v>11.066666666666666</v>
      </c>
      <c r="G8" s="15">
        <v>10.866666666666667</v>
      </c>
      <c r="H8" s="15">
        <f>195/15</f>
        <v>13</v>
      </c>
      <c r="I8" s="15">
        <f>211/14</f>
        <v>15.071428571428571</v>
      </c>
      <c r="J8" s="20">
        <f>211/14</f>
        <v>15.071428571428571</v>
      </c>
      <c r="K8" s="2">
        <f>201/12</f>
        <v>16.75</v>
      </c>
      <c r="L8" s="20">
        <v>13.9</v>
      </c>
      <c r="M8" s="20">
        <f>143/14</f>
        <v>10.214285714285714</v>
      </c>
      <c r="N8" s="20">
        <f>194/15</f>
        <v>12.933333333333334</v>
      </c>
    </row>
    <row r="9" spans="1:14" x14ac:dyDescent="0.6">
      <c r="C9" s="9" t="s">
        <v>134</v>
      </c>
      <c r="D9" s="9">
        <v>37</v>
      </c>
      <c r="E9" s="9">
        <v>36</v>
      </c>
      <c r="F9" s="9">
        <v>36</v>
      </c>
      <c r="G9" s="9">
        <v>34</v>
      </c>
      <c r="H9" s="9">
        <v>38</v>
      </c>
      <c r="I9" s="2">
        <v>33</v>
      </c>
      <c r="J9" s="2">
        <v>31</v>
      </c>
      <c r="K9" s="2">
        <v>34</v>
      </c>
      <c r="L9" s="2">
        <v>33</v>
      </c>
      <c r="M9" s="2">
        <v>35</v>
      </c>
      <c r="N9" s="2">
        <v>27</v>
      </c>
    </row>
    <row r="14" spans="1:14" ht="13.75" thickBot="1" x14ac:dyDescent="0.75"/>
    <row r="15" spans="1:14" x14ac:dyDescent="0.6">
      <c r="G15" s="16" t="s">
        <v>135</v>
      </c>
      <c r="H15" s="17" t="s">
        <v>28</v>
      </c>
      <c r="I15" s="17" t="s">
        <v>136</v>
      </c>
      <c r="J15" s="17" t="s">
        <v>137</v>
      </c>
      <c r="K15" s="17" t="s">
        <v>138</v>
      </c>
    </row>
    <row r="16" spans="1:14" x14ac:dyDescent="0.6">
      <c r="G16" s="18" t="s">
        <v>139</v>
      </c>
      <c r="H16" s="19">
        <v>15</v>
      </c>
      <c r="I16" s="19">
        <v>194</v>
      </c>
      <c r="J16" s="19">
        <v>1</v>
      </c>
      <c r="K16" s="19">
        <v>36</v>
      </c>
    </row>
    <row r="17" spans="2:17" x14ac:dyDescent="0.6">
      <c r="G17" s="18" t="s">
        <v>140</v>
      </c>
      <c r="H17" s="19">
        <v>15</v>
      </c>
      <c r="I17" s="19">
        <v>27</v>
      </c>
      <c r="J17" s="19">
        <v>0</v>
      </c>
      <c r="K17" s="19">
        <v>3</v>
      </c>
    </row>
    <row r="18" spans="2:17" x14ac:dyDescent="0.6">
      <c r="G18" s="18" t="s">
        <v>141</v>
      </c>
      <c r="H18" s="19">
        <v>15</v>
      </c>
      <c r="I18" s="19">
        <v>47</v>
      </c>
      <c r="J18" s="19">
        <v>0</v>
      </c>
      <c r="K18" s="19">
        <v>12</v>
      </c>
    </row>
    <row r="19" spans="2:17" ht="26" x14ac:dyDescent="0.6">
      <c r="G19" s="18" t="s">
        <v>142</v>
      </c>
      <c r="H19" s="19">
        <v>15</v>
      </c>
      <c r="I19" s="19">
        <v>34</v>
      </c>
      <c r="J19" s="19">
        <v>0</v>
      </c>
      <c r="K19" s="19">
        <v>5</v>
      </c>
    </row>
    <row r="27" spans="2:17" ht="12.75" customHeight="1" x14ac:dyDescent="0.6">
      <c r="B27" s="335" t="s">
        <v>143</v>
      </c>
      <c r="C27" s="335"/>
      <c r="D27" s="335"/>
      <c r="E27" s="335"/>
      <c r="F27" s="335"/>
      <c r="G27" s="335"/>
      <c r="H27" s="335"/>
      <c r="I27" s="335"/>
      <c r="J27" s="335"/>
      <c r="K27" s="335"/>
      <c r="L27" s="335"/>
      <c r="M27" s="335"/>
      <c r="N27" s="335"/>
      <c r="O27" s="335"/>
      <c r="P27" s="48"/>
      <c r="Q27" s="48"/>
    </row>
    <row r="28" spans="2:17" ht="22.5" customHeight="1" x14ac:dyDescent="0.6">
      <c r="B28" s="335"/>
      <c r="C28" s="335"/>
      <c r="D28" s="335"/>
      <c r="E28" s="335"/>
      <c r="F28" s="335"/>
      <c r="G28" s="335"/>
      <c r="H28" s="335"/>
      <c r="I28" s="335"/>
      <c r="J28" s="335"/>
      <c r="K28" s="335"/>
      <c r="L28" s="335"/>
      <c r="M28" s="335"/>
      <c r="N28" s="335"/>
      <c r="O28" s="335"/>
      <c r="P28" s="48"/>
      <c r="Q28" s="48"/>
    </row>
    <row r="29" spans="2:17" ht="13.5" x14ac:dyDescent="0.6">
      <c r="B29" s="9" t="s">
        <v>144</v>
      </c>
      <c r="C29" s="9"/>
      <c r="D29" s="9"/>
      <c r="E29" s="9"/>
      <c r="F29" s="9"/>
      <c r="G29" s="9"/>
      <c r="H29" s="9"/>
      <c r="I29" s="9"/>
      <c r="J29" s="9"/>
      <c r="K29" s="9"/>
      <c r="L29" s="9"/>
      <c r="M29" s="9"/>
      <c r="N29" s="9"/>
      <c r="O29" s="9"/>
    </row>
    <row r="30" spans="2:17" x14ac:dyDescent="0.6">
      <c r="B30" s="9"/>
      <c r="C30" s="9"/>
      <c r="D30" s="9"/>
      <c r="E30" s="9"/>
      <c r="F30" s="9"/>
      <c r="G30" s="9"/>
      <c r="H30" s="9"/>
      <c r="I30" s="9"/>
      <c r="J30" s="9"/>
      <c r="K30" s="9"/>
      <c r="L30" s="9"/>
      <c r="M30" s="9"/>
      <c r="N30" s="9"/>
      <c r="O30" s="9"/>
    </row>
    <row r="31" spans="2:17" x14ac:dyDescent="0.6">
      <c r="B31" s="9" t="s">
        <v>105</v>
      </c>
      <c r="C31" s="9"/>
      <c r="D31" s="9"/>
      <c r="E31" s="9"/>
      <c r="F31" s="9"/>
      <c r="G31" s="9"/>
      <c r="H31" s="9"/>
      <c r="I31" s="9"/>
      <c r="J31" s="9"/>
      <c r="K31" s="9"/>
      <c r="L31" s="9"/>
      <c r="M31" s="9"/>
      <c r="N31" s="9"/>
      <c r="O31" s="9"/>
    </row>
    <row r="32" spans="2:17" x14ac:dyDescent="0.6">
      <c r="B32" s="9" t="s">
        <v>761</v>
      </c>
      <c r="C32" s="9"/>
      <c r="D32" s="9"/>
      <c r="E32" s="9"/>
      <c r="F32" s="9"/>
      <c r="G32" s="9"/>
      <c r="H32" s="9"/>
      <c r="I32" s="9"/>
      <c r="J32" s="9"/>
      <c r="K32" s="9"/>
      <c r="L32" s="9"/>
      <c r="M32" s="9"/>
      <c r="N32" s="9"/>
      <c r="O32" s="9"/>
    </row>
    <row r="34" spans="1:14" ht="14.5" x14ac:dyDescent="0.7">
      <c r="A34" s="56" t="s">
        <v>787</v>
      </c>
    </row>
    <row r="38" spans="1:14" x14ac:dyDescent="0.6">
      <c r="C38" s="9"/>
      <c r="D38" s="9" t="s">
        <v>61</v>
      </c>
      <c r="E38" s="9" t="s">
        <v>62</v>
      </c>
      <c r="F38" s="9" t="s">
        <v>63</v>
      </c>
      <c r="G38" s="9" t="s">
        <v>64</v>
      </c>
      <c r="H38" s="9" t="s">
        <v>65</v>
      </c>
      <c r="I38" s="9" t="s">
        <v>66</v>
      </c>
      <c r="J38" s="2" t="s">
        <v>67</v>
      </c>
      <c r="K38" s="2" t="s">
        <v>68</v>
      </c>
      <c r="L38" s="2" t="s">
        <v>69</v>
      </c>
      <c r="M38" s="2" t="s">
        <v>638</v>
      </c>
      <c r="N38" s="2" t="s">
        <v>770</v>
      </c>
    </row>
    <row r="39" spans="1:14" x14ac:dyDescent="0.6">
      <c r="C39" s="9" t="s">
        <v>103</v>
      </c>
      <c r="D39" s="9">
        <v>63</v>
      </c>
      <c r="E39" s="9">
        <v>64</v>
      </c>
      <c r="F39" s="9">
        <v>62</v>
      </c>
      <c r="G39" s="9">
        <v>65</v>
      </c>
      <c r="H39" s="9">
        <v>62</v>
      </c>
      <c r="I39" s="22">
        <v>55</v>
      </c>
      <c r="J39" s="2">
        <v>50</v>
      </c>
      <c r="K39" s="2">
        <v>53</v>
      </c>
      <c r="L39" s="2">
        <v>52</v>
      </c>
      <c r="M39" s="2">
        <v>54</v>
      </c>
      <c r="N39" s="2">
        <v>47</v>
      </c>
    </row>
    <row r="40" spans="1:14" x14ac:dyDescent="0.6">
      <c r="C40" s="9" t="s">
        <v>104</v>
      </c>
      <c r="D40" s="9">
        <v>23</v>
      </c>
      <c r="E40" s="9">
        <v>30</v>
      </c>
      <c r="F40" s="9">
        <v>28</v>
      </c>
      <c r="G40" s="9">
        <v>36</v>
      </c>
      <c r="H40" s="9">
        <v>33</v>
      </c>
      <c r="I40" s="9">
        <v>33</v>
      </c>
      <c r="J40" s="2">
        <v>31</v>
      </c>
      <c r="K40" s="2">
        <v>35</v>
      </c>
      <c r="L40" s="2">
        <v>31</v>
      </c>
      <c r="M40" s="2">
        <v>34</v>
      </c>
    </row>
    <row r="61" spans="2:2" x14ac:dyDescent="0.6">
      <c r="B61" s="9" t="s">
        <v>105</v>
      </c>
    </row>
    <row r="62" spans="2:2" x14ac:dyDescent="0.6">
      <c r="B62" s="9" t="s">
        <v>761</v>
      </c>
    </row>
  </sheetData>
  <mergeCells count="2">
    <mergeCell ref="B27:O28"/>
    <mergeCell ref="A2:D2"/>
  </mergeCells>
  <hyperlinks>
    <hyperlink ref="A2:C2" location="TOC!A1" display="Return to Table of Contents" xr:uid="{00000000-0004-0000-0C00-000000000000}"/>
  </hyperlinks>
  <pageMargins left="0.25" right="0.25" top="0.75" bottom="0.75" header="0.3" footer="0.3"/>
  <pageSetup scale="70" orientation="portrait" r:id="rId1"/>
  <headerFooter>
    <oddHeader>&amp;L2024-25 &amp;"Arial,Italic"Survey of Advanced Dental Education</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pageSetUpPr fitToPage="1"/>
  </sheetPr>
  <dimension ref="A1:W61"/>
  <sheetViews>
    <sheetView zoomScaleNormal="100" workbookViewId="0"/>
  </sheetViews>
  <sheetFormatPr defaultColWidth="9.26953125" defaultRowHeight="13" x14ac:dyDescent="0.6"/>
  <cols>
    <col min="1" max="2" width="9.26953125" style="2"/>
    <col min="3" max="3" width="10.1328125" style="2" customWidth="1"/>
    <col min="4" max="13" width="9.26953125" style="2"/>
    <col min="14" max="15" width="11.54296875" style="2" bestFit="1" customWidth="1"/>
    <col min="16" max="16" width="4.40625" style="2" customWidth="1"/>
    <col min="17" max="16384" width="9.26953125" style="2"/>
  </cols>
  <sheetData>
    <row r="1" spans="1:23" ht="16.75" x14ac:dyDescent="0.7">
      <c r="A1" s="56" t="s">
        <v>788</v>
      </c>
      <c r="B1" s="14"/>
      <c r="C1" s="14"/>
    </row>
    <row r="2" spans="1:23" ht="14.25" x14ac:dyDescent="0.65">
      <c r="A2" s="337" t="s">
        <v>3</v>
      </c>
      <c r="B2" s="337"/>
      <c r="C2" s="337"/>
      <c r="D2" s="178"/>
    </row>
    <row r="4" spans="1:23" x14ac:dyDescent="0.6">
      <c r="Q4" s="12"/>
    </row>
    <row r="9" spans="1:23" ht="14.25" x14ac:dyDescent="0.65">
      <c r="C9" s="14"/>
      <c r="D9" s="9" t="s">
        <v>61</v>
      </c>
      <c r="E9" s="9" t="s">
        <v>62</v>
      </c>
      <c r="F9" s="9" t="s">
        <v>63</v>
      </c>
      <c r="G9" s="9" t="s">
        <v>64</v>
      </c>
      <c r="H9" s="9" t="s">
        <v>65</v>
      </c>
      <c r="I9" s="9" t="s">
        <v>66</v>
      </c>
      <c r="J9" s="2" t="s">
        <v>67</v>
      </c>
      <c r="K9" s="2" t="s">
        <v>68</v>
      </c>
      <c r="L9" s="2" t="s">
        <v>69</v>
      </c>
      <c r="M9" s="2" t="s">
        <v>638</v>
      </c>
      <c r="N9" s="2" t="s">
        <v>770</v>
      </c>
    </row>
    <row r="10" spans="1:23" x14ac:dyDescent="0.6">
      <c r="C10" s="9" t="s">
        <v>133</v>
      </c>
      <c r="D10" s="24">
        <v>59.964285699999998</v>
      </c>
      <c r="E10" s="15">
        <f>3570/55</f>
        <v>64.909090909090907</v>
      </c>
      <c r="F10" s="15">
        <f>4327/56</f>
        <v>77.267857142857139</v>
      </c>
      <c r="G10" s="15">
        <v>80.545454545454547</v>
      </c>
      <c r="H10" s="15">
        <v>78.963636363636368</v>
      </c>
      <c r="I10" s="15">
        <f>4743/53</f>
        <v>89.490566037735846</v>
      </c>
      <c r="J10" s="20">
        <f>5737/55</f>
        <v>104.30909090909091</v>
      </c>
      <c r="K10" s="20">
        <f>7276/55</f>
        <v>132.29090909090908</v>
      </c>
      <c r="L10" s="20">
        <v>132.5</v>
      </c>
      <c r="M10" s="276">
        <f>7736/56</f>
        <v>138.14285714285714</v>
      </c>
      <c r="N10" s="291">
        <f>9173/56</f>
        <v>163.80357142857142</v>
      </c>
      <c r="O10" s="26"/>
    </row>
    <row r="11" spans="1:23" x14ac:dyDescent="0.6">
      <c r="C11" s="9" t="s">
        <v>134</v>
      </c>
      <c r="D11" s="23">
        <v>221</v>
      </c>
      <c r="E11" s="9">
        <v>218</v>
      </c>
      <c r="F11" s="9">
        <v>220</v>
      </c>
      <c r="G11" s="9">
        <v>216</v>
      </c>
      <c r="H11" s="9">
        <v>218</v>
      </c>
      <c r="I11" s="9">
        <v>218</v>
      </c>
      <c r="J11" s="2">
        <v>222</v>
      </c>
      <c r="K11" s="2">
        <v>220</v>
      </c>
      <c r="L11" s="2">
        <v>221</v>
      </c>
      <c r="M11" s="275">
        <v>223</v>
      </c>
      <c r="N11" s="26">
        <v>233</v>
      </c>
      <c r="O11" s="26"/>
    </row>
    <row r="12" spans="1:23" x14ac:dyDescent="0.6">
      <c r="U12" s="25"/>
      <c r="V12" s="26"/>
      <c r="W12" s="26"/>
    </row>
    <row r="13" spans="1:23" x14ac:dyDescent="0.6">
      <c r="U13" s="25"/>
      <c r="V13" s="26"/>
      <c r="W13" s="26"/>
    </row>
    <row r="14" spans="1:23" x14ac:dyDescent="0.6">
      <c r="F14" s="252" t="s">
        <v>146</v>
      </c>
      <c r="G14"/>
      <c r="H14"/>
      <c r="I14"/>
      <c r="J14"/>
    </row>
    <row r="15" spans="1:23" x14ac:dyDescent="0.6">
      <c r="F15" s="253"/>
      <c r="G15"/>
      <c r="H15"/>
      <c r="I15"/>
      <c r="J15"/>
    </row>
    <row r="16" spans="1:23" x14ac:dyDescent="0.6">
      <c r="F16" s="254" t="s">
        <v>147</v>
      </c>
      <c r="G16"/>
      <c r="H16"/>
      <c r="I16"/>
      <c r="J16"/>
    </row>
    <row r="17" spans="2:15" ht="13.75" thickBot="1" x14ac:dyDescent="0.75">
      <c r="F17" s="255"/>
      <c r="G17"/>
      <c r="H17"/>
      <c r="I17"/>
      <c r="J17"/>
    </row>
    <row r="18" spans="2:15" x14ac:dyDescent="0.6">
      <c r="F18" s="16" t="s">
        <v>135</v>
      </c>
      <c r="G18" s="17" t="s">
        <v>28</v>
      </c>
      <c r="H18" s="17" t="s">
        <v>136</v>
      </c>
      <c r="I18" s="17" t="s">
        <v>137</v>
      </c>
      <c r="J18" s="17" t="s">
        <v>138</v>
      </c>
    </row>
    <row r="19" spans="2:15" x14ac:dyDescent="0.6">
      <c r="F19" s="18" t="s">
        <v>139</v>
      </c>
      <c r="G19" s="19">
        <v>56</v>
      </c>
      <c r="H19" s="19">
        <v>9173</v>
      </c>
      <c r="I19" s="19">
        <v>4</v>
      </c>
      <c r="J19" s="19">
        <v>349</v>
      </c>
    </row>
    <row r="20" spans="2:15" x14ac:dyDescent="0.6">
      <c r="F20" s="18" t="s">
        <v>140</v>
      </c>
      <c r="G20" s="19">
        <v>56</v>
      </c>
      <c r="H20" s="19">
        <v>233</v>
      </c>
      <c r="I20" s="19">
        <v>1</v>
      </c>
      <c r="J20" s="19">
        <v>11</v>
      </c>
    </row>
    <row r="21" spans="2:15" x14ac:dyDescent="0.6">
      <c r="F21" s="18" t="s">
        <v>141</v>
      </c>
      <c r="G21" s="19">
        <v>56</v>
      </c>
      <c r="H21" s="19">
        <v>490</v>
      </c>
      <c r="I21" s="19">
        <v>1</v>
      </c>
      <c r="J21" s="19">
        <v>22</v>
      </c>
    </row>
    <row r="22" spans="2:15" ht="26" x14ac:dyDescent="0.6">
      <c r="F22" s="18" t="s">
        <v>142</v>
      </c>
      <c r="G22" s="19">
        <v>56</v>
      </c>
      <c r="H22" s="19">
        <v>222</v>
      </c>
      <c r="I22" s="19">
        <v>0</v>
      </c>
      <c r="J22" s="19">
        <v>11</v>
      </c>
    </row>
    <row r="28" spans="2:15" ht="28.5" customHeight="1" x14ac:dyDescent="0.6">
      <c r="B28" s="332" t="s">
        <v>143</v>
      </c>
      <c r="C28" s="332"/>
      <c r="D28" s="332"/>
      <c r="E28" s="332"/>
      <c r="F28" s="332"/>
      <c r="G28" s="332"/>
      <c r="H28" s="332"/>
      <c r="I28" s="332"/>
      <c r="J28" s="332"/>
      <c r="K28" s="332"/>
      <c r="L28" s="332"/>
      <c r="M28" s="332"/>
      <c r="N28" s="332"/>
      <c r="O28" s="332"/>
    </row>
    <row r="29" spans="2:15" ht="13.5" x14ac:dyDescent="0.6">
      <c r="B29" s="9" t="s">
        <v>144</v>
      </c>
      <c r="C29" s="9"/>
      <c r="D29" s="9"/>
      <c r="E29" s="9"/>
      <c r="F29" s="9"/>
      <c r="G29" s="9"/>
      <c r="H29" s="9"/>
      <c r="I29" s="9"/>
      <c r="J29" s="9"/>
      <c r="K29" s="9"/>
      <c r="L29" s="9"/>
      <c r="M29" s="9"/>
      <c r="N29" s="9"/>
      <c r="O29" s="9"/>
    </row>
    <row r="30" spans="2:15" x14ac:dyDescent="0.6">
      <c r="B30" s="9"/>
      <c r="C30" s="9"/>
      <c r="D30" s="9"/>
      <c r="E30" s="9"/>
      <c r="F30" s="9"/>
      <c r="G30" s="9"/>
      <c r="H30" s="9"/>
      <c r="I30" s="9"/>
      <c r="J30" s="9"/>
      <c r="K30" s="9"/>
      <c r="L30" s="9"/>
      <c r="M30" s="9"/>
      <c r="N30" s="9"/>
      <c r="O30" s="9"/>
    </row>
    <row r="31" spans="2:15" x14ac:dyDescent="0.6">
      <c r="B31" s="9" t="s">
        <v>105</v>
      </c>
      <c r="C31" s="9"/>
      <c r="D31" s="9"/>
      <c r="E31" s="9"/>
      <c r="F31" s="9"/>
      <c r="G31" s="9"/>
      <c r="H31" s="9"/>
      <c r="I31" s="9"/>
      <c r="J31" s="9"/>
      <c r="K31" s="9"/>
      <c r="L31" s="9"/>
      <c r="M31" s="9"/>
      <c r="N31" s="9"/>
      <c r="O31" s="9"/>
    </row>
    <row r="32" spans="2:15" x14ac:dyDescent="0.6">
      <c r="B32" s="9" t="s">
        <v>761</v>
      </c>
      <c r="C32" s="9"/>
      <c r="D32" s="9"/>
      <c r="E32" s="9"/>
      <c r="F32" s="9"/>
      <c r="G32" s="9"/>
      <c r="H32" s="9"/>
      <c r="I32" s="9"/>
      <c r="J32" s="9"/>
      <c r="K32" s="9"/>
      <c r="L32" s="9"/>
      <c r="M32" s="9"/>
      <c r="N32" s="9"/>
      <c r="O32" s="9"/>
    </row>
    <row r="34" spans="1:13" ht="14.5" x14ac:dyDescent="0.7">
      <c r="A34" s="56" t="s">
        <v>792</v>
      </c>
    </row>
    <row r="39" spans="1:13" x14ac:dyDescent="0.6">
      <c r="B39" s="9"/>
      <c r="C39" s="9" t="s">
        <v>61</v>
      </c>
      <c r="D39" s="9" t="s">
        <v>62</v>
      </c>
      <c r="E39" s="9" t="s">
        <v>63</v>
      </c>
      <c r="F39" s="9" t="s">
        <v>64</v>
      </c>
      <c r="G39" s="9" t="s">
        <v>65</v>
      </c>
      <c r="H39" s="2" t="s">
        <v>66</v>
      </c>
      <c r="I39" s="2" t="s">
        <v>67</v>
      </c>
      <c r="J39" s="2" t="s">
        <v>68</v>
      </c>
      <c r="K39" s="2" t="s">
        <v>69</v>
      </c>
      <c r="L39" s="2" t="s">
        <v>638</v>
      </c>
      <c r="M39" s="2" t="s">
        <v>770</v>
      </c>
    </row>
    <row r="40" spans="1:13" x14ac:dyDescent="0.6">
      <c r="B40" s="9" t="s">
        <v>103</v>
      </c>
      <c r="C40" s="23">
        <v>472</v>
      </c>
      <c r="D40" s="29">
        <v>464</v>
      </c>
      <c r="E40" s="29">
        <v>473</v>
      </c>
      <c r="F40" s="29">
        <v>472</v>
      </c>
      <c r="G40" s="9">
        <v>477</v>
      </c>
      <c r="H40" s="2">
        <v>478</v>
      </c>
      <c r="I40" s="2">
        <v>477</v>
      </c>
      <c r="J40" s="2">
        <v>475</v>
      </c>
      <c r="K40" s="2">
        <v>475</v>
      </c>
      <c r="L40" s="2">
        <v>480</v>
      </c>
      <c r="M40" s="2">
        <v>490</v>
      </c>
    </row>
    <row r="41" spans="1:13" x14ac:dyDescent="0.6">
      <c r="B41" s="9" t="s">
        <v>104</v>
      </c>
      <c r="C41" s="29">
        <v>214</v>
      </c>
      <c r="D41" s="9">
        <v>213</v>
      </c>
      <c r="E41" s="9">
        <v>211</v>
      </c>
      <c r="F41" s="9">
        <v>211</v>
      </c>
      <c r="G41" s="9">
        <v>221</v>
      </c>
      <c r="H41" s="2">
        <v>210</v>
      </c>
      <c r="I41" s="2">
        <v>215</v>
      </c>
      <c r="J41" s="2">
        <v>222</v>
      </c>
      <c r="K41" s="2">
        <v>215</v>
      </c>
      <c r="L41" s="2">
        <v>222</v>
      </c>
    </row>
    <row r="60" spans="2:2" x14ac:dyDescent="0.6">
      <c r="B60" s="9" t="s">
        <v>105</v>
      </c>
    </row>
    <row r="61" spans="2:2" x14ac:dyDescent="0.6">
      <c r="B61" s="9" t="s">
        <v>761</v>
      </c>
    </row>
  </sheetData>
  <mergeCells count="2">
    <mergeCell ref="B28:O28"/>
    <mergeCell ref="A2:C2"/>
  </mergeCells>
  <conditionalFormatting sqref="D40 C41">
    <cfRule type="expression" dxfId="27" priority="3">
      <formula>MOD(ROW(),2)=0</formula>
    </cfRule>
  </conditionalFormatting>
  <conditionalFormatting sqref="E40">
    <cfRule type="expression" dxfId="26" priority="2">
      <formula>MOD(ROW(),2)=0</formula>
    </cfRule>
  </conditionalFormatting>
  <conditionalFormatting sqref="F40">
    <cfRule type="expression" dxfId="25" priority="1">
      <formula>MOD(ROW(),2)=0</formula>
    </cfRule>
  </conditionalFormatting>
  <hyperlinks>
    <hyperlink ref="A2" location="TOC!A1" display="Return to Table of Contents" xr:uid="{00000000-0004-0000-0D00-000000000000}"/>
  </hyperlinks>
  <pageMargins left="0.25" right="0.25" top="0.75" bottom="0.75" header="0.3" footer="0.3"/>
  <pageSetup scale="69" orientation="portrait" r:id="rId1"/>
  <headerFooter>
    <oddHeader>&amp;L2024-25 &amp;"Arial,Italic"Survey of Advanced Dental Education</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pageSetUpPr fitToPage="1"/>
  </sheetPr>
  <dimension ref="A1:O60"/>
  <sheetViews>
    <sheetView workbookViewId="0"/>
  </sheetViews>
  <sheetFormatPr defaultColWidth="9.26953125" defaultRowHeight="13" x14ac:dyDescent="0.6"/>
  <cols>
    <col min="1" max="15" width="9.26953125" style="2"/>
    <col min="16" max="16" width="3" style="2" customWidth="1"/>
    <col min="17" max="16384" width="9.26953125" style="2"/>
  </cols>
  <sheetData>
    <row r="1" spans="1:13" ht="16.75" x14ac:dyDescent="0.7">
      <c r="A1" s="56" t="s">
        <v>793</v>
      </c>
      <c r="B1" s="14"/>
      <c r="C1" s="14"/>
    </row>
    <row r="2" spans="1:13" ht="14.25" x14ac:dyDescent="0.65">
      <c r="A2" s="333" t="s">
        <v>3</v>
      </c>
      <c r="B2" s="333"/>
      <c r="C2" s="333"/>
      <c r="D2" s="333"/>
    </row>
    <row r="5" spans="1:13" ht="14.25" x14ac:dyDescent="0.65">
      <c r="B5" s="14"/>
      <c r="C5" s="9" t="s">
        <v>61</v>
      </c>
      <c r="D5" s="9" t="s">
        <v>62</v>
      </c>
      <c r="E5" s="9" t="s">
        <v>63</v>
      </c>
      <c r="F5" s="9" t="s">
        <v>64</v>
      </c>
      <c r="G5" s="9" t="s">
        <v>65</v>
      </c>
      <c r="H5" s="9" t="s">
        <v>66</v>
      </c>
      <c r="I5" s="2" t="s">
        <v>67</v>
      </c>
      <c r="J5" s="2" t="s">
        <v>68</v>
      </c>
      <c r="K5" s="2" t="s">
        <v>69</v>
      </c>
      <c r="L5" s="2" t="s">
        <v>638</v>
      </c>
      <c r="M5" s="2" t="s">
        <v>770</v>
      </c>
    </row>
    <row r="6" spans="1:13" x14ac:dyDescent="0.6">
      <c r="B6" s="9" t="s">
        <v>133</v>
      </c>
      <c r="C6" s="15">
        <v>59.928961748633881</v>
      </c>
      <c r="D6" s="15">
        <f>10989/181</f>
        <v>60.712707182320443</v>
      </c>
      <c r="E6" s="15">
        <f>10746/182</f>
        <v>59.043956043956044</v>
      </c>
      <c r="F6" s="15">
        <f>11213/181</f>
        <v>61.950276243093924</v>
      </c>
      <c r="G6" s="15">
        <f>11536/180</f>
        <v>64.088888888888889</v>
      </c>
      <c r="H6" s="15">
        <f>11341/176</f>
        <v>64.4375</v>
      </c>
      <c r="I6" s="15">
        <f>12841/177</f>
        <v>72.548022598870062</v>
      </c>
      <c r="J6" s="20">
        <f>14499/173</f>
        <v>83.809248554913296</v>
      </c>
      <c r="K6" s="2">
        <v>83.134500000000003</v>
      </c>
      <c r="L6" s="20">
        <f>12025/166</f>
        <v>72.439759036144579</v>
      </c>
      <c r="M6" s="2">
        <f>10134/163</f>
        <v>62.171779141104295</v>
      </c>
    </row>
    <row r="7" spans="1:13" x14ac:dyDescent="0.6">
      <c r="B7" s="9" t="s">
        <v>134</v>
      </c>
      <c r="C7" s="9">
        <v>1099</v>
      </c>
      <c r="D7" s="9">
        <v>1097</v>
      </c>
      <c r="E7" s="9">
        <v>1111</v>
      </c>
      <c r="F7" s="9">
        <v>1123</v>
      </c>
      <c r="G7" s="9">
        <v>1112</v>
      </c>
      <c r="H7" s="9">
        <v>1113</v>
      </c>
      <c r="I7" s="2">
        <v>1112</v>
      </c>
      <c r="J7" s="2">
        <v>1127</v>
      </c>
      <c r="K7" s="2">
        <v>1108</v>
      </c>
      <c r="L7" s="2">
        <v>1027</v>
      </c>
      <c r="M7" s="2">
        <v>1006</v>
      </c>
    </row>
    <row r="8" spans="1:13" ht="13.75" thickBot="1" x14ac:dyDescent="0.75"/>
    <row r="9" spans="1:13" x14ac:dyDescent="0.6">
      <c r="F9" s="16" t="s">
        <v>135</v>
      </c>
      <c r="G9" s="17" t="s">
        <v>28</v>
      </c>
      <c r="H9" s="17" t="s">
        <v>136</v>
      </c>
      <c r="I9" s="17" t="s">
        <v>137</v>
      </c>
      <c r="J9" s="17" t="s">
        <v>138</v>
      </c>
    </row>
    <row r="10" spans="1:13" x14ac:dyDescent="0.6">
      <c r="F10" s="18" t="s">
        <v>139</v>
      </c>
      <c r="G10" s="19">
        <v>163</v>
      </c>
      <c r="H10" s="19">
        <v>10134</v>
      </c>
      <c r="I10" s="19">
        <v>2</v>
      </c>
      <c r="J10" s="19">
        <v>300</v>
      </c>
    </row>
    <row r="11" spans="1:13" x14ac:dyDescent="0.6">
      <c r="F11" s="18" t="s">
        <v>140</v>
      </c>
      <c r="G11" s="19">
        <v>163</v>
      </c>
      <c r="H11" s="19">
        <v>1006</v>
      </c>
      <c r="I11" s="19">
        <v>0</v>
      </c>
      <c r="J11" s="19">
        <v>31</v>
      </c>
    </row>
    <row r="12" spans="1:13" x14ac:dyDescent="0.6">
      <c r="F12" s="18"/>
      <c r="G12" s="19"/>
      <c r="H12" s="19"/>
      <c r="I12" s="19"/>
    </row>
    <row r="13" spans="1:13" x14ac:dyDescent="0.6">
      <c r="F13" s="18"/>
      <c r="G13" s="19"/>
      <c r="H13" s="19"/>
      <c r="I13" s="19"/>
    </row>
    <row r="14" spans="1:13" x14ac:dyDescent="0.6">
      <c r="F14" s="18"/>
      <c r="G14" s="19"/>
      <c r="H14" s="19"/>
    </row>
    <row r="15" spans="1:13" ht="13.75" thickBot="1" x14ac:dyDescent="0.75"/>
    <row r="16" spans="1:13" x14ac:dyDescent="0.6">
      <c r="F16" s="16" t="s">
        <v>135</v>
      </c>
      <c r="G16" s="17" t="s">
        <v>28</v>
      </c>
      <c r="H16" s="17" t="s">
        <v>136</v>
      </c>
      <c r="I16" s="17" t="s">
        <v>137</v>
      </c>
      <c r="J16" s="17" t="s">
        <v>138</v>
      </c>
    </row>
    <row r="17" spans="2:14" x14ac:dyDescent="0.6">
      <c r="F17" s="18" t="s">
        <v>141</v>
      </c>
      <c r="G17" s="19">
        <v>166</v>
      </c>
      <c r="H17" s="19">
        <v>1141</v>
      </c>
      <c r="I17" s="19">
        <v>0</v>
      </c>
      <c r="J17" s="19">
        <v>53</v>
      </c>
    </row>
    <row r="18" spans="2:14" ht="26" x14ac:dyDescent="0.6">
      <c r="F18" s="18" t="s">
        <v>142</v>
      </c>
      <c r="G18" s="19">
        <v>166</v>
      </c>
      <c r="H18" s="19">
        <v>1096</v>
      </c>
      <c r="I18" s="19">
        <v>0</v>
      </c>
      <c r="J18" s="19">
        <v>56</v>
      </c>
    </row>
    <row r="27" spans="2:14" ht="24.75" customHeight="1" x14ac:dyDescent="0.6">
      <c r="B27" s="332" t="s">
        <v>143</v>
      </c>
      <c r="C27" s="332"/>
      <c r="D27" s="332"/>
      <c r="E27" s="332"/>
      <c r="F27" s="332"/>
      <c r="G27" s="332"/>
      <c r="H27" s="332"/>
      <c r="I27" s="332"/>
      <c r="J27" s="332"/>
      <c r="K27" s="332"/>
      <c r="L27" s="332"/>
      <c r="M27" s="332"/>
      <c r="N27" s="332"/>
    </row>
    <row r="28" spans="2:14" ht="13.5" x14ac:dyDescent="0.6">
      <c r="B28" s="9" t="s">
        <v>144</v>
      </c>
      <c r="C28" s="9"/>
      <c r="D28" s="9"/>
      <c r="E28" s="9"/>
      <c r="F28" s="9"/>
      <c r="G28" s="9"/>
      <c r="H28" s="9"/>
      <c r="I28" s="9"/>
      <c r="J28" s="9"/>
      <c r="K28" s="9"/>
      <c r="L28" s="9"/>
      <c r="M28" s="9"/>
      <c r="N28" s="9"/>
    </row>
    <row r="29" spans="2:14" x14ac:dyDescent="0.6">
      <c r="B29" s="9"/>
      <c r="C29" s="9"/>
      <c r="D29" s="9"/>
      <c r="E29" s="9"/>
      <c r="F29" s="9"/>
      <c r="G29" s="9"/>
      <c r="H29" s="9"/>
      <c r="I29" s="9"/>
      <c r="J29" s="9"/>
      <c r="K29" s="9"/>
      <c r="L29" s="9"/>
      <c r="M29" s="9"/>
      <c r="N29" s="9"/>
    </row>
    <row r="30" spans="2:14" x14ac:dyDescent="0.6">
      <c r="B30" s="9" t="s">
        <v>105</v>
      </c>
      <c r="C30" s="9"/>
      <c r="D30" s="9"/>
      <c r="E30" s="9"/>
      <c r="F30" s="9"/>
      <c r="G30" s="9"/>
      <c r="H30" s="9"/>
      <c r="I30" s="9"/>
      <c r="J30" s="9"/>
      <c r="K30" s="9"/>
      <c r="L30" s="9"/>
      <c r="M30" s="9"/>
      <c r="N30" s="9"/>
    </row>
    <row r="31" spans="2:14" x14ac:dyDescent="0.6">
      <c r="B31" s="9" t="s">
        <v>761</v>
      </c>
      <c r="C31" s="9"/>
      <c r="D31" s="9"/>
      <c r="E31" s="9"/>
      <c r="F31" s="9"/>
      <c r="G31" s="9"/>
      <c r="H31" s="9"/>
      <c r="I31" s="9"/>
      <c r="J31" s="9"/>
      <c r="K31" s="9"/>
      <c r="L31" s="9"/>
      <c r="M31" s="9"/>
      <c r="N31" s="9"/>
    </row>
    <row r="32" spans="2:14" x14ac:dyDescent="0.6">
      <c r="B32" s="6"/>
    </row>
    <row r="33" spans="1:15" ht="14.5" x14ac:dyDescent="0.7">
      <c r="A33" s="56" t="s">
        <v>794</v>
      </c>
    </row>
    <row r="36" spans="1:15" x14ac:dyDescent="0.6">
      <c r="B36" s="9"/>
      <c r="C36" s="9" t="s">
        <v>61</v>
      </c>
      <c r="D36" s="9" t="s">
        <v>62</v>
      </c>
      <c r="E36" s="9" t="s">
        <v>63</v>
      </c>
      <c r="F36" s="9" t="s">
        <v>64</v>
      </c>
      <c r="G36" s="9" t="s">
        <v>65</v>
      </c>
      <c r="H36" s="9" t="s">
        <v>66</v>
      </c>
      <c r="I36" s="2" t="s">
        <v>67</v>
      </c>
      <c r="J36" s="2" t="s">
        <v>68</v>
      </c>
      <c r="K36" s="2" t="s">
        <v>69</v>
      </c>
      <c r="L36" s="2" t="s">
        <v>638</v>
      </c>
      <c r="M36" s="2" t="s">
        <v>770</v>
      </c>
    </row>
    <row r="37" spans="1:15" x14ac:dyDescent="0.6">
      <c r="B37" s="9" t="s">
        <v>103</v>
      </c>
      <c r="C37" s="9">
        <v>1218</v>
      </c>
      <c r="D37" s="9">
        <v>1230</v>
      </c>
      <c r="E37" s="9">
        <v>1239</v>
      </c>
      <c r="F37" s="9">
        <v>1273</v>
      </c>
      <c r="G37" s="9">
        <v>1244</v>
      </c>
      <c r="H37" s="9">
        <v>1237</v>
      </c>
      <c r="I37" s="2">
        <v>1231</v>
      </c>
      <c r="J37" s="2">
        <v>1260</v>
      </c>
      <c r="K37" s="2">
        <v>1229</v>
      </c>
      <c r="L37" s="2">
        <v>1155</v>
      </c>
      <c r="M37" s="2">
        <v>1141</v>
      </c>
    </row>
    <row r="38" spans="1:15" x14ac:dyDescent="0.6">
      <c r="B38" s="9" t="s">
        <v>104</v>
      </c>
      <c r="C38" s="9">
        <v>1155</v>
      </c>
      <c r="D38" s="9">
        <v>1157</v>
      </c>
      <c r="E38" s="9">
        <v>1177</v>
      </c>
      <c r="F38" s="9">
        <v>1191</v>
      </c>
      <c r="G38" s="9">
        <v>1171</v>
      </c>
      <c r="H38" s="9">
        <v>1171</v>
      </c>
      <c r="I38" s="2">
        <v>1176</v>
      </c>
      <c r="J38" s="2">
        <v>1205</v>
      </c>
      <c r="K38" s="2">
        <v>1157</v>
      </c>
      <c r="L38" s="2">
        <v>1096</v>
      </c>
    </row>
    <row r="39" spans="1:15" x14ac:dyDescent="0.6">
      <c r="O39" s="12"/>
    </row>
    <row r="45" spans="1:15" ht="14.25" x14ac:dyDescent="0.6">
      <c r="N45" s="180"/>
      <c r="O45" s="181"/>
    </row>
    <row r="59" spans="2:2" x14ac:dyDescent="0.6">
      <c r="B59" s="9" t="s">
        <v>105</v>
      </c>
    </row>
    <row r="60" spans="2:2" x14ac:dyDescent="0.6">
      <c r="B60" s="9" t="s">
        <v>761</v>
      </c>
    </row>
  </sheetData>
  <mergeCells count="2">
    <mergeCell ref="B27:N27"/>
    <mergeCell ref="A2:D2"/>
  </mergeCells>
  <conditionalFormatting sqref="N45">
    <cfRule type="expression" dxfId="24" priority="4">
      <formula>MOD(ROW(),2)=0</formula>
    </cfRule>
  </conditionalFormatting>
  <conditionalFormatting sqref="N45">
    <cfRule type="expression" dxfId="23" priority="3">
      <formula>MOD(ROW(),2)=0</formula>
    </cfRule>
  </conditionalFormatting>
  <conditionalFormatting sqref="O45">
    <cfRule type="expression" dxfId="22" priority="2">
      <formula>MOD(ROW(),2)=0</formula>
    </cfRule>
  </conditionalFormatting>
  <conditionalFormatting sqref="O45">
    <cfRule type="expression" dxfId="21" priority="1">
      <formula>MOD(ROW(),2)=0</formula>
    </cfRule>
  </conditionalFormatting>
  <hyperlinks>
    <hyperlink ref="A2:C2" location="TOC!A1" display="Return to Table of Contents" xr:uid="{00000000-0004-0000-0E00-000000000000}"/>
  </hyperlinks>
  <pageMargins left="0.25" right="0.25" top="0.75" bottom="0.75" header="0.3" footer="0.3"/>
  <pageSetup scale="73" orientation="portrait" r:id="rId1"/>
  <headerFooter>
    <oddHeader>&amp;L2024-25 &amp;"Arial,Italic"Survey of Advanced Dental Education</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pageSetUpPr fitToPage="1"/>
  </sheetPr>
  <dimension ref="A1:Q61"/>
  <sheetViews>
    <sheetView workbookViewId="0"/>
  </sheetViews>
  <sheetFormatPr defaultColWidth="9.26953125" defaultRowHeight="13" x14ac:dyDescent="0.6"/>
  <cols>
    <col min="1" max="14" width="9.26953125" style="2"/>
    <col min="15" max="15" width="8.26953125" style="2" customWidth="1"/>
    <col min="16" max="16384" width="9.26953125" style="2"/>
  </cols>
  <sheetData>
    <row r="1" spans="1:15" ht="16.75" x14ac:dyDescent="0.7">
      <c r="A1" s="56" t="s">
        <v>795</v>
      </c>
      <c r="B1" s="14"/>
      <c r="C1" s="14"/>
    </row>
    <row r="2" spans="1:15" ht="14.25" x14ac:dyDescent="0.65">
      <c r="A2" s="336" t="s">
        <v>3</v>
      </c>
      <c r="B2" s="336"/>
      <c r="C2" s="336"/>
      <c r="D2" s="336"/>
    </row>
    <row r="6" spans="1:15" ht="14.25" x14ac:dyDescent="0.65">
      <c r="C6" s="14"/>
      <c r="D6" s="9" t="s">
        <v>60</v>
      </c>
      <c r="E6" s="9" t="s">
        <v>61</v>
      </c>
      <c r="F6" s="9" t="s">
        <v>62</v>
      </c>
      <c r="G6" s="15" t="s">
        <v>63</v>
      </c>
      <c r="H6" s="9" t="s">
        <v>64</v>
      </c>
      <c r="I6" s="9" t="s">
        <v>65</v>
      </c>
      <c r="J6" s="9" t="s">
        <v>66</v>
      </c>
      <c r="K6" s="9" t="s">
        <v>67</v>
      </c>
      <c r="L6" s="2" t="s">
        <v>68</v>
      </c>
      <c r="M6" s="2" t="s">
        <v>69</v>
      </c>
      <c r="N6" s="2" t="s">
        <v>638</v>
      </c>
      <c r="O6" s="2" t="s">
        <v>770</v>
      </c>
    </row>
    <row r="7" spans="1:15" x14ac:dyDescent="0.6">
      <c r="C7" s="9" t="s">
        <v>133</v>
      </c>
      <c r="D7" s="23">
        <v>7.2</v>
      </c>
      <c r="E7" s="15">
        <v>4.875</v>
      </c>
      <c r="F7" s="15">
        <f>96/14</f>
        <v>6.8571428571428568</v>
      </c>
      <c r="G7" s="9">
        <f>91/14</f>
        <v>6.5</v>
      </c>
      <c r="H7" s="15">
        <f>96/14</f>
        <v>6.8571428571428568</v>
      </c>
      <c r="I7" s="15">
        <f>97/14</f>
        <v>6.9285714285714288</v>
      </c>
      <c r="J7" s="15">
        <f>78/14</f>
        <v>5.5714285714285712</v>
      </c>
      <c r="K7" s="15">
        <f>86/15</f>
        <v>5.7333333333333334</v>
      </c>
      <c r="L7" s="20">
        <f>117/13</f>
        <v>9</v>
      </c>
      <c r="M7" s="20">
        <v>7.1</v>
      </c>
      <c r="N7" s="251">
        <f>124/15</f>
        <v>8.2666666666666675</v>
      </c>
      <c r="O7" s="20">
        <f>94/14</f>
        <v>6.7142857142857144</v>
      </c>
    </row>
    <row r="8" spans="1:15" x14ac:dyDescent="0.6">
      <c r="C8" s="9" t="s">
        <v>134</v>
      </c>
      <c r="D8" s="23">
        <v>18</v>
      </c>
      <c r="E8" s="9">
        <v>14</v>
      </c>
      <c r="F8" s="9">
        <v>17</v>
      </c>
      <c r="G8" s="9">
        <v>16</v>
      </c>
      <c r="H8" s="9">
        <v>21</v>
      </c>
      <c r="I8" s="9">
        <v>20</v>
      </c>
      <c r="J8" s="9">
        <v>18</v>
      </c>
      <c r="K8" s="9">
        <v>16</v>
      </c>
      <c r="L8" s="2">
        <v>16</v>
      </c>
      <c r="M8" s="2">
        <v>17</v>
      </c>
      <c r="N8" s="2">
        <v>15</v>
      </c>
      <c r="O8" s="2">
        <v>15</v>
      </c>
    </row>
    <row r="10" spans="1:15" ht="13.75" thickBot="1" x14ac:dyDescent="0.75"/>
    <row r="11" spans="1:15" ht="13.75" thickBot="1" x14ac:dyDescent="0.75">
      <c r="E11" s="27"/>
      <c r="F11" s="28"/>
      <c r="G11" s="31"/>
    </row>
    <row r="12" spans="1:15" x14ac:dyDescent="0.6">
      <c r="E12" s="16" t="s">
        <v>135</v>
      </c>
      <c r="F12" s="17" t="s">
        <v>28</v>
      </c>
      <c r="G12" s="17" t="s">
        <v>136</v>
      </c>
      <c r="H12" s="17" t="s">
        <v>137</v>
      </c>
      <c r="I12" s="17" t="s">
        <v>138</v>
      </c>
    </row>
    <row r="13" spans="1:15" x14ac:dyDescent="0.6">
      <c r="E13" s="18" t="s">
        <v>139</v>
      </c>
      <c r="F13" s="19">
        <v>14</v>
      </c>
      <c r="G13" s="19">
        <v>94</v>
      </c>
      <c r="H13" s="19">
        <v>1</v>
      </c>
      <c r="I13" s="19">
        <v>15</v>
      </c>
    </row>
    <row r="14" spans="1:15" x14ac:dyDescent="0.6">
      <c r="E14" s="18" t="s">
        <v>140</v>
      </c>
      <c r="F14" s="19">
        <v>14</v>
      </c>
      <c r="G14" s="19">
        <v>15</v>
      </c>
      <c r="H14" s="19">
        <v>0</v>
      </c>
      <c r="I14" s="19">
        <v>3</v>
      </c>
    </row>
    <row r="15" spans="1:15" x14ac:dyDescent="0.6">
      <c r="E15" s="18" t="s">
        <v>141</v>
      </c>
      <c r="F15" s="19">
        <v>15</v>
      </c>
      <c r="G15" s="19">
        <v>46</v>
      </c>
      <c r="H15" s="19">
        <v>0</v>
      </c>
      <c r="I15" s="19">
        <v>6</v>
      </c>
    </row>
    <row r="16" spans="1:15" ht="26" x14ac:dyDescent="0.6">
      <c r="E16" s="18" t="s">
        <v>142</v>
      </c>
      <c r="F16" s="19">
        <v>15</v>
      </c>
      <c r="G16" s="19">
        <v>16</v>
      </c>
      <c r="H16" s="19">
        <v>0</v>
      </c>
      <c r="I16" s="19">
        <v>3</v>
      </c>
    </row>
    <row r="28" spans="2:15" ht="25.5" customHeight="1" x14ac:dyDescent="0.6">
      <c r="B28" s="332" t="s">
        <v>143</v>
      </c>
      <c r="C28" s="332"/>
      <c r="D28" s="332"/>
      <c r="E28" s="332"/>
      <c r="F28" s="332"/>
      <c r="G28" s="332"/>
      <c r="H28" s="332"/>
      <c r="I28" s="332"/>
      <c r="J28" s="332"/>
      <c r="K28" s="332"/>
      <c r="L28" s="332"/>
      <c r="M28" s="332"/>
      <c r="N28" s="332"/>
      <c r="O28" s="332"/>
    </row>
    <row r="29" spans="2:15" ht="13.5" x14ac:dyDescent="0.6">
      <c r="B29" s="9" t="s">
        <v>144</v>
      </c>
      <c r="C29" s="9"/>
      <c r="D29" s="9"/>
      <c r="E29" s="9"/>
      <c r="F29" s="9"/>
      <c r="G29" s="9"/>
      <c r="H29" s="9"/>
      <c r="I29" s="9"/>
      <c r="J29" s="9"/>
      <c r="K29" s="9"/>
      <c r="L29" s="9"/>
      <c r="M29" s="9"/>
      <c r="N29" s="9"/>
      <c r="O29" s="9"/>
    </row>
    <row r="30" spans="2:15" x14ac:dyDescent="0.6">
      <c r="B30" s="9"/>
      <c r="C30" s="9"/>
      <c r="D30" s="9"/>
      <c r="E30" s="9"/>
      <c r="F30" s="9"/>
      <c r="G30" s="9"/>
      <c r="H30" s="9"/>
      <c r="I30" s="9"/>
      <c r="J30" s="9"/>
      <c r="K30" s="9"/>
      <c r="L30" s="9"/>
      <c r="M30" s="9"/>
      <c r="N30" s="9"/>
      <c r="O30" s="9"/>
    </row>
    <row r="31" spans="2:15" x14ac:dyDescent="0.6">
      <c r="B31" s="9" t="s">
        <v>105</v>
      </c>
      <c r="C31" s="9"/>
      <c r="D31" s="9"/>
      <c r="E31" s="9"/>
      <c r="F31" s="9"/>
      <c r="G31" s="9"/>
      <c r="H31" s="9"/>
      <c r="I31" s="9"/>
      <c r="J31" s="9"/>
      <c r="K31" s="9"/>
      <c r="L31" s="9"/>
      <c r="M31" s="9"/>
      <c r="N31" s="9"/>
      <c r="O31" s="9"/>
    </row>
    <row r="32" spans="2:15" x14ac:dyDescent="0.6">
      <c r="B32" s="9" t="s">
        <v>761</v>
      </c>
      <c r="C32" s="9"/>
      <c r="D32" s="9"/>
      <c r="E32" s="9"/>
      <c r="F32" s="9"/>
      <c r="G32" s="9"/>
      <c r="H32" s="9"/>
      <c r="I32" s="9"/>
      <c r="J32" s="9"/>
      <c r="K32" s="9"/>
      <c r="L32" s="9"/>
      <c r="M32" s="9"/>
      <c r="N32" s="9"/>
      <c r="O32" s="9"/>
    </row>
    <row r="33" spans="1:14" x14ac:dyDescent="0.6">
      <c r="B33" s="6"/>
    </row>
    <row r="34" spans="1:14" ht="14.5" x14ac:dyDescent="0.7">
      <c r="A34" s="56" t="s">
        <v>796</v>
      </c>
    </row>
    <row r="38" spans="1:14" x14ac:dyDescent="0.6">
      <c r="C38" s="9"/>
      <c r="D38" s="9" t="s">
        <v>61</v>
      </c>
      <c r="E38" s="9" t="s">
        <v>62</v>
      </c>
      <c r="F38" s="9" t="s">
        <v>63</v>
      </c>
      <c r="G38" s="9" t="s">
        <v>64</v>
      </c>
      <c r="H38" s="9" t="s">
        <v>65</v>
      </c>
      <c r="I38" s="9" t="s">
        <v>66</v>
      </c>
      <c r="J38" s="2" t="s">
        <v>67</v>
      </c>
      <c r="K38" s="2" t="s">
        <v>68</v>
      </c>
      <c r="L38" s="2" t="s">
        <v>69</v>
      </c>
      <c r="M38" s="2" t="s">
        <v>638</v>
      </c>
      <c r="N38" s="2" t="s">
        <v>770</v>
      </c>
    </row>
    <row r="39" spans="1:14" x14ac:dyDescent="0.6">
      <c r="C39" s="9" t="s">
        <v>103</v>
      </c>
      <c r="D39" s="9">
        <v>48</v>
      </c>
      <c r="E39" s="9">
        <v>48</v>
      </c>
      <c r="F39" s="9">
        <v>44</v>
      </c>
      <c r="G39" s="9">
        <v>52</v>
      </c>
      <c r="H39" s="9">
        <v>56</v>
      </c>
      <c r="I39" s="9">
        <v>57</v>
      </c>
      <c r="J39" s="2">
        <v>55</v>
      </c>
      <c r="K39" s="2">
        <v>48</v>
      </c>
      <c r="L39" s="2">
        <v>46</v>
      </c>
      <c r="M39" s="2">
        <v>49</v>
      </c>
      <c r="N39" s="2">
        <v>46</v>
      </c>
    </row>
    <row r="40" spans="1:14" x14ac:dyDescent="0.6">
      <c r="C40" s="9" t="s">
        <v>104</v>
      </c>
      <c r="D40" s="9">
        <v>16</v>
      </c>
      <c r="E40" s="9">
        <v>20</v>
      </c>
      <c r="F40" s="9">
        <v>12</v>
      </c>
      <c r="G40" s="9">
        <v>14</v>
      </c>
      <c r="H40" s="9">
        <v>16</v>
      </c>
      <c r="I40" s="9">
        <v>19</v>
      </c>
      <c r="J40" s="2">
        <v>22</v>
      </c>
      <c r="K40" s="2">
        <v>19</v>
      </c>
      <c r="L40" s="2">
        <v>13</v>
      </c>
      <c r="M40" s="2">
        <v>16</v>
      </c>
    </row>
    <row r="58" spans="2:17" x14ac:dyDescent="0.6">
      <c r="Q58" s="12"/>
    </row>
    <row r="60" spans="2:17" x14ac:dyDescent="0.6">
      <c r="B60" s="9" t="s">
        <v>105</v>
      </c>
    </row>
    <row r="61" spans="2:17" x14ac:dyDescent="0.6">
      <c r="B61" s="9" t="s">
        <v>761</v>
      </c>
    </row>
  </sheetData>
  <mergeCells count="2">
    <mergeCell ref="B28:O28"/>
    <mergeCell ref="A2:D2"/>
  </mergeCells>
  <hyperlinks>
    <hyperlink ref="A2:C2" location="TOC!A1" display="Return to Table of Contents" xr:uid="{00000000-0004-0000-0F00-000000000000}"/>
  </hyperlinks>
  <pageMargins left="0.25" right="0.25" top="0.75" bottom="0.75" header="0.3" footer="0.3"/>
  <pageSetup scale="70" orientation="portrait" r:id="rId1"/>
  <headerFooter>
    <oddHeader>&amp;L2024-25 &amp;"Arial,Italic"Survey of Advanced Dental Education</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pageSetUpPr fitToPage="1"/>
  </sheetPr>
  <dimension ref="A1:N61"/>
  <sheetViews>
    <sheetView workbookViewId="0"/>
  </sheetViews>
  <sheetFormatPr defaultColWidth="9.26953125" defaultRowHeight="13" x14ac:dyDescent="0.6"/>
  <cols>
    <col min="1" max="15" width="9.26953125" style="2"/>
    <col min="16" max="16" width="5" style="2" customWidth="1"/>
    <col min="17" max="16384" width="9.26953125" style="2"/>
  </cols>
  <sheetData>
    <row r="1" spans="1:14" ht="16.75" x14ac:dyDescent="0.7">
      <c r="A1" s="56" t="s">
        <v>797</v>
      </c>
      <c r="B1" s="14"/>
      <c r="C1" s="14"/>
    </row>
    <row r="2" spans="1:14" ht="14.25" x14ac:dyDescent="0.65">
      <c r="A2" s="336" t="s">
        <v>3</v>
      </c>
      <c r="B2" s="336"/>
      <c r="C2" s="336"/>
      <c r="D2" s="336"/>
    </row>
    <row r="6" spans="1:14" ht="14.25" x14ac:dyDescent="0.65">
      <c r="C6" s="14"/>
      <c r="D6" s="9" t="s">
        <v>61</v>
      </c>
      <c r="E6" s="9" t="s">
        <v>62</v>
      </c>
      <c r="F6" s="9" t="s">
        <v>63</v>
      </c>
      <c r="G6" s="9" t="s">
        <v>64</v>
      </c>
      <c r="H6" s="9" t="s">
        <v>65</v>
      </c>
      <c r="I6" s="9" t="s">
        <v>66</v>
      </c>
      <c r="J6" s="2" t="s">
        <v>67</v>
      </c>
      <c r="K6" s="2" t="s">
        <v>68</v>
      </c>
      <c r="L6" s="2" t="s">
        <v>69</v>
      </c>
      <c r="M6" s="2" t="s">
        <v>638</v>
      </c>
      <c r="N6" s="2" t="s">
        <v>770</v>
      </c>
    </row>
    <row r="7" spans="1:14" x14ac:dyDescent="0.6">
      <c r="C7" s="9" t="s">
        <v>133</v>
      </c>
      <c r="D7" s="24">
        <v>19.399999999999999</v>
      </c>
      <c r="E7" s="9">
        <f>132/8</f>
        <v>16.5</v>
      </c>
      <c r="F7" s="15">
        <f>150/8</f>
        <v>18.75</v>
      </c>
      <c r="G7" s="32">
        <f>168/9</f>
        <v>18.666666666666668</v>
      </c>
      <c r="H7" s="33">
        <v>19.111111111111111</v>
      </c>
      <c r="I7" s="15">
        <f>213/9</f>
        <v>23.666666666666668</v>
      </c>
      <c r="J7" s="15">
        <f>192/9</f>
        <v>21.333333333333332</v>
      </c>
      <c r="K7" s="20">
        <f>191/9</f>
        <v>21.222222222222221</v>
      </c>
      <c r="L7" s="251">
        <v>17.440000000000001</v>
      </c>
      <c r="M7" s="20">
        <f>239/9</f>
        <v>26.555555555555557</v>
      </c>
      <c r="N7" s="20">
        <f>278/9</f>
        <v>30.888888888888889</v>
      </c>
    </row>
    <row r="8" spans="1:14" x14ac:dyDescent="0.6">
      <c r="C8" s="9" t="s">
        <v>134</v>
      </c>
      <c r="D8" s="23">
        <v>17</v>
      </c>
      <c r="E8" s="9">
        <v>17</v>
      </c>
      <c r="F8" s="9">
        <v>18</v>
      </c>
      <c r="G8" s="22">
        <v>22</v>
      </c>
      <c r="H8" s="6">
        <v>21</v>
      </c>
      <c r="I8" s="9">
        <v>18</v>
      </c>
      <c r="J8" s="9">
        <v>18</v>
      </c>
      <c r="K8" s="2">
        <v>19</v>
      </c>
      <c r="L8" s="2">
        <v>24</v>
      </c>
      <c r="M8" s="2">
        <v>20</v>
      </c>
      <c r="N8" s="2">
        <v>24</v>
      </c>
    </row>
    <row r="11" spans="1:14" ht="13.75" thickBot="1" x14ac:dyDescent="0.75"/>
    <row r="12" spans="1:14" x14ac:dyDescent="0.6">
      <c r="F12" s="16" t="s">
        <v>135</v>
      </c>
      <c r="G12" s="17" t="s">
        <v>28</v>
      </c>
      <c r="H12" s="17" t="s">
        <v>136</v>
      </c>
      <c r="I12" s="17" t="s">
        <v>137</v>
      </c>
      <c r="J12" s="17" t="s">
        <v>138</v>
      </c>
    </row>
    <row r="13" spans="1:14" x14ac:dyDescent="0.6">
      <c r="F13" s="18" t="s">
        <v>139</v>
      </c>
      <c r="G13" s="19">
        <v>9</v>
      </c>
      <c r="H13" s="19">
        <v>278</v>
      </c>
      <c r="I13" s="19">
        <v>13</v>
      </c>
      <c r="J13" s="19">
        <v>62</v>
      </c>
    </row>
    <row r="14" spans="1:14" x14ac:dyDescent="0.6">
      <c r="F14" s="18" t="s">
        <v>140</v>
      </c>
      <c r="G14" s="19">
        <v>9</v>
      </c>
      <c r="H14" s="19">
        <v>24</v>
      </c>
      <c r="I14" s="19">
        <v>2</v>
      </c>
      <c r="J14" s="19">
        <v>4</v>
      </c>
    </row>
    <row r="15" spans="1:14" x14ac:dyDescent="0.6">
      <c r="F15" s="18" t="s">
        <v>141</v>
      </c>
      <c r="G15" s="19">
        <v>9</v>
      </c>
      <c r="H15" s="19">
        <v>55</v>
      </c>
      <c r="I15" s="19">
        <v>4</v>
      </c>
      <c r="J15" s="19">
        <v>10</v>
      </c>
    </row>
    <row r="16" spans="1:14" ht="26" x14ac:dyDescent="0.6">
      <c r="F16" s="18" t="s">
        <v>142</v>
      </c>
      <c r="G16" s="19">
        <v>9</v>
      </c>
      <c r="H16" s="19">
        <v>22</v>
      </c>
      <c r="I16" s="19">
        <v>0</v>
      </c>
      <c r="J16" s="19">
        <v>4</v>
      </c>
    </row>
    <row r="28" spans="2:14" ht="23.25" customHeight="1" x14ac:dyDescent="0.6">
      <c r="B28" s="332" t="s">
        <v>143</v>
      </c>
      <c r="C28" s="332"/>
      <c r="D28" s="332"/>
      <c r="E28" s="332"/>
      <c r="F28" s="332"/>
      <c r="G28" s="332"/>
      <c r="H28" s="332"/>
      <c r="I28" s="332"/>
      <c r="J28" s="332"/>
      <c r="K28" s="332"/>
      <c r="L28" s="332"/>
      <c r="M28" s="332"/>
      <c r="N28" s="48"/>
    </row>
    <row r="29" spans="2:14" ht="13.5" x14ac:dyDescent="0.6">
      <c r="B29" s="9" t="s">
        <v>144</v>
      </c>
      <c r="C29" s="9"/>
      <c r="D29" s="9"/>
      <c r="E29" s="9"/>
      <c r="F29" s="9"/>
      <c r="G29" s="9"/>
      <c r="H29" s="9"/>
      <c r="I29" s="9"/>
      <c r="J29" s="9"/>
      <c r="K29" s="9"/>
      <c r="L29" s="9"/>
      <c r="M29" s="9"/>
    </row>
    <row r="30" spans="2:14" x14ac:dyDescent="0.6">
      <c r="B30" s="9"/>
      <c r="C30" s="9"/>
      <c r="D30" s="9"/>
      <c r="E30" s="9"/>
      <c r="F30" s="9"/>
      <c r="G30" s="9"/>
      <c r="H30" s="9"/>
      <c r="I30" s="9"/>
      <c r="J30" s="9"/>
      <c r="K30" s="9"/>
      <c r="L30" s="9"/>
      <c r="M30" s="9"/>
    </row>
    <row r="31" spans="2:14" x14ac:dyDescent="0.6">
      <c r="B31" s="9" t="s">
        <v>105</v>
      </c>
      <c r="C31" s="9"/>
      <c r="D31" s="9"/>
      <c r="E31" s="9"/>
      <c r="F31" s="9"/>
      <c r="G31" s="9"/>
      <c r="H31" s="9"/>
      <c r="I31" s="9"/>
      <c r="J31" s="9"/>
      <c r="K31" s="9"/>
      <c r="L31" s="9"/>
      <c r="M31" s="9"/>
    </row>
    <row r="32" spans="2:14" x14ac:dyDescent="0.6">
      <c r="B32" s="9" t="s">
        <v>761</v>
      </c>
      <c r="C32" s="9"/>
      <c r="D32" s="9"/>
      <c r="E32" s="9"/>
      <c r="F32" s="9"/>
      <c r="G32" s="9"/>
      <c r="H32" s="9"/>
      <c r="I32" s="9"/>
      <c r="J32" s="9"/>
      <c r="K32" s="9"/>
      <c r="L32" s="9"/>
      <c r="M32" s="9"/>
    </row>
    <row r="34" spans="1:14" ht="14.5" x14ac:dyDescent="0.7">
      <c r="A34" s="56" t="s">
        <v>798</v>
      </c>
    </row>
    <row r="41" spans="1:14" x14ac:dyDescent="0.6">
      <c r="C41" s="9"/>
      <c r="D41" s="9" t="s">
        <v>61</v>
      </c>
      <c r="E41" s="9" t="s">
        <v>62</v>
      </c>
      <c r="F41" s="9" t="s">
        <v>63</v>
      </c>
      <c r="G41" s="9" t="s">
        <v>64</v>
      </c>
      <c r="H41" s="9" t="s">
        <v>65</v>
      </c>
      <c r="I41" s="2" t="s">
        <v>66</v>
      </c>
      <c r="J41" s="2" t="s">
        <v>67</v>
      </c>
      <c r="K41" s="2" t="s">
        <v>68</v>
      </c>
      <c r="L41" s="2" t="s">
        <v>69</v>
      </c>
      <c r="M41" s="2" t="s">
        <v>638</v>
      </c>
      <c r="N41" s="2" t="s">
        <v>770</v>
      </c>
    </row>
    <row r="42" spans="1:14" x14ac:dyDescent="0.6">
      <c r="C42" s="9" t="s">
        <v>103</v>
      </c>
      <c r="D42" s="23">
        <v>43</v>
      </c>
      <c r="E42" s="9">
        <v>47</v>
      </c>
      <c r="F42" s="9">
        <v>48</v>
      </c>
      <c r="G42" s="9">
        <v>50</v>
      </c>
      <c r="H42" s="9">
        <v>55</v>
      </c>
      <c r="I42" s="2">
        <v>53</v>
      </c>
      <c r="J42" s="2">
        <v>50</v>
      </c>
      <c r="K42" s="2">
        <v>48</v>
      </c>
      <c r="L42" s="2">
        <v>52</v>
      </c>
      <c r="M42" s="2">
        <v>53</v>
      </c>
      <c r="N42" s="2">
        <v>55</v>
      </c>
    </row>
    <row r="43" spans="1:14" x14ac:dyDescent="0.6">
      <c r="C43" s="9" t="s">
        <v>104</v>
      </c>
      <c r="D43" s="23">
        <v>14</v>
      </c>
      <c r="E43" s="9">
        <v>13</v>
      </c>
      <c r="F43" s="9">
        <v>20</v>
      </c>
      <c r="G43" s="9">
        <v>15</v>
      </c>
      <c r="H43" s="9">
        <v>20</v>
      </c>
      <c r="I43" s="2">
        <v>20</v>
      </c>
      <c r="J43" s="2">
        <v>20</v>
      </c>
      <c r="K43" s="2">
        <v>19</v>
      </c>
      <c r="L43" s="2">
        <v>18</v>
      </c>
      <c r="M43" s="2">
        <v>22</v>
      </c>
    </row>
    <row r="60" spans="2:2" x14ac:dyDescent="0.6">
      <c r="B60" s="9" t="s">
        <v>105</v>
      </c>
    </row>
    <row r="61" spans="2:2" x14ac:dyDescent="0.6">
      <c r="B61" s="9" t="s">
        <v>761</v>
      </c>
    </row>
  </sheetData>
  <mergeCells count="2">
    <mergeCell ref="B28:M28"/>
    <mergeCell ref="A2:D2"/>
  </mergeCells>
  <hyperlinks>
    <hyperlink ref="A2:C2" location="TOC!A1" display="Return to Table of Contents" xr:uid="{00000000-0004-0000-10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pageSetUpPr fitToPage="1"/>
  </sheetPr>
  <dimension ref="A1:T61"/>
  <sheetViews>
    <sheetView workbookViewId="0"/>
  </sheetViews>
  <sheetFormatPr defaultColWidth="9.26953125" defaultRowHeight="13" x14ac:dyDescent="0.6"/>
  <cols>
    <col min="1" max="15" width="9.26953125" style="2"/>
    <col min="16" max="16" width="5.26953125" style="2" customWidth="1"/>
    <col min="17" max="16384" width="9.26953125" style="2"/>
  </cols>
  <sheetData>
    <row r="1" spans="1:20" ht="16.75" x14ac:dyDescent="0.7">
      <c r="A1" s="56" t="s">
        <v>799</v>
      </c>
      <c r="B1" s="14"/>
      <c r="C1" s="14"/>
    </row>
    <row r="2" spans="1:20" ht="14.25" x14ac:dyDescent="0.65">
      <c r="A2" s="336" t="s">
        <v>3</v>
      </c>
      <c r="B2" s="336"/>
      <c r="C2" s="336"/>
      <c r="D2" s="336"/>
    </row>
    <row r="5" spans="1:20" x14ac:dyDescent="0.6">
      <c r="R5" s="47"/>
      <c r="S5" s="47"/>
      <c r="T5" s="47"/>
    </row>
    <row r="6" spans="1:20" ht="14.25" x14ac:dyDescent="0.65">
      <c r="B6" s="14"/>
      <c r="C6" s="9" t="s">
        <v>61</v>
      </c>
      <c r="D6" s="9" t="s">
        <v>62</v>
      </c>
      <c r="E6" s="9" t="s">
        <v>63</v>
      </c>
      <c r="F6" s="9" t="s">
        <v>64</v>
      </c>
      <c r="G6" s="9" t="s">
        <v>65</v>
      </c>
      <c r="H6" s="9" t="s">
        <v>66</v>
      </c>
      <c r="I6" s="9" t="s">
        <v>67</v>
      </c>
      <c r="J6" s="2" t="s">
        <v>68</v>
      </c>
      <c r="K6" s="2" t="s">
        <v>69</v>
      </c>
      <c r="L6" s="2" t="s">
        <v>638</v>
      </c>
      <c r="M6" s="2" t="s">
        <v>770</v>
      </c>
      <c r="N6" s="25"/>
      <c r="O6" s="26"/>
      <c r="P6" s="26"/>
    </row>
    <row r="7" spans="1:20" x14ac:dyDescent="0.6">
      <c r="B7" s="9" t="s">
        <v>133</v>
      </c>
      <c r="C7" s="20">
        <v>105.5049504950495</v>
      </c>
      <c r="D7" s="15">
        <f>10246/101</f>
        <v>101.44554455445545</v>
      </c>
      <c r="E7" s="15">
        <f>10448/102</f>
        <v>102.43137254901961</v>
      </c>
      <c r="F7" s="15">
        <f>11340/102</f>
        <v>111.17647058823529</v>
      </c>
      <c r="G7" s="15">
        <f>11441/101</f>
        <v>113.27722772277228</v>
      </c>
      <c r="H7" s="15">
        <f>10564/101</f>
        <v>104.5940594059406</v>
      </c>
      <c r="I7" s="9">
        <f>11933/100</f>
        <v>119.33</v>
      </c>
      <c r="J7" s="2">
        <f>15683/100</f>
        <v>156.83000000000001</v>
      </c>
      <c r="K7" s="20">
        <f>15839/99</f>
        <v>159.98989898989899</v>
      </c>
      <c r="L7" s="20">
        <f>14095/99</f>
        <v>142.37373737373738</v>
      </c>
      <c r="M7" s="20">
        <f>12292/101</f>
        <v>121.70297029702971</v>
      </c>
      <c r="N7" s="25"/>
      <c r="O7" s="26"/>
      <c r="P7" s="26"/>
    </row>
    <row r="8" spans="1:20" x14ac:dyDescent="0.6">
      <c r="B8" s="9" t="s">
        <v>134</v>
      </c>
      <c r="C8" s="2">
        <v>254</v>
      </c>
      <c r="D8" s="9">
        <v>257</v>
      </c>
      <c r="E8" s="9">
        <v>262</v>
      </c>
      <c r="F8" s="9">
        <v>259</v>
      </c>
      <c r="G8" s="9">
        <v>260</v>
      </c>
      <c r="H8" s="9">
        <v>264</v>
      </c>
      <c r="I8" s="9">
        <v>259</v>
      </c>
      <c r="J8" s="2">
        <v>266</v>
      </c>
      <c r="K8" s="2">
        <v>271</v>
      </c>
      <c r="L8" s="2">
        <v>271</v>
      </c>
      <c r="M8" s="2">
        <v>283</v>
      </c>
      <c r="N8" s="25"/>
      <c r="O8" s="26"/>
      <c r="P8" s="26"/>
    </row>
    <row r="9" spans="1:20" x14ac:dyDescent="0.6">
      <c r="R9" s="25"/>
      <c r="S9" s="26"/>
      <c r="T9" s="26"/>
    </row>
    <row r="10" spans="1:20" ht="13.75" thickBot="1" x14ac:dyDescent="0.75"/>
    <row r="11" spans="1:20" x14ac:dyDescent="0.6">
      <c r="E11" s="16" t="s">
        <v>135</v>
      </c>
      <c r="F11" s="17" t="s">
        <v>28</v>
      </c>
      <c r="G11" s="17" t="s">
        <v>136</v>
      </c>
      <c r="H11" s="17" t="s">
        <v>137</v>
      </c>
      <c r="I11" s="17" t="s">
        <v>138</v>
      </c>
    </row>
    <row r="12" spans="1:20" x14ac:dyDescent="0.6">
      <c r="E12" s="18" t="s">
        <v>139</v>
      </c>
      <c r="F12" s="19">
        <v>101</v>
      </c>
      <c r="G12" s="19">
        <v>12292</v>
      </c>
      <c r="H12" s="19">
        <v>1</v>
      </c>
      <c r="I12" s="19">
        <v>283</v>
      </c>
    </row>
    <row r="13" spans="1:20" x14ac:dyDescent="0.6">
      <c r="E13" s="18" t="s">
        <v>140</v>
      </c>
      <c r="F13" s="19">
        <v>101</v>
      </c>
      <c r="G13" s="19">
        <v>283</v>
      </c>
      <c r="H13" s="19">
        <v>1</v>
      </c>
      <c r="I13" s="19">
        <v>6</v>
      </c>
    </row>
    <row r="14" spans="1:20" x14ac:dyDescent="0.6">
      <c r="E14" s="18" t="s">
        <v>141</v>
      </c>
      <c r="F14" s="19">
        <v>101</v>
      </c>
      <c r="G14" s="19">
        <v>1285</v>
      </c>
      <c r="H14" s="19">
        <v>1</v>
      </c>
      <c r="I14" s="19">
        <v>30</v>
      </c>
    </row>
    <row r="15" spans="1:20" ht="26" x14ac:dyDescent="0.6">
      <c r="E15" s="18" t="s">
        <v>142</v>
      </c>
      <c r="F15" s="19">
        <v>101</v>
      </c>
      <c r="G15" s="19">
        <v>259</v>
      </c>
      <c r="H15" s="19">
        <v>0</v>
      </c>
      <c r="I15" s="19">
        <v>6</v>
      </c>
    </row>
    <row r="27" spans="2:15" ht="27.75" customHeight="1" x14ac:dyDescent="0.6">
      <c r="B27" s="332" t="s">
        <v>143</v>
      </c>
      <c r="C27" s="332"/>
      <c r="D27" s="332"/>
      <c r="E27" s="332"/>
      <c r="F27" s="332"/>
      <c r="G27" s="332"/>
      <c r="H27" s="332"/>
      <c r="I27" s="332"/>
      <c r="J27" s="332"/>
      <c r="K27" s="332"/>
      <c r="L27" s="332"/>
      <c r="M27" s="332"/>
      <c r="N27" s="332"/>
      <c r="O27" s="332"/>
    </row>
    <row r="28" spans="2:15" ht="13.5" x14ac:dyDescent="0.6">
      <c r="B28" s="9" t="s">
        <v>144</v>
      </c>
      <c r="C28" s="9"/>
      <c r="D28" s="9"/>
      <c r="E28" s="9"/>
      <c r="F28" s="9"/>
      <c r="G28" s="9"/>
      <c r="H28" s="9"/>
      <c r="I28" s="9"/>
      <c r="J28" s="9"/>
      <c r="K28" s="9"/>
      <c r="L28" s="9"/>
      <c r="M28" s="9"/>
      <c r="N28" s="9"/>
      <c r="O28" s="9"/>
    </row>
    <row r="29" spans="2:15" x14ac:dyDescent="0.6">
      <c r="B29" s="9"/>
      <c r="C29" s="9"/>
      <c r="D29" s="9"/>
      <c r="E29" s="9"/>
      <c r="F29" s="9"/>
      <c r="G29" s="9"/>
      <c r="H29" s="9"/>
      <c r="I29" s="9"/>
      <c r="J29" s="9"/>
      <c r="K29" s="9"/>
      <c r="L29" s="9"/>
      <c r="M29" s="9"/>
      <c r="N29" s="9"/>
      <c r="O29" s="9"/>
    </row>
    <row r="30" spans="2:15" x14ac:dyDescent="0.6">
      <c r="B30" s="9" t="s">
        <v>105</v>
      </c>
      <c r="C30" s="9"/>
      <c r="D30" s="9"/>
      <c r="E30" s="9"/>
      <c r="F30" s="9"/>
      <c r="G30" s="9"/>
      <c r="H30" s="9"/>
      <c r="I30" s="9"/>
      <c r="J30" s="9"/>
      <c r="K30" s="9"/>
      <c r="L30" s="9"/>
      <c r="M30" s="9"/>
      <c r="N30" s="9"/>
      <c r="O30" s="9"/>
    </row>
    <row r="31" spans="2:15" x14ac:dyDescent="0.6">
      <c r="B31" s="9" t="s">
        <v>761</v>
      </c>
      <c r="C31" s="9"/>
      <c r="D31" s="9"/>
      <c r="E31" s="9"/>
      <c r="F31" s="9"/>
      <c r="G31" s="9"/>
      <c r="H31" s="9"/>
      <c r="I31" s="9"/>
      <c r="J31" s="9"/>
      <c r="K31" s="9"/>
      <c r="L31" s="9"/>
      <c r="M31" s="9"/>
      <c r="N31" s="9"/>
      <c r="O31" s="9"/>
    </row>
    <row r="33" spans="1:14" ht="14.5" x14ac:dyDescent="0.7">
      <c r="A33" s="56" t="s">
        <v>800</v>
      </c>
    </row>
    <row r="37" spans="1:14" x14ac:dyDescent="0.6">
      <c r="C37" s="9"/>
      <c r="D37" s="9" t="s">
        <v>61</v>
      </c>
      <c r="E37" s="9" t="s">
        <v>62</v>
      </c>
      <c r="F37" s="9" t="s">
        <v>63</v>
      </c>
      <c r="G37" s="9" t="s">
        <v>64</v>
      </c>
      <c r="H37" s="9" t="s">
        <v>65</v>
      </c>
      <c r="I37" s="9" t="s">
        <v>66</v>
      </c>
      <c r="J37" s="9" t="s">
        <v>67</v>
      </c>
      <c r="K37" s="2" t="s">
        <v>68</v>
      </c>
      <c r="L37" s="2" t="s">
        <v>69</v>
      </c>
      <c r="M37" s="2" t="s">
        <v>638</v>
      </c>
      <c r="N37" s="2" t="s">
        <v>770</v>
      </c>
    </row>
    <row r="38" spans="1:14" x14ac:dyDescent="0.6">
      <c r="C38" s="9" t="s">
        <v>103</v>
      </c>
      <c r="D38" s="34">
        <v>1150</v>
      </c>
      <c r="E38" s="10">
        <v>1170</v>
      </c>
      <c r="F38" s="10">
        <v>1195</v>
      </c>
      <c r="G38" s="9">
        <v>1199</v>
      </c>
      <c r="H38" s="9">
        <v>1208</v>
      </c>
      <c r="I38" s="9">
        <v>1225</v>
      </c>
      <c r="J38" s="9">
        <v>1228</v>
      </c>
      <c r="K38" s="2">
        <v>1244</v>
      </c>
      <c r="L38" s="2">
        <v>1255</v>
      </c>
      <c r="M38" s="2">
        <v>1265</v>
      </c>
      <c r="N38" s="2">
        <v>1285</v>
      </c>
    </row>
    <row r="39" spans="1:14" x14ac:dyDescent="0.6">
      <c r="C39" s="9" t="s">
        <v>104</v>
      </c>
      <c r="D39" s="9">
        <v>226</v>
      </c>
      <c r="E39" s="2">
        <v>234</v>
      </c>
      <c r="F39" s="2">
        <v>252</v>
      </c>
      <c r="G39" s="9">
        <v>241</v>
      </c>
      <c r="H39" s="9">
        <v>243</v>
      </c>
      <c r="I39" s="9">
        <v>247</v>
      </c>
      <c r="J39" s="9">
        <v>249</v>
      </c>
      <c r="K39" s="2">
        <v>255</v>
      </c>
      <c r="L39" s="2">
        <v>252</v>
      </c>
      <c r="M39" s="2">
        <v>259</v>
      </c>
    </row>
    <row r="60" spans="2:2" x14ac:dyDescent="0.6">
      <c r="B60" s="9" t="s">
        <v>105</v>
      </c>
    </row>
    <row r="61" spans="2:2" x14ac:dyDescent="0.6">
      <c r="B61" s="9" t="s">
        <v>761</v>
      </c>
    </row>
  </sheetData>
  <mergeCells count="2">
    <mergeCell ref="B27:O27"/>
    <mergeCell ref="A2:D2"/>
  </mergeCells>
  <hyperlinks>
    <hyperlink ref="A2:C2" location="TOC!A1" display="Return to Table of Contents" xr:uid="{00000000-0004-0000-11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N63"/>
  <sheetViews>
    <sheetView workbookViewId="0"/>
  </sheetViews>
  <sheetFormatPr defaultColWidth="9.26953125" defaultRowHeight="13" x14ac:dyDescent="0.6"/>
  <cols>
    <col min="1" max="15" width="9.26953125" style="2"/>
    <col min="16" max="16" width="3.40625" style="2" customWidth="1"/>
    <col min="17" max="16384" width="9.26953125" style="2"/>
  </cols>
  <sheetData>
    <row r="1" spans="1:13" ht="16.75" x14ac:dyDescent="0.7">
      <c r="A1" s="56" t="s">
        <v>801</v>
      </c>
      <c r="B1" s="14"/>
      <c r="C1" s="14"/>
    </row>
    <row r="2" spans="1:13" ht="14.25" x14ac:dyDescent="0.65">
      <c r="A2" s="337" t="s">
        <v>3</v>
      </c>
      <c r="B2" s="337"/>
      <c r="C2" s="337"/>
      <c r="D2" s="337"/>
    </row>
    <row r="7" spans="1:13" ht="14.25" x14ac:dyDescent="0.65">
      <c r="B7" s="14"/>
      <c r="C7" s="9" t="s">
        <v>61</v>
      </c>
      <c r="D7" s="9" t="s">
        <v>62</v>
      </c>
      <c r="E7" s="9" t="s">
        <v>63</v>
      </c>
      <c r="F7" s="9" t="s">
        <v>64</v>
      </c>
      <c r="G7" s="9" t="s">
        <v>65</v>
      </c>
      <c r="H7" s="2" t="s">
        <v>66</v>
      </c>
      <c r="I7" s="9" t="s">
        <v>67</v>
      </c>
      <c r="J7" s="2" t="s">
        <v>68</v>
      </c>
      <c r="K7" s="2" t="s">
        <v>69</v>
      </c>
      <c r="L7" s="2" t="s">
        <v>638</v>
      </c>
      <c r="M7" s="2" t="s">
        <v>770</v>
      </c>
    </row>
    <row r="8" spans="1:13" x14ac:dyDescent="0.6">
      <c r="B8" s="9" t="s">
        <v>133</v>
      </c>
      <c r="C8" s="24">
        <v>9.7777777777777786</v>
      </c>
      <c r="D8" s="9">
        <f>103/10</f>
        <v>10.3</v>
      </c>
      <c r="E8" s="9">
        <f>108/10</f>
        <v>10.8</v>
      </c>
      <c r="F8" s="15">
        <f>96/11</f>
        <v>8.7272727272727266</v>
      </c>
      <c r="G8" s="15">
        <f>87/11</f>
        <v>7.9090909090909092</v>
      </c>
      <c r="H8" s="20">
        <f>53/11</f>
        <v>4.8181818181818183</v>
      </c>
      <c r="I8" s="15">
        <f>83/12</f>
        <v>6.916666666666667</v>
      </c>
      <c r="J8" s="20">
        <f>70/10</f>
        <v>7</v>
      </c>
      <c r="K8" s="20">
        <f>63/9</f>
        <v>7</v>
      </c>
      <c r="L8" s="20">
        <f>68/9</f>
        <v>7.5555555555555554</v>
      </c>
      <c r="M8" s="2">
        <f>72/10</f>
        <v>7.2</v>
      </c>
    </row>
    <row r="9" spans="1:13" x14ac:dyDescent="0.6">
      <c r="B9" s="9" t="s">
        <v>134</v>
      </c>
      <c r="C9" s="23">
        <v>9</v>
      </c>
      <c r="D9" s="9">
        <v>10</v>
      </c>
      <c r="E9" s="9">
        <v>12</v>
      </c>
      <c r="F9" s="9">
        <v>11</v>
      </c>
      <c r="G9" s="9">
        <v>12</v>
      </c>
      <c r="H9" s="2">
        <v>10</v>
      </c>
      <c r="I9" s="9">
        <v>14</v>
      </c>
      <c r="J9" s="2">
        <v>10</v>
      </c>
      <c r="K9" s="2">
        <v>9</v>
      </c>
      <c r="L9" s="2">
        <v>9</v>
      </c>
      <c r="M9" s="2">
        <v>9</v>
      </c>
    </row>
    <row r="10" spans="1:13" ht="13.75" thickBot="1" x14ac:dyDescent="0.75"/>
    <row r="11" spans="1:13" x14ac:dyDescent="0.6">
      <c r="F11" s="16" t="s">
        <v>135</v>
      </c>
      <c r="G11" s="17" t="s">
        <v>28</v>
      </c>
      <c r="H11" s="17" t="s">
        <v>136</v>
      </c>
      <c r="I11" s="17" t="s">
        <v>137</v>
      </c>
      <c r="J11" s="17" t="s">
        <v>138</v>
      </c>
    </row>
    <row r="12" spans="1:13" x14ac:dyDescent="0.6">
      <c r="F12" s="18" t="s">
        <v>139</v>
      </c>
      <c r="G12" s="19">
        <v>10</v>
      </c>
      <c r="H12" s="19">
        <v>72</v>
      </c>
      <c r="I12" s="19">
        <v>1</v>
      </c>
      <c r="J12" s="19">
        <v>23</v>
      </c>
    </row>
    <row r="13" spans="1:13" x14ac:dyDescent="0.6">
      <c r="F13" s="18" t="s">
        <v>140</v>
      </c>
      <c r="G13" s="19">
        <v>10</v>
      </c>
      <c r="H13" s="19">
        <v>9</v>
      </c>
      <c r="I13" s="19">
        <v>0</v>
      </c>
      <c r="J13" s="19">
        <v>2</v>
      </c>
    </row>
    <row r="14" spans="1:13" x14ac:dyDescent="0.6">
      <c r="F14" s="18" t="s">
        <v>141</v>
      </c>
      <c r="G14" s="19">
        <v>10</v>
      </c>
      <c r="H14" s="19">
        <v>14</v>
      </c>
      <c r="I14" s="19">
        <v>0</v>
      </c>
      <c r="J14" s="19">
        <v>2</v>
      </c>
    </row>
    <row r="15" spans="1:13" ht="26" x14ac:dyDescent="0.6">
      <c r="F15" s="18" t="s">
        <v>142</v>
      </c>
      <c r="G15" s="19">
        <v>10</v>
      </c>
      <c r="H15" s="19">
        <v>11</v>
      </c>
      <c r="I15" s="19">
        <v>0</v>
      </c>
      <c r="J15" s="19">
        <v>2</v>
      </c>
    </row>
    <row r="28" spans="2:14" ht="25.5" customHeight="1" x14ac:dyDescent="0.6">
      <c r="B28" s="332" t="s">
        <v>143</v>
      </c>
      <c r="C28" s="332"/>
      <c r="D28" s="332"/>
      <c r="E28" s="332"/>
      <c r="F28" s="332"/>
      <c r="G28" s="332"/>
      <c r="H28" s="332"/>
      <c r="I28" s="332"/>
      <c r="J28" s="332"/>
      <c r="K28" s="332"/>
      <c r="L28" s="332"/>
      <c r="M28" s="332"/>
      <c r="N28" s="332"/>
    </row>
    <row r="29" spans="2:14" ht="13.5" x14ac:dyDescent="0.6">
      <c r="B29" s="9" t="s">
        <v>144</v>
      </c>
      <c r="C29" s="9"/>
      <c r="D29" s="9"/>
      <c r="E29" s="9"/>
      <c r="F29" s="9"/>
      <c r="G29" s="9"/>
      <c r="H29" s="9"/>
      <c r="I29" s="9"/>
      <c r="J29" s="9"/>
      <c r="K29" s="9"/>
      <c r="L29" s="9"/>
      <c r="M29" s="9"/>
      <c r="N29" s="9"/>
    </row>
    <row r="30" spans="2:14" x14ac:dyDescent="0.6">
      <c r="B30" s="9"/>
      <c r="C30" s="9"/>
      <c r="D30" s="9"/>
      <c r="E30" s="9"/>
      <c r="F30" s="9"/>
      <c r="G30" s="9"/>
      <c r="H30" s="9"/>
      <c r="I30" s="9"/>
      <c r="J30" s="9"/>
      <c r="K30" s="9"/>
      <c r="L30" s="9"/>
      <c r="M30" s="9"/>
      <c r="N30" s="9"/>
    </row>
    <row r="31" spans="2:14" x14ac:dyDescent="0.6">
      <c r="B31" s="9" t="s">
        <v>105</v>
      </c>
      <c r="C31" s="9"/>
      <c r="D31" s="9"/>
      <c r="E31" s="9"/>
      <c r="F31" s="9"/>
      <c r="G31" s="9"/>
      <c r="H31" s="9"/>
      <c r="I31" s="9"/>
      <c r="J31" s="9"/>
      <c r="K31" s="9"/>
      <c r="L31" s="9"/>
      <c r="M31" s="9"/>
      <c r="N31" s="9"/>
    </row>
    <row r="32" spans="2:14" x14ac:dyDescent="0.6">
      <c r="B32" s="9" t="s">
        <v>761</v>
      </c>
      <c r="C32" s="9"/>
      <c r="D32" s="9"/>
      <c r="E32" s="9"/>
      <c r="F32" s="9"/>
      <c r="G32" s="9"/>
      <c r="H32" s="9"/>
      <c r="I32" s="9"/>
      <c r="J32" s="9"/>
      <c r="K32" s="9"/>
      <c r="L32" s="9"/>
      <c r="M32" s="9"/>
      <c r="N32" s="9"/>
    </row>
    <row r="34" spans="1:13" ht="14.5" x14ac:dyDescent="0.7">
      <c r="A34" s="56" t="s">
        <v>802</v>
      </c>
    </row>
    <row r="39" spans="1:13" x14ac:dyDescent="0.6">
      <c r="B39" s="9"/>
      <c r="C39" s="9" t="s">
        <v>61</v>
      </c>
      <c r="D39" s="9" t="s">
        <v>62</v>
      </c>
      <c r="E39" s="9" t="s">
        <v>63</v>
      </c>
      <c r="F39" s="9" t="s">
        <v>64</v>
      </c>
      <c r="G39" s="9" t="s">
        <v>65</v>
      </c>
      <c r="H39" s="9" t="s">
        <v>66</v>
      </c>
      <c r="I39" s="9" t="s">
        <v>67</v>
      </c>
      <c r="J39" s="2" t="s">
        <v>68</v>
      </c>
      <c r="K39" s="2" t="s">
        <v>69</v>
      </c>
      <c r="L39" s="2" t="s">
        <v>638</v>
      </c>
      <c r="M39" s="2" t="s">
        <v>770</v>
      </c>
    </row>
    <row r="40" spans="1:13" x14ac:dyDescent="0.6">
      <c r="B40" s="9" t="s">
        <v>103</v>
      </c>
      <c r="C40" s="23">
        <v>10</v>
      </c>
      <c r="D40" s="9">
        <v>13</v>
      </c>
      <c r="E40" s="9">
        <v>15</v>
      </c>
      <c r="F40" s="9">
        <v>15</v>
      </c>
      <c r="G40" s="9">
        <v>16</v>
      </c>
      <c r="H40" s="9">
        <v>13</v>
      </c>
      <c r="I40" s="9">
        <v>15</v>
      </c>
      <c r="J40" s="2">
        <v>12</v>
      </c>
      <c r="K40" s="2">
        <v>11</v>
      </c>
      <c r="L40" s="2">
        <v>15</v>
      </c>
      <c r="M40" s="2">
        <v>14</v>
      </c>
    </row>
    <row r="41" spans="1:13" x14ac:dyDescent="0.6">
      <c r="B41" s="9" t="s">
        <v>104</v>
      </c>
      <c r="C41" s="23">
        <v>8</v>
      </c>
      <c r="D41" s="9">
        <v>8</v>
      </c>
      <c r="E41" s="9">
        <v>10</v>
      </c>
      <c r="F41" s="9">
        <v>12</v>
      </c>
      <c r="G41" s="9">
        <v>13</v>
      </c>
      <c r="H41" s="9">
        <v>10</v>
      </c>
      <c r="I41" s="9">
        <v>12</v>
      </c>
      <c r="J41" s="2">
        <v>9</v>
      </c>
      <c r="K41" s="2">
        <v>8</v>
      </c>
      <c r="L41" s="2">
        <v>11</v>
      </c>
    </row>
    <row r="62" spans="2:2" x14ac:dyDescent="0.6">
      <c r="B62" s="9" t="s">
        <v>105</v>
      </c>
    </row>
    <row r="63" spans="2:2" x14ac:dyDescent="0.6">
      <c r="B63" s="9" t="s">
        <v>761</v>
      </c>
    </row>
  </sheetData>
  <mergeCells count="2">
    <mergeCell ref="B28:N28"/>
    <mergeCell ref="A2:D2"/>
  </mergeCells>
  <hyperlinks>
    <hyperlink ref="A2" location="TOC!A1" display="Return to Table of Contents" xr:uid="{00000000-0004-0000-12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pageSetUpPr fitToPage="1"/>
  </sheetPr>
  <dimension ref="A1:A13"/>
  <sheetViews>
    <sheetView workbookViewId="0">
      <pane ySplit="2" topLeftCell="A3" activePane="bottomLeft" state="frozen"/>
      <selection activeCell="A6" sqref="A6"/>
      <selection pane="bottomLeft"/>
    </sheetView>
  </sheetViews>
  <sheetFormatPr defaultColWidth="9.26953125" defaultRowHeight="14.25" x14ac:dyDescent="0.65"/>
  <cols>
    <col min="1" max="1" width="90.26953125" style="14" customWidth="1"/>
    <col min="2" max="16384" width="9.26953125" style="14"/>
  </cols>
  <sheetData>
    <row r="1" spans="1:1" ht="24" customHeight="1" x14ac:dyDescent="0.65">
      <c r="A1" s="141" t="s">
        <v>1</v>
      </c>
    </row>
    <row r="2" spans="1:1" ht="19.5" customHeight="1" x14ac:dyDescent="0.65">
      <c r="A2" s="300" t="s">
        <v>3</v>
      </c>
    </row>
    <row r="3" spans="1:1" ht="57" x14ac:dyDescent="0.65">
      <c r="A3" s="62" t="s">
        <v>758</v>
      </c>
    </row>
    <row r="4" spans="1:1" x14ac:dyDescent="0.65">
      <c r="A4" s="60"/>
    </row>
    <row r="5" spans="1:1" ht="99.75" x14ac:dyDescent="0.65">
      <c r="A5" s="62" t="s">
        <v>762</v>
      </c>
    </row>
    <row r="6" spans="1:1" x14ac:dyDescent="0.65">
      <c r="A6" s="60"/>
    </row>
    <row r="7" spans="1:1" ht="71.25" x14ac:dyDescent="0.65">
      <c r="A7" s="134" t="s">
        <v>759</v>
      </c>
    </row>
    <row r="8" spans="1:1" x14ac:dyDescent="0.65">
      <c r="A8" s="60"/>
    </row>
    <row r="9" spans="1:1" ht="74.45" customHeight="1" x14ac:dyDescent="0.65">
      <c r="A9" s="62" t="s">
        <v>684</v>
      </c>
    </row>
    <row r="11" spans="1:1" ht="59.45" customHeight="1" x14ac:dyDescent="0.65">
      <c r="A11" s="62" t="s">
        <v>4</v>
      </c>
    </row>
    <row r="13" spans="1:1" ht="39.25" x14ac:dyDescent="0.65">
      <c r="A13" s="267" t="s">
        <v>760</v>
      </c>
    </row>
  </sheetData>
  <hyperlinks>
    <hyperlink ref="A2" location="TOC!A1" display="Return to Table of Contents" xr:uid="{00000000-0004-0000-0100-000000000000}"/>
  </hyperlinks>
  <pageMargins left="0.25" right="0.25" top="0.75" bottom="0.75" header="0.3" footer="0.3"/>
  <pageSetup orientation="portrait" r:id="rId1"/>
  <headerFooter>
    <oddHeader>&amp;L2024-25 &amp;"Arial,Italic"Survey of Advanced Dental Education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5"/>
    <pageSetUpPr fitToPage="1"/>
  </sheetPr>
  <dimension ref="A1:O62"/>
  <sheetViews>
    <sheetView workbookViewId="0"/>
  </sheetViews>
  <sheetFormatPr defaultColWidth="9.26953125" defaultRowHeight="13" x14ac:dyDescent="0.6"/>
  <cols>
    <col min="1" max="14" width="9.26953125" style="2"/>
    <col min="15" max="15" width="9.26953125" style="9"/>
    <col min="16" max="16" width="5.40625" style="2" customWidth="1"/>
    <col min="17" max="16384" width="9.26953125" style="2"/>
  </cols>
  <sheetData>
    <row r="1" spans="1:15" ht="16.75" x14ac:dyDescent="0.7">
      <c r="A1" s="56" t="s">
        <v>803</v>
      </c>
      <c r="B1" s="14"/>
      <c r="C1" s="14"/>
    </row>
    <row r="2" spans="1:15" ht="14.25" x14ac:dyDescent="0.65">
      <c r="A2" s="338" t="s">
        <v>3</v>
      </c>
      <c r="B2" s="338"/>
      <c r="C2" s="338"/>
      <c r="D2" s="338"/>
    </row>
    <row r="5" spans="1:15" ht="14.25" x14ac:dyDescent="0.65">
      <c r="B5" s="14"/>
      <c r="C5" s="9" t="s">
        <v>61</v>
      </c>
      <c r="D5" s="9" t="s">
        <v>62</v>
      </c>
      <c r="E5" s="9" t="s">
        <v>63</v>
      </c>
      <c r="F5" s="9" t="s">
        <v>64</v>
      </c>
      <c r="G5" s="9" t="s">
        <v>65</v>
      </c>
      <c r="H5" s="9" t="s">
        <v>66</v>
      </c>
      <c r="I5" s="9" t="s">
        <v>67</v>
      </c>
      <c r="J5" s="2" t="s">
        <v>68</v>
      </c>
      <c r="K5" s="2" t="s">
        <v>69</v>
      </c>
      <c r="L5" s="2" t="s">
        <v>638</v>
      </c>
      <c r="M5" s="2" t="s">
        <v>770</v>
      </c>
      <c r="O5" s="2"/>
    </row>
    <row r="6" spans="1:15" x14ac:dyDescent="0.6">
      <c r="B6" s="9" t="s">
        <v>133</v>
      </c>
      <c r="C6" s="24">
        <v>155.68181818181819</v>
      </c>
      <c r="D6" s="15">
        <f>10748/66</f>
        <v>162.84848484848484</v>
      </c>
      <c r="E6" s="15">
        <f>11279/66</f>
        <v>170.89393939393941</v>
      </c>
      <c r="F6" s="15">
        <f>10958/67</f>
        <v>163.55223880597015</v>
      </c>
      <c r="G6" s="15">
        <f>9825/65</f>
        <v>151.15384615384616</v>
      </c>
      <c r="H6" s="15">
        <f>9935/67</f>
        <v>148.28358208955223</v>
      </c>
      <c r="I6" s="15">
        <f>10578/66</f>
        <v>160.27272727272728</v>
      </c>
      <c r="J6" s="15">
        <f>11994/65</f>
        <v>184.52307692307693</v>
      </c>
      <c r="K6" s="20">
        <f>12899/68</f>
        <v>189.69117647058823</v>
      </c>
      <c r="L6" s="20">
        <f>12755/68</f>
        <v>187.5735294117647</v>
      </c>
      <c r="M6" s="20">
        <f>13573/66</f>
        <v>205.65151515151516</v>
      </c>
      <c r="O6" s="2"/>
    </row>
    <row r="7" spans="1:15" x14ac:dyDescent="0.6">
      <c r="B7" s="9" t="s">
        <v>134</v>
      </c>
      <c r="C7" s="23">
        <v>363</v>
      </c>
      <c r="D7" s="9">
        <v>375</v>
      </c>
      <c r="E7" s="9">
        <v>393</v>
      </c>
      <c r="F7" s="9">
        <v>395</v>
      </c>
      <c r="G7" s="9">
        <v>392</v>
      </c>
      <c r="H7" s="9">
        <v>393</v>
      </c>
      <c r="I7" s="9">
        <v>393</v>
      </c>
      <c r="J7" s="9">
        <v>408</v>
      </c>
      <c r="K7" s="2">
        <v>420</v>
      </c>
      <c r="L7" s="2">
        <v>417</v>
      </c>
      <c r="M7" s="2">
        <v>423</v>
      </c>
      <c r="O7" s="2"/>
    </row>
    <row r="9" spans="1:15" ht="13.75" thickBot="1" x14ac:dyDescent="0.75"/>
    <row r="10" spans="1:15" x14ac:dyDescent="0.6">
      <c r="E10" s="16" t="s">
        <v>135</v>
      </c>
      <c r="F10" s="17" t="s">
        <v>28</v>
      </c>
      <c r="G10" s="17" t="s">
        <v>136</v>
      </c>
      <c r="H10" s="17" t="s">
        <v>137</v>
      </c>
      <c r="I10" s="17" t="s">
        <v>138</v>
      </c>
    </row>
    <row r="11" spans="1:15" x14ac:dyDescent="0.6">
      <c r="E11" s="18" t="s">
        <v>139</v>
      </c>
      <c r="F11" s="19">
        <v>66</v>
      </c>
      <c r="G11" s="19">
        <v>13573</v>
      </c>
      <c r="H11" s="19">
        <v>0</v>
      </c>
      <c r="I11" s="19">
        <v>431</v>
      </c>
    </row>
    <row r="12" spans="1:15" x14ac:dyDescent="0.6">
      <c r="E12" s="18" t="s">
        <v>140</v>
      </c>
      <c r="F12" s="19">
        <v>68</v>
      </c>
      <c r="G12" s="19">
        <v>423</v>
      </c>
      <c r="H12" s="19">
        <v>0</v>
      </c>
      <c r="I12" s="19">
        <v>45</v>
      </c>
    </row>
    <row r="13" spans="1:15" x14ac:dyDescent="0.6">
      <c r="E13" s="18" t="s">
        <v>141</v>
      </c>
      <c r="F13" s="19">
        <v>68</v>
      </c>
      <c r="G13" s="19">
        <v>1161</v>
      </c>
      <c r="H13" s="19">
        <v>2</v>
      </c>
      <c r="I13" s="19">
        <v>124</v>
      </c>
    </row>
    <row r="14" spans="1:15" ht="26" x14ac:dyDescent="0.6">
      <c r="E14" s="18" t="s">
        <v>142</v>
      </c>
      <c r="F14" s="19">
        <v>68</v>
      </c>
      <c r="G14" s="19">
        <v>405</v>
      </c>
      <c r="H14" s="19">
        <v>0</v>
      </c>
      <c r="I14" s="19">
        <v>40</v>
      </c>
    </row>
    <row r="28" spans="2:14" ht="24" customHeight="1" x14ac:dyDescent="0.6">
      <c r="B28" s="332" t="s">
        <v>143</v>
      </c>
      <c r="C28" s="332"/>
      <c r="D28" s="332"/>
      <c r="E28" s="332"/>
      <c r="F28" s="332"/>
      <c r="G28" s="332"/>
      <c r="H28" s="332"/>
      <c r="I28" s="332"/>
      <c r="J28" s="332"/>
      <c r="K28" s="332"/>
      <c r="L28" s="332"/>
      <c r="M28" s="332"/>
      <c r="N28" s="332"/>
    </row>
    <row r="29" spans="2:14" ht="13.5" x14ac:dyDescent="0.6">
      <c r="B29" s="9" t="s">
        <v>144</v>
      </c>
      <c r="C29" s="9"/>
      <c r="D29" s="9"/>
      <c r="E29" s="9"/>
      <c r="F29" s="9"/>
      <c r="G29" s="9"/>
      <c r="H29" s="9"/>
      <c r="I29" s="9"/>
      <c r="J29" s="9"/>
      <c r="K29" s="9"/>
      <c r="L29" s="9"/>
      <c r="M29" s="9"/>
      <c r="N29" s="9"/>
    </row>
    <row r="30" spans="2:14" x14ac:dyDescent="0.6">
      <c r="B30" s="9"/>
      <c r="C30" s="9"/>
      <c r="D30" s="9"/>
      <c r="E30" s="9"/>
      <c r="F30" s="9"/>
      <c r="G30" s="9"/>
      <c r="H30" s="9"/>
      <c r="I30" s="9"/>
      <c r="J30" s="9"/>
      <c r="K30" s="9"/>
      <c r="L30" s="9"/>
      <c r="M30" s="9"/>
      <c r="N30" s="9"/>
    </row>
    <row r="31" spans="2:14" x14ac:dyDescent="0.6">
      <c r="B31" s="9" t="s">
        <v>105</v>
      </c>
      <c r="C31" s="9"/>
      <c r="D31" s="9"/>
      <c r="E31" s="9"/>
      <c r="F31" s="9"/>
      <c r="G31" s="9"/>
      <c r="H31" s="9"/>
      <c r="I31" s="9"/>
      <c r="J31" s="9"/>
      <c r="K31" s="9"/>
      <c r="L31" s="9"/>
      <c r="M31" s="9"/>
      <c r="N31" s="9"/>
    </row>
    <row r="32" spans="2:14" x14ac:dyDescent="0.6">
      <c r="B32" s="9" t="s">
        <v>761</v>
      </c>
      <c r="C32" s="9"/>
      <c r="D32" s="9"/>
      <c r="E32" s="9"/>
      <c r="F32" s="9"/>
      <c r="G32" s="9"/>
      <c r="H32" s="9"/>
      <c r="I32" s="9"/>
      <c r="J32" s="9"/>
      <c r="K32" s="9"/>
      <c r="L32" s="9"/>
      <c r="M32" s="9"/>
      <c r="N32" s="9"/>
    </row>
    <row r="34" spans="1:15" ht="14.5" x14ac:dyDescent="0.7">
      <c r="A34" s="56" t="s">
        <v>804</v>
      </c>
    </row>
    <row r="38" spans="1:15" x14ac:dyDescent="0.6">
      <c r="B38" s="9"/>
      <c r="C38" s="9" t="s">
        <v>61</v>
      </c>
      <c r="D38" s="9" t="s">
        <v>62</v>
      </c>
      <c r="E38" s="9" t="s">
        <v>63</v>
      </c>
      <c r="F38" s="9" t="s">
        <v>64</v>
      </c>
      <c r="G38" s="9" t="s">
        <v>65</v>
      </c>
      <c r="H38" s="9" t="s">
        <v>66</v>
      </c>
      <c r="I38" s="9" t="s">
        <v>67</v>
      </c>
      <c r="J38" s="2" t="s">
        <v>68</v>
      </c>
      <c r="K38" s="2" t="s">
        <v>69</v>
      </c>
      <c r="L38" s="2" t="s">
        <v>638</v>
      </c>
      <c r="M38" s="2" t="s">
        <v>770</v>
      </c>
      <c r="O38" s="2"/>
    </row>
    <row r="39" spans="1:15" x14ac:dyDescent="0.6">
      <c r="B39" s="9" t="s">
        <v>103</v>
      </c>
      <c r="C39" s="34">
        <v>1008</v>
      </c>
      <c r="D39" s="9">
        <v>1023</v>
      </c>
      <c r="E39" s="9">
        <v>1043</v>
      </c>
      <c r="F39" s="9">
        <v>1064</v>
      </c>
      <c r="G39" s="9">
        <v>1080</v>
      </c>
      <c r="H39" s="9">
        <v>1099</v>
      </c>
      <c r="I39" s="9">
        <v>1098</v>
      </c>
      <c r="J39" s="2">
        <v>1111</v>
      </c>
      <c r="K39" s="2">
        <v>1140</v>
      </c>
      <c r="L39" s="2">
        <v>1146</v>
      </c>
      <c r="M39" s="2">
        <v>1161</v>
      </c>
      <c r="O39" s="2"/>
    </row>
    <row r="40" spans="1:15" x14ac:dyDescent="0.6">
      <c r="B40" s="9" t="s">
        <v>104</v>
      </c>
      <c r="C40" s="9">
        <v>354</v>
      </c>
      <c r="D40" s="9">
        <v>370</v>
      </c>
      <c r="E40" s="9">
        <v>366</v>
      </c>
      <c r="F40" s="9">
        <v>372</v>
      </c>
      <c r="G40" s="9">
        <v>388</v>
      </c>
      <c r="H40" s="9">
        <v>391</v>
      </c>
      <c r="I40" s="9">
        <v>386</v>
      </c>
      <c r="J40" s="2">
        <v>398</v>
      </c>
      <c r="K40" s="2">
        <v>389</v>
      </c>
      <c r="L40" s="2">
        <v>405</v>
      </c>
      <c r="O40" s="2"/>
    </row>
    <row r="41" spans="1:15" x14ac:dyDescent="0.6">
      <c r="M41" s="9"/>
      <c r="N41" s="9"/>
    </row>
    <row r="61" spans="2:2" x14ac:dyDescent="0.6">
      <c r="B61" s="9" t="s">
        <v>105</v>
      </c>
    </row>
    <row r="62" spans="2:2" x14ac:dyDescent="0.6">
      <c r="B62" s="9" t="s">
        <v>761</v>
      </c>
    </row>
  </sheetData>
  <mergeCells count="2">
    <mergeCell ref="B28:N28"/>
    <mergeCell ref="A2:D2"/>
  </mergeCells>
  <hyperlinks>
    <hyperlink ref="A2:C2" location="TOC!A1" display="Return to Table of Contents" xr:uid="{00000000-0004-0000-13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5"/>
    <pageSetUpPr fitToPage="1"/>
  </sheetPr>
  <dimension ref="A1:O61"/>
  <sheetViews>
    <sheetView workbookViewId="0">
      <selection sqref="A1:O1"/>
    </sheetView>
  </sheetViews>
  <sheetFormatPr defaultColWidth="9.26953125" defaultRowHeight="13" x14ac:dyDescent="0.6"/>
  <cols>
    <col min="1" max="13" width="9.26953125" style="2"/>
    <col min="14" max="14" width="9.26953125" style="9"/>
    <col min="15" max="16384" width="9.26953125" style="2"/>
  </cols>
  <sheetData>
    <row r="1" spans="1:15" ht="33.75" customHeight="1" x14ac:dyDescent="0.7">
      <c r="A1" s="339" t="s">
        <v>805</v>
      </c>
      <c r="B1" s="339"/>
      <c r="C1" s="339"/>
      <c r="D1" s="339"/>
      <c r="E1" s="339"/>
      <c r="F1" s="339"/>
      <c r="G1" s="339"/>
      <c r="H1" s="339"/>
      <c r="I1" s="339"/>
      <c r="J1" s="339"/>
      <c r="K1" s="339"/>
      <c r="L1" s="339"/>
      <c r="M1" s="339"/>
      <c r="N1" s="339"/>
      <c r="O1" s="339"/>
    </row>
    <row r="2" spans="1:15" ht="14.25" x14ac:dyDescent="0.65">
      <c r="A2" s="334" t="s">
        <v>3</v>
      </c>
      <c r="B2" s="334"/>
      <c r="C2" s="334"/>
      <c r="D2" s="334"/>
    </row>
    <row r="7" spans="1:15" ht="14.25" x14ac:dyDescent="0.65">
      <c r="C7" s="14"/>
      <c r="D7" s="9" t="s">
        <v>61</v>
      </c>
      <c r="E7" s="9" t="s">
        <v>62</v>
      </c>
      <c r="F7" s="9" t="s">
        <v>63</v>
      </c>
      <c r="G7" s="9" t="s">
        <v>64</v>
      </c>
      <c r="H7" s="9" t="s">
        <v>65</v>
      </c>
      <c r="I7" s="9" t="s">
        <v>66</v>
      </c>
      <c r="J7" s="9" t="s">
        <v>67</v>
      </c>
      <c r="K7" s="9" t="s">
        <v>68</v>
      </c>
      <c r="L7" s="2" t="s">
        <v>69</v>
      </c>
      <c r="M7" s="2" t="s">
        <v>638</v>
      </c>
      <c r="N7" s="2" t="s">
        <v>770</v>
      </c>
    </row>
    <row r="8" spans="1:15" x14ac:dyDescent="0.6">
      <c r="C8" s="9" t="s">
        <v>133</v>
      </c>
      <c r="D8" s="15">
        <f>70/4</f>
        <v>17.5</v>
      </c>
      <c r="E8" s="15">
        <f>54/5</f>
        <v>10.8</v>
      </c>
      <c r="F8" s="9">
        <f>48/5</f>
        <v>9.6</v>
      </c>
      <c r="G8" s="9">
        <f>47/5</f>
        <v>9.4</v>
      </c>
      <c r="H8" s="9">
        <f>28/5</f>
        <v>5.6</v>
      </c>
      <c r="I8" s="9">
        <f>36/5</f>
        <v>7.2</v>
      </c>
      <c r="J8" s="15">
        <f>37/6</f>
        <v>6.166666666666667</v>
      </c>
      <c r="K8" s="15">
        <f>47/6</f>
        <v>7.833333333333333</v>
      </c>
      <c r="L8" s="20">
        <f>42/6</f>
        <v>7</v>
      </c>
      <c r="M8" s="20">
        <f>48/7</f>
        <v>6.8571428571428568</v>
      </c>
      <c r="N8" s="20">
        <f>64/6</f>
        <v>10.666666666666666</v>
      </c>
    </row>
    <row r="9" spans="1:15" x14ac:dyDescent="0.6">
      <c r="C9" s="9" t="s">
        <v>134</v>
      </c>
      <c r="D9" s="9">
        <v>4</v>
      </c>
      <c r="E9" s="9">
        <v>6</v>
      </c>
      <c r="F9" s="9">
        <v>6</v>
      </c>
      <c r="G9" s="9">
        <v>5</v>
      </c>
      <c r="H9" s="9">
        <v>6</v>
      </c>
      <c r="I9" s="9">
        <v>4</v>
      </c>
      <c r="J9" s="9">
        <v>6</v>
      </c>
      <c r="K9" s="9">
        <v>8</v>
      </c>
      <c r="L9" s="2">
        <v>7</v>
      </c>
      <c r="M9" s="2">
        <v>9</v>
      </c>
      <c r="N9" s="2">
        <v>7</v>
      </c>
    </row>
    <row r="10" spans="1:15" ht="13.75" thickBot="1" x14ac:dyDescent="0.75"/>
    <row r="11" spans="1:15" x14ac:dyDescent="0.6">
      <c r="D11" s="16" t="s">
        <v>135</v>
      </c>
      <c r="E11" s="17" t="s">
        <v>28</v>
      </c>
      <c r="F11" s="17" t="s">
        <v>136</v>
      </c>
      <c r="G11" s="17" t="s">
        <v>137</v>
      </c>
      <c r="H11" s="17" t="s">
        <v>138</v>
      </c>
    </row>
    <row r="12" spans="1:15" x14ac:dyDescent="0.6">
      <c r="D12" s="18" t="s">
        <v>139</v>
      </c>
      <c r="E12" s="19">
        <v>6</v>
      </c>
      <c r="F12" s="19">
        <v>64</v>
      </c>
      <c r="G12" s="19"/>
      <c r="H12" s="19">
        <v>20</v>
      </c>
    </row>
    <row r="13" spans="1:15" x14ac:dyDescent="0.6">
      <c r="D13" s="18" t="s">
        <v>140</v>
      </c>
      <c r="E13" s="19">
        <v>7</v>
      </c>
      <c r="F13" s="19">
        <v>7</v>
      </c>
      <c r="G13" s="19">
        <v>0</v>
      </c>
      <c r="H13" s="19">
        <v>2</v>
      </c>
    </row>
    <row r="14" spans="1:15" x14ac:dyDescent="0.6">
      <c r="D14" s="18" t="s">
        <v>141</v>
      </c>
      <c r="E14" s="19">
        <v>7</v>
      </c>
      <c r="F14" s="19">
        <v>9</v>
      </c>
      <c r="G14" s="19">
        <v>0</v>
      </c>
      <c r="H14" s="19">
        <v>2</v>
      </c>
    </row>
    <row r="15" spans="1:15" ht="26" x14ac:dyDescent="0.6">
      <c r="D15" s="18" t="s">
        <v>142</v>
      </c>
      <c r="E15" s="19">
        <v>7</v>
      </c>
      <c r="F15" s="19">
        <v>8</v>
      </c>
      <c r="G15" s="19">
        <v>0</v>
      </c>
      <c r="H15" s="19">
        <v>2</v>
      </c>
    </row>
    <row r="16" spans="1:15" x14ac:dyDescent="0.6">
      <c r="E16" s="18"/>
      <c r="F16" s="19"/>
      <c r="G16" s="19"/>
    </row>
    <row r="17" spans="2:14" x14ac:dyDescent="0.6">
      <c r="E17" s="18"/>
      <c r="F17" s="19"/>
      <c r="G17" s="19"/>
    </row>
    <row r="28" spans="2:14" ht="27" customHeight="1" x14ac:dyDescent="0.6">
      <c r="B28" s="332" t="s">
        <v>143</v>
      </c>
      <c r="C28" s="332"/>
      <c r="D28" s="332"/>
      <c r="E28" s="332"/>
      <c r="F28" s="332"/>
      <c r="G28" s="332"/>
      <c r="H28" s="332"/>
      <c r="I28" s="332"/>
      <c r="J28" s="332"/>
      <c r="K28" s="332"/>
      <c r="L28" s="332"/>
      <c r="M28" s="332"/>
      <c r="N28" s="332"/>
    </row>
    <row r="29" spans="2:14" ht="13.5" x14ac:dyDescent="0.6">
      <c r="B29" s="9" t="s">
        <v>144</v>
      </c>
      <c r="C29" s="9"/>
      <c r="D29" s="9"/>
      <c r="E29" s="9"/>
      <c r="F29" s="9"/>
      <c r="G29" s="9"/>
      <c r="H29" s="9"/>
      <c r="I29" s="9"/>
      <c r="J29" s="9"/>
      <c r="K29" s="9"/>
      <c r="L29" s="9"/>
      <c r="M29" s="9"/>
    </row>
    <row r="30" spans="2:14" x14ac:dyDescent="0.6">
      <c r="B30" s="9"/>
      <c r="C30" s="9"/>
      <c r="D30" s="9"/>
      <c r="E30" s="9"/>
      <c r="F30" s="9"/>
      <c r="G30" s="9"/>
      <c r="H30" s="9"/>
      <c r="I30" s="9"/>
      <c r="J30" s="9"/>
      <c r="K30" s="9"/>
      <c r="L30" s="9"/>
      <c r="M30" s="9"/>
    </row>
    <row r="31" spans="2:14" x14ac:dyDescent="0.6">
      <c r="B31" s="9" t="s">
        <v>105</v>
      </c>
      <c r="C31" s="9"/>
      <c r="D31" s="9"/>
      <c r="E31" s="9"/>
      <c r="F31" s="9"/>
      <c r="G31" s="9"/>
      <c r="H31" s="9"/>
      <c r="I31" s="9"/>
      <c r="J31" s="9"/>
      <c r="K31" s="9"/>
      <c r="L31" s="9"/>
      <c r="M31" s="9"/>
    </row>
    <row r="32" spans="2:14" x14ac:dyDescent="0.6">
      <c r="B32" s="9" t="s">
        <v>761</v>
      </c>
      <c r="C32" s="9"/>
      <c r="D32" s="9"/>
      <c r="E32" s="9"/>
      <c r="F32" s="9"/>
      <c r="G32" s="9"/>
      <c r="H32" s="9"/>
      <c r="I32" s="9"/>
      <c r="J32" s="9"/>
      <c r="K32" s="9"/>
      <c r="L32" s="9"/>
      <c r="M32" s="9"/>
    </row>
    <row r="34" spans="1:14" ht="14.5" x14ac:dyDescent="0.7">
      <c r="A34" s="56" t="s">
        <v>784</v>
      </c>
    </row>
    <row r="38" spans="1:14" x14ac:dyDescent="0.6">
      <c r="C38" s="9"/>
      <c r="D38" s="9" t="s">
        <v>61</v>
      </c>
      <c r="E38" s="9" t="s">
        <v>62</v>
      </c>
      <c r="F38" s="9" t="s">
        <v>63</v>
      </c>
      <c r="G38" s="9" t="s">
        <v>64</v>
      </c>
      <c r="H38" s="9" t="s">
        <v>65</v>
      </c>
      <c r="I38" s="9" t="s">
        <v>66</v>
      </c>
      <c r="J38" s="9" t="s">
        <v>67</v>
      </c>
      <c r="K38" s="9" t="s">
        <v>68</v>
      </c>
      <c r="L38" s="2" t="s">
        <v>69</v>
      </c>
      <c r="M38" s="2" t="s">
        <v>638</v>
      </c>
      <c r="N38" s="2" t="s">
        <v>770</v>
      </c>
    </row>
    <row r="39" spans="1:14" x14ac:dyDescent="0.6">
      <c r="C39" s="9" t="s">
        <v>103</v>
      </c>
      <c r="D39" s="9">
        <v>5</v>
      </c>
      <c r="E39" s="9">
        <v>6</v>
      </c>
      <c r="F39" s="9">
        <v>6</v>
      </c>
      <c r="G39" s="9">
        <v>5</v>
      </c>
      <c r="H39" s="9">
        <v>6</v>
      </c>
      <c r="I39" s="9">
        <v>4</v>
      </c>
      <c r="J39" s="9">
        <v>6</v>
      </c>
      <c r="K39" s="9">
        <v>8</v>
      </c>
      <c r="L39" s="2">
        <v>7</v>
      </c>
      <c r="M39" s="2">
        <v>10</v>
      </c>
      <c r="N39" s="2">
        <v>9</v>
      </c>
    </row>
    <row r="40" spans="1:14" x14ac:dyDescent="0.6">
      <c r="C40" s="9" t="s">
        <v>104</v>
      </c>
      <c r="D40" s="9">
        <v>4</v>
      </c>
      <c r="E40" s="9">
        <v>5</v>
      </c>
      <c r="F40" s="9">
        <v>6</v>
      </c>
      <c r="G40" s="9">
        <v>5</v>
      </c>
      <c r="H40" s="9">
        <v>5</v>
      </c>
      <c r="I40" s="9">
        <v>7</v>
      </c>
      <c r="J40" s="9">
        <v>6</v>
      </c>
      <c r="K40" s="9">
        <v>8</v>
      </c>
      <c r="L40" s="2">
        <v>7</v>
      </c>
      <c r="M40" s="2">
        <v>8</v>
      </c>
      <c r="N40" s="2"/>
    </row>
    <row r="41" spans="1:14" x14ac:dyDescent="0.6">
      <c r="L41" s="9"/>
    </row>
    <row r="60" spans="2:2" x14ac:dyDescent="0.6">
      <c r="B60" s="9" t="s">
        <v>105</v>
      </c>
    </row>
    <row r="61" spans="2:2" x14ac:dyDescent="0.6">
      <c r="B61" s="9" t="s">
        <v>761</v>
      </c>
    </row>
  </sheetData>
  <mergeCells count="3">
    <mergeCell ref="B28:N28"/>
    <mergeCell ref="A2:D2"/>
    <mergeCell ref="A1:O1"/>
  </mergeCells>
  <hyperlinks>
    <hyperlink ref="A2:C2" location="TOC!A1" display="Return to Table of Contents" xr:uid="{00000000-0004-0000-1400-000000000000}"/>
  </hyperlinks>
  <pageMargins left="0.25" right="0.25" top="0.75" bottom="0.75" header="0.3" footer="0.3"/>
  <pageSetup scale="74" orientation="portrait" r:id="rId1"/>
  <headerFooter>
    <oddHeader>&amp;L2024-25 &amp;"Arial,Italic"Survey of Advanced Dental Education</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5"/>
    <pageSetUpPr fitToPage="1"/>
  </sheetPr>
  <dimension ref="A1:R61"/>
  <sheetViews>
    <sheetView workbookViewId="0"/>
  </sheetViews>
  <sheetFormatPr defaultColWidth="9.26953125" defaultRowHeight="13" x14ac:dyDescent="0.6"/>
  <cols>
    <col min="1" max="13" width="9.26953125" style="2"/>
    <col min="14" max="15" width="9.26953125" style="9"/>
    <col min="16" max="16" width="3.26953125" style="2" customWidth="1"/>
    <col min="17" max="16384" width="9.26953125" style="2"/>
  </cols>
  <sheetData>
    <row r="1" spans="1:18" ht="16.75" x14ac:dyDescent="0.7">
      <c r="A1" s="56" t="s">
        <v>806</v>
      </c>
      <c r="B1" s="14"/>
      <c r="C1" s="14"/>
    </row>
    <row r="2" spans="1:18" ht="14.25" x14ac:dyDescent="0.65">
      <c r="A2" s="333" t="s">
        <v>3</v>
      </c>
      <c r="B2" s="333"/>
      <c r="C2" s="333"/>
      <c r="D2" s="333"/>
    </row>
    <row r="3" spans="1:18" x14ac:dyDescent="0.6">
      <c r="R3" s="12"/>
    </row>
    <row r="6" spans="1:18" ht="14.25" x14ac:dyDescent="0.65">
      <c r="C6" s="14"/>
      <c r="D6" s="9" t="s">
        <v>61</v>
      </c>
      <c r="E6" s="9" t="s">
        <v>62</v>
      </c>
      <c r="F6" s="9" t="s">
        <v>63</v>
      </c>
      <c r="G6" s="9" t="s">
        <v>64</v>
      </c>
      <c r="H6" s="9" t="s">
        <v>65</v>
      </c>
      <c r="I6" s="9" t="s">
        <v>66</v>
      </c>
      <c r="J6" s="9" t="s">
        <v>67</v>
      </c>
      <c r="K6" s="9" t="s">
        <v>68</v>
      </c>
      <c r="L6" s="2" t="s">
        <v>69</v>
      </c>
      <c r="M6" s="2" t="s">
        <v>638</v>
      </c>
      <c r="N6" s="2" t="s">
        <v>770</v>
      </c>
      <c r="O6" s="2"/>
    </row>
    <row r="7" spans="1:18" x14ac:dyDescent="0.6">
      <c r="C7" s="9" t="s">
        <v>133</v>
      </c>
      <c r="D7" s="15">
        <v>11.166666666666666</v>
      </c>
      <c r="E7" s="15">
        <f>66/7</f>
        <v>9.4285714285714288</v>
      </c>
      <c r="F7" s="15">
        <f>66/7</f>
        <v>9.4285714285714288</v>
      </c>
      <c r="G7" s="9">
        <f>54/5</f>
        <v>10.8</v>
      </c>
      <c r="H7" s="15">
        <f>76/6</f>
        <v>12.666666666666666</v>
      </c>
      <c r="I7" s="15">
        <f>95/6</f>
        <v>15.833333333333334</v>
      </c>
      <c r="J7" s="9">
        <f>141/6</f>
        <v>23.5</v>
      </c>
      <c r="K7" s="9">
        <f>159/6</f>
        <v>26.5</v>
      </c>
      <c r="L7" s="20">
        <f>162/6</f>
        <v>27</v>
      </c>
      <c r="M7" s="20">
        <f>133/6</f>
        <v>22.166666666666668</v>
      </c>
      <c r="N7" s="20">
        <f>133/6</f>
        <v>22.166666666666668</v>
      </c>
      <c r="O7" s="2"/>
    </row>
    <row r="8" spans="1:18" x14ac:dyDescent="0.6">
      <c r="C8" s="9" t="s">
        <v>134</v>
      </c>
      <c r="D8" s="9">
        <v>10</v>
      </c>
      <c r="E8" s="9">
        <v>12</v>
      </c>
      <c r="F8" s="9">
        <v>12</v>
      </c>
      <c r="G8" s="9">
        <v>12</v>
      </c>
      <c r="H8" s="9">
        <v>13</v>
      </c>
      <c r="I8" s="9">
        <v>14</v>
      </c>
      <c r="J8" s="9">
        <v>15</v>
      </c>
      <c r="K8" s="9">
        <v>16</v>
      </c>
      <c r="L8" s="2">
        <v>14</v>
      </c>
      <c r="M8" s="2">
        <v>16</v>
      </c>
      <c r="N8" s="2">
        <v>14</v>
      </c>
      <c r="O8" s="2"/>
    </row>
    <row r="9" spans="1:18" ht="13.75" thickBot="1" x14ac:dyDescent="0.75"/>
    <row r="10" spans="1:18" x14ac:dyDescent="0.6">
      <c r="E10" s="16" t="s">
        <v>135</v>
      </c>
      <c r="F10" s="17" t="s">
        <v>28</v>
      </c>
      <c r="G10" s="17" t="s">
        <v>136</v>
      </c>
      <c r="H10" s="17" t="s">
        <v>137</v>
      </c>
      <c r="I10" s="17" t="s">
        <v>138</v>
      </c>
    </row>
    <row r="11" spans="1:18" x14ac:dyDescent="0.6">
      <c r="E11" s="18" t="s">
        <v>139</v>
      </c>
      <c r="F11" s="19">
        <v>6</v>
      </c>
      <c r="G11" s="19">
        <v>133</v>
      </c>
      <c r="H11" s="19">
        <v>12</v>
      </c>
      <c r="I11" s="19">
        <v>27</v>
      </c>
    </row>
    <row r="12" spans="1:18" x14ac:dyDescent="0.6">
      <c r="E12" s="18" t="s">
        <v>140</v>
      </c>
      <c r="F12" s="19">
        <v>6</v>
      </c>
      <c r="G12" s="19">
        <v>14</v>
      </c>
      <c r="H12" s="19">
        <v>2</v>
      </c>
      <c r="I12" s="19">
        <v>3</v>
      </c>
    </row>
    <row r="13" spans="1:18" x14ac:dyDescent="0.6">
      <c r="E13" s="18" t="s">
        <v>141</v>
      </c>
      <c r="F13" s="19">
        <v>6</v>
      </c>
      <c r="G13" s="19">
        <v>33</v>
      </c>
      <c r="H13" s="19">
        <v>3</v>
      </c>
      <c r="I13" s="19">
        <v>8</v>
      </c>
    </row>
    <row r="14" spans="1:18" ht="26" x14ac:dyDescent="0.6">
      <c r="E14" s="18" t="s">
        <v>142</v>
      </c>
      <c r="F14" s="19">
        <v>6</v>
      </c>
      <c r="G14" s="19">
        <v>18</v>
      </c>
      <c r="H14" s="19">
        <v>1</v>
      </c>
      <c r="I14" s="19">
        <v>5</v>
      </c>
    </row>
    <row r="15" spans="1:18" x14ac:dyDescent="0.6">
      <c r="E15" s="18"/>
      <c r="F15" s="19"/>
      <c r="G15" s="19"/>
      <c r="N15" s="21"/>
    </row>
    <row r="16" spans="1:18" x14ac:dyDescent="0.6">
      <c r="E16" s="18"/>
      <c r="F16" s="19"/>
      <c r="G16" s="19"/>
    </row>
    <row r="28" spans="2:13" ht="24" customHeight="1" x14ac:dyDescent="0.6">
      <c r="B28" s="332" t="s">
        <v>143</v>
      </c>
      <c r="C28" s="332"/>
      <c r="D28" s="332"/>
      <c r="E28" s="332"/>
      <c r="F28" s="332"/>
      <c r="G28" s="332"/>
      <c r="H28" s="332"/>
      <c r="I28" s="332"/>
      <c r="J28" s="332"/>
      <c r="K28" s="332"/>
      <c r="L28" s="332"/>
      <c r="M28" s="332"/>
    </row>
    <row r="29" spans="2:13" ht="13.5" x14ac:dyDescent="0.6">
      <c r="B29" s="9" t="s">
        <v>144</v>
      </c>
      <c r="C29" s="9"/>
      <c r="D29" s="9"/>
      <c r="E29" s="9"/>
      <c r="F29" s="9"/>
      <c r="G29" s="9"/>
      <c r="H29" s="9"/>
      <c r="I29" s="9"/>
      <c r="J29" s="9"/>
      <c r="K29" s="9"/>
      <c r="L29" s="9"/>
      <c r="M29" s="9"/>
    </row>
    <row r="30" spans="2:13" x14ac:dyDescent="0.6">
      <c r="B30" s="9"/>
      <c r="C30" s="9"/>
      <c r="D30" s="9"/>
      <c r="E30" s="9"/>
      <c r="F30" s="9"/>
      <c r="G30" s="9"/>
      <c r="H30" s="9"/>
      <c r="I30" s="9"/>
      <c r="J30" s="9"/>
      <c r="K30" s="9"/>
      <c r="L30" s="9"/>
      <c r="M30" s="9"/>
    </row>
    <row r="31" spans="2:13" x14ac:dyDescent="0.6">
      <c r="B31" s="9" t="s">
        <v>105</v>
      </c>
      <c r="C31" s="9"/>
      <c r="D31" s="9"/>
      <c r="E31" s="9"/>
      <c r="F31" s="9"/>
      <c r="G31" s="9"/>
      <c r="H31" s="9"/>
      <c r="I31" s="9"/>
      <c r="J31" s="9"/>
      <c r="K31" s="9"/>
      <c r="L31" s="9"/>
      <c r="M31" s="9"/>
    </row>
    <row r="32" spans="2:13" x14ac:dyDescent="0.6">
      <c r="B32" s="9" t="s">
        <v>761</v>
      </c>
      <c r="C32" s="9"/>
      <c r="D32" s="9"/>
      <c r="E32" s="9"/>
      <c r="F32" s="9"/>
      <c r="G32" s="9"/>
      <c r="H32" s="9"/>
      <c r="I32" s="9"/>
      <c r="J32" s="9"/>
      <c r="K32" s="9"/>
      <c r="L32" s="9"/>
      <c r="M32" s="9"/>
    </row>
    <row r="34" spans="1:15" ht="14.5" x14ac:dyDescent="0.7">
      <c r="A34" s="56" t="s">
        <v>783</v>
      </c>
    </row>
    <row r="37" spans="1:15" x14ac:dyDescent="0.6">
      <c r="C37" s="9"/>
      <c r="D37" s="9" t="s">
        <v>61</v>
      </c>
      <c r="E37" s="9" t="s">
        <v>62</v>
      </c>
      <c r="F37" s="9" t="s">
        <v>63</v>
      </c>
      <c r="G37" s="9" t="s">
        <v>64</v>
      </c>
      <c r="H37" s="9" t="s">
        <v>65</v>
      </c>
      <c r="I37" s="9" t="s">
        <v>66</v>
      </c>
      <c r="J37" s="9" t="s">
        <v>67</v>
      </c>
      <c r="K37" s="9" t="s">
        <v>68</v>
      </c>
      <c r="L37" s="2" t="s">
        <v>69</v>
      </c>
      <c r="M37" s="2" t="s">
        <v>638</v>
      </c>
      <c r="N37" s="2" t="s">
        <v>770</v>
      </c>
      <c r="O37" s="2"/>
    </row>
    <row r="38" spans="1:15" x14ac:dyDescent="0.6">
      <c r="C38" s="9" t="s">
        <v>103</v>
      </c>
      <c r="D38" s="9">
        <v>24</v>
      </c>
      <c r="E38" s="9">
        <v>24</v>
      </c>
      <c r="F38" s="9">
        <v>26</v>
      </c>
      <c r="G38" s="9">
        <v>29</v>
      </c>
      <c r="H38" s="9">
        <v>30</v>
      </c>
      <c r="I38" s="9">
        <v>29</v>
      </c>
      <c r="J38" s="9">
        <v>31</v>
      </c>
      <c r="K38" s="9">
        <v>36</v>
      </c>
      <c r="L38" s="2">
        <v>37</v>
      </c>
      <c r="M38" s="2">
        <v>38</v>
      </c>
      <c r="N38" s="2">
        <v>33</v>
      </c>
      <c r="O38" s="2"/>
    </row>
    <row r="39" spans="1:15" x14ac:dyDescent="0.6">
      <c r="C39" s="9" t="s">
        <v>104</v>
      </c>
      <c r="D39" s="9">
        <v>10</v>
      </c>
      <c r="E39" s="9">
        <v>10</v>
      </c>
      <c r="F39" s="9">
        <v>11</v>
      </c>
      <c r="G39" s="9">
        <v>10</v>
      </c>
      <c r="H39" s="9">
        <v>9</v>
      </c>
      <c r="I39" s="9">
        <v>15</v>
      </c>
      <c r="J39" s="9">
        <v>9</v>
      </c>
      <c r="K39" s="9">
        <v>11</v>
      </c>
      <c r="L39" s="2">
        <v>12</v>
      </c>
      <c r="M39" s="2">
        <v>18</v>
      </c>
      <c r="N39" s="2"/>
      <c r="O39" s="2"/>
    </row>
    <row r="60" spans="2:2" x14ac:dyDescent="0.6">
      <c r="B60" s="9" t="s">
        <v>105</v>
      </c>
    </row>
    <row r="61" spans="2:2" x14ac:dyDescent="0.6">
      <c r="B61" s="9" t="s">
        <v>761</v>
      </c>
    </row>
  </sheetData>
  <mergeCells count="2">
    <mergeCell ref="B28:M28"/>
    <mergeCell ref="A2:D2"/>
  </mergeCells>
  <hyperlinks>
    <hyperlink ref="A2:C2" location="TOC!A1" display="Return to Table of Contents" xr:uid="{00000000-0004-0000-1500-000000000000}"/>
  </hyperlinks>
  <pageMargins left="0.25" right="0.25" top="0.75" bottom="0.75" header="0.3" footer="0.3"/>
  <pageSetup scale="73" orientation="portrait" r:id="rId1"/>
  <headerFooter>
    <oddHeader>&amp;L2024-25 &amp;"Arial,Italic"Survey of Advanced Dental Education</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5"/>
    <pageSetUpPr fitToPage="1"/>
  </sheetPr>
  <dimension ref="A1:N63"/>
  <sheetViews>
    <sheetView workbookViewId="0"/>
  </sheetViews>
  <sheetFormatPr defaultColWidth="9.26953125" defaultRowHeight="13" x14ac:dyDescent="0.6"/>
  <cols>
    <col min="1" max="14" width="9.26953125" style="2"/>
    <col min="15" max="15" width="4.26953125" style="2" customWidth="1"/>
    <col min="16" max="16384" width="9.26953125" style="2"/>
  </cols>
  <sheetData>
    <row r="1" spans="1:14" ht="16.75" x14ac:dyDescent="0.7">
      <c r="A1" s="56" t="s">
        <v>807</v>
      </c>
      <c r="B1" s="14"/>
      <c r="C1" s="14"/>
    </row>
    <row r="2" spans="1:14" ht="14.25" x14ac:dyDescent="0.65">
      <c r="A2" s="333" t="s">
        <v>3</v>
      </c>
      <c r="B2" s="333"/>
      <c r="C2" s="333"/>
      <c r="D2" s="333"/>
    </row>
    <row r="5" spans="1:14" ht="14.25" x14ac:dyDescent="0.65">
      <c r="C5" s="14"/>
      <c r="D5" s="9" t="s">
        <v>61</v>
      </c>
      <c r="E5" s="9" t="s">
        <v>62</v>
      </c>
      <c r="F5" s="9" t="s">
        <v>63</v>
      </c>
      <c r="G5" s="9" t="s">
        <v>64</v>
      </c>
      <c r="H5" s="9" t="s">
        <v>65</v>
      </c>
      <c r="I5" s="9" t="s">
        <v>66</v>
      </c>
      <c r="J5" s="9" t="s">
        <v>67</v>
      </c>
      <c r="K5" s="9" t="s">
        <v>68</v>
      </c>
      <c r="L5" s="2" t="s">
        <v>69</v>
      </c>
      <c r="M5" s="2" t="s">
        <v>638</v>
      </c>
      <c r="N5" s="2" t="s">
        <v>770</v>
      </c>
    </row>
    <row r="6" spans="1:14" x14ac:dyDescent="0.6">
      <c r="C6" s="9" t="s">
        <v>133</v>
      </c>
      <c r="D6" s="15">
        <v>12.777777777777779</v>
      </c>
      <c r="E6" s="15">
        <f>119/10</f>
        <v>11.9</v>
      </c>
      <c r="F6" s="15">
        <f>123/9</f>
        <v>13.666666666666666</v>
      </c>
      <c r="G6" s="15">
        <f>130/11</f>
        <v>11.818181818181818</v>
      </c>
      <c r="H6" s="15">
        <f>153/12</f>
        <v>12.75</v>
      </c>
      <c r="I6" s="15">
        <f>175/12</f>
        <v>14.583333333333334</v>
      </c>
      <c r="J6" s="9">
        <f>249/12</f>
        <v>20.75</v>
      </c>
      <c r="K6" s="15">
        <f>309/12</f>
        <v>25.75</v>
      </c>
      <c r="L6" s="20">
        <f>341/12</f>
        <v>28.416666666666668</v>
      </c>
      <c r="M6" s="2">
        <v>28.75</v>
      </c>
      <c r="N6" s="2">
        <f>358/13</f>
        <v>27.53846153846154</v>
      </c>
    </row>
    <row r="7" spans="1:14" x14ac:dyDescent="0.6">
      <c r="C7" s="9" t="s">
        <v>134</v>
      </c>
      <c r="D7" s="9">
        <v>22</v>
      </c>
      <c r="E7" s="9">
        <v>19</v>
      </c>
      <c r="F7" s="9">
        <v>18</v>
      </c>
      <c r="G7" s="9">
        <v>19</v>
      </c>
      <c r="H7" s="9">
        <v>26</v>
      </c>
      <c r="I7" s="9">
        <v>24</v>
      </c>
      <c r="J7" s="9">
        <v>25</v>
      </c>
      <c r="K7" s="9">
        <v>23</v>
      </c>
      <c r="L7" s="2">
        <v>24</v>
      </c>
      <c r="M7" s="2">
        <v>31</v>
      </c>
      <c r="N7" s="2">
        <v>29</v>
      </c>
    </row>
    <row r="10" spans="1:14" ht="13.75" thickBot="1" x14ac:dyDescent="0.75"/>
    <row r="11" spans="1:14" x14ac:dyDescent="0.6">
      <c r="C11" s="16" t="s">
        <v>135</v>
      </c>
      <c r="D11" s="17" t="s">
        <v>28</v>
      </c>
      <c r="E11" s="17" t="s">
        <v>136</v>
      </c>
      <c r="F11" s="17" t="s">
        <v>137</v>
      </c>
      <c r="G11" s="17" t="s">
        <v>138</v>
      </c>
    </row>
    <row r="12" spans="1:14" x14ac:dyDescent="0.6">
      <c r="C12" s="18" t="s">
        <v>139</v>
      </c>
      <c r="D12" s="19">
        <v>13</v>
      </c>
      <c r="E12" s="19">
        <v>358</v>
      </c>
      <c r="F12" s="19"/>
      <c r="G12" s="19">
        <v>60</v>
      </c>
      <c r="I12" s="2">
        <f>345/12</f>
        <v>28.75</v>
      </c>
    </row>
    <row r="13" spans="1:14" x14ac:dyDescent="0.6">
      <c r="C13" s="18" t="s">
        <v>140</v>
      </c>
      <c r="D13" s="19">
        <v>14</v>
      </c>
      <c r="E13" s="19">
        <v>29</v>
      </c>
      <c r="F13" s="19">
        <v>0</v>
      </c>
      <c r="G13" s="19">
        <v>6</v>
      </c>
    </row>
    <row r="14" spans="1:14" x14ac:dyDescent="0.6">
      <c r="C14" s="18" t="s">
        <v>141</v>
      </c>
      <c r="D14" s="19">
        <v>14</v>
      </c>
      <c r="E14" s="19">
        <v>61</v>
      </c>
      <c r="F14" s="19">
        <v>0</v>
      </c>
      <c r="G14" s="19">
        <v>11</v>
      </c>
    </row>
    <row r="15" spans="1:14" ht="26" x14ac:dyDescent="0.6">
      <c r="C15" s="18" t="s">
        <v>142</v>
      </c>
      <c r="D15" s="19">
        <v>14</v>
      </c>
      <c r="E15" s="19">
        <v>20</v>
      </c>
      <c r="F15" s="19">
        <v>0</v>
      </c>
      <c r="G15" s="19">
        <v>4</v>
      </c>
    </row>
    <row r="29" spans="2:13" ht="9" customHeight="1" x14ac:dyDescent="0.6"/>
    <row r="30" spans="2:13" ht="27" customHeight="1" x14ac:dyDescent="0.6">
      <c r="B30" s="332" t="s">
        <v>143</v>
      </c>
      <c r="C30" s="332"/>
      <c r="D30" s="332"/>
      <c r="E30" s="332"/>
      <c r="F30" s="332"/>
      <c r="G30" s="332"/>
      <c r="H30" s="332"/>
      <c r="I30" s="332"/>
      <c r="J30" s="332"/>
      <c r="K30" s="332"/>
      <c r="L30" s="332"/>
      <c r="M30" s="332"/>
    </row>
    <row r="31" spans="2:13" ht="17.25" customHeight="1" x14ac:dyDescent="0.6">
      <c r="B31" s="9" t="s">
        <v>144</v>
      </c>
      <c r="C31" s="9"/>
      <c r="D31" s="9"/>
      <c r="E31" s="9"/>
      <c r="F31" s="9"/>
      <c r="G31" s="9"/>
      <c r="H31" s="9"/>
      <c r="I31" s="9"/>
      <c r="J31" s="9"/>
      <c r="K31" s="9"/>
      <c r="L31" s="9"/>
      <c r="M31" s="9"/>
    </row>
    <row r="32" spans="2:13" x14ac:dyDescent="0.6">
      <c r="B32" s="9" t="s">
        <v>105</v>
      </c>
    </row>
    <row r="33" spans="1:14" ht="19.5" customHeight="1" x14ac:dyDescent="0.6">
      <c r="B33" s="9" t="s">
        <v>761</v>
      </c>
    </row>
    <row r="35" spans="1:14" ht="14.5" x14ac:dyDescent="0.7">
      <c r="A35" s="56" t="s">
        <v>782</v>
      </c>
    </row>
    <row r="36" spans="1:14" x14ac:dyDescent="0.6">
      <c r="A36" s="3"/>
    </row>
    <row r="38" spans="1:14" x14ac:dyDescent="0.6">
      <c r="C38" s="9"/>
      <c r="D38" s="9" t="s">
        <v>61</v>
      </c>
      <c r="E38" s="9" t="s">
        <v>62</v>
      </c>
      <c r="F38" s="9" t="s">
        <v>63</v>
      </c>
      <c r="G38" s="9" t="s">
        <v>64</v>
      </c>
      <c r="H38" s="9" t="s">
        <v>65</v>
      </c>
      <c r="I38" s="9" t="s">
        <v>66</v>
      </c>
      <c r="J38" s="9" t="s">
        <v>67</v>
      </c>
      <c r="K38" s="9" t="s">
        <v>68</v>
      </c>
      <c r="L38" s="2" t="s">
        <v>69</v>
      </c>
      <c r="M38" s="2" t="s">
        <v>638</v>
      </c>
      <c r="N38" s="2" t="s">
        <v>770</v>
      </c>
    </row>
    <row r="39" spans="1:14" x14ac:dyDescent="0.6">
      <c r="C39" s="9" t="s">
        <v>103</v>
      </c>
      <c r="D39" s="9">
        <v>42</v>
      </c>
      <c r="E39" s="9">
        <v>40</v>
      </c>
      <c r="F39" s="9">
        <v>37</v>
      </c>
      <c r="G39" s="9">
        <v>41</v>
      </c>
      <c r="H39" s="9">
        <v>49</v>
      </c>
      <c r="I39" s="9">
        <v>53</v>
      </c>
      <c r="J39" s="9">
        <v>51</v>
      </c>
      <c r="K39" s="9">
        <v>50</v>
      </c>
      <c r="L39" s="2">
        <v>50</v>
      </c>
      <c r="M39" s="2">
        <v>55</v>
      </c>
      <c r="N39" s="2">
        <v>61</v>
      </c>
    </row>
    <row r="40" spans="1:14" x14ac:dyDescent="0.6">
      <c r="C40" s="9" t="s">
        <v>104</v>
      </c>
      <c r="D40" s="9">
        <v>19</v>
      </c>
      <c r="E40" s="9">
        <v>16</v>
      </c>
      <c r="F40" s="9">
        <v>21</v>
      </c>
      <c r="G40" s="9">
        <v>18</v>
      </c>
      <c r="H40" s="9">
        <v>17</v>
      </c>
      <c r="I40" s="9">
        <v>24</v>
      </c>
      <c r="J40" s="9">
        <v>22</v>
      </c>
      <c r="K40" s="9">
        <v>23</v>
      </c>
      <c r="L40" s="2">
        <v>23</v>
      </c>
      <c r="M40" s="2">
        <v>20</v>
      </c>
    </row>
    <row r="62" spans="2:2" x14ac:dyDescent="0.6">
      <c r="B62" s="9" t="s">
        <v>105</v>
      </c>
    </row>
    <row r="63" spans="2:2" x14ac:dyDescent="0.6">
      <c r="B63" s="9" t="s">
        <v>761</v>
      </c>
    </row>
  </sheetData>
  <mergeCells count="2">
    <mergeCell ref="B30:M30"/>
    <mergeCell ref="A2:D2"/>
  </mergeCells>
  <hyperlinks>
    <hyperlink ref="A2:C2" location="TOC!A1" display="Return to Table of Contents" xr:uid="{00000000-0004-0000-16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5"/>
    <pageSetUpPr fitToPage="1"/>
  </sheetPr>
  <dimension ref="A1:Q62"/>
  <sheetViews>
    <sheetView workbookViewId="0"/>
  </sheetViews>
  <sheetFormatPr defaultColWidth="9.26953125" defaultRowHeight="13" x14ac:dyDescent="0.6"/>
  <cols>
    <col min="1" max="12" width="9.26953125" style="2"/>
    <col min="13" max="13" width="9.26953125" style="9"/>
    <col min="14" max="15" width="9.26953125" style="2"/>
    <col min="16" max="16" width="5.26953125" style="2" customWidth="1"/>
    <col min="17" max="16384" width="9.26953125" style="2"/>
  </cols>
  <sheetData>
    <row r="1" spans="1:17" ht="16.75" x14ac:dyDescent="0.7">
      <c r="A1" s="56" t="s">
        <v>808</v>
      </c>
      <c r="B1" s="14"/>
      <c r="C1" s="14"/>
    </row>
    <row r="2" spans="1:17" ht="14.25" x14ac:dyDescent="0.65">
      <c r="A2" s="334" t="s">
        <v>3</v>
      </c>
      <c r="B2" s="334"/>
      <c r="C2" s="334"/>
      <c r="D2" s="334"/>
      <c r="Q2" s="12"/>
    </row>
    <row r="5" spans="1:17" ht="14.25" x14ac:dyDescent="0.65">
      <c r="B5" s="14"/>
      <c r="C5" s="9" t="s">
        <v>61</v>
      </c>
      <c r="D5" s="9" t="s">
        <v>62</v>
      </c>
      <c r="E5" s="9" t="s">
        <v>63</v>
      </c>
      <c r="F5" s="9" t="s">
        <v>64</v>
      </c>
      <c r="G5" s="9" t="s">
        <v>65</v>
      </c>
      <c r="H5" s="9" t="s">
        <v>66</v>
      </c>
      <c r="I5" s="9" t="s">
        <v>67</v>
      </c>
      <c r="J5" s="9" t="s">
        <v>68</v>
      </c>
      <c r="K5" s="2" t="s">
        <v>69</v>
      </c>
      <c r="L5" s="2" t="s">
        <v>638</v>
      </c>
      <c r="M5" s="2" t="s">
        <v>770</v>
      </c>
    </row>
    <row r="6" spans="1:17" x14ac:dyDescent="0.6">
      <c r="B6" s="9" t="s">
        <v>133</v>
      </c>
      <c r="C6" s="24">
        <v>138.48051948051949</v>
      </c>
      <c r="D6" s="15">
        <f>10716/77</f>
        <v>139.16883116883116</v>
      </c>
      <c r="E6" s="15">
        <f>11118/78</f>
        <v>142.53846153846155</v>
      </c>
      <c r="F6" s="15">
        <f>9597/79</f>
        <v>121.48101265822785</v>
      </c>
      <c r="G6" s="15">
        <f>9766/82</f>
        <v>119.09756097560975</v>
      </c>
      <c r="H6" s="15">
        <f>9221/82</f>
        <v>112.45121951219512</v>
      </c>
      <c r="I6" s="15">
        <f>9394/80</f>
        <v>117.425</v>
      </c>
      <c r="J6" s="15">
        <f>11095/80</f>
        <v>138.6875</v>
      </c>
      <c r="K6" s="2">
        <f>10293/82</f>
        <v>125.52439024390245</v>
      </c>
      <c r="L6" s="20">
        <f>8747/85</f>
        <v>102.90588235294118</v>
      </c>
      <c r="M6" s="20">
        <f>8010/86</f>
        <v>93.139534883720927</v>
      </c>
    </row>
    <row r="7" spans="1:17" x14ac:dyDescent="0.6">
      <c r="B7" s="9" t="s">
        <v>134</v>
      </c>
      <c r="C7" s="23">
        <v>436</v>
      </c>
      <c r="D7" s="9">
        <v>448</v>
      </c>
      <c r="E7" s="9">
        <v>457</v>
      </c>
      <c r="F7" s="9">
        <v>463</v>
      </c>
      <c r="G7" s="9">
        <v>471</v>
      </c>
      <c r="H7" s="9">
        <v>479</v>
      </c>
      <c r="I7" s="9">
        <v>476</v>
      </c>
      <c r="J7" s="9">
        <v>478</v>
      </c>
      <c r="K7" s="2">
        <v>486</v>
      </c>
      <c r="L7" s="2">
        <v>497</v>
      </c>
      <c r="M7" s="2">
        <v>492</v>
      </c>
    </row>
    <row r="8" spans="1:17" ht="13.75" thickBot="1" x14ac:dyDescent="0.75"/>
    <row r="9" spans="1:17" ht="13.75" thickBot="1" x14ac:dyDescent="0.75">
      <c r="E9" s="16"/>
      <c r="F9" s="17"/>
      <c r="G9" s="17"/>
    </row>
    <row r="10" spans="1:17" x14ac:dyDescent="0.6">
      <c r="E10" s="18"/>
      <c r="F10" s="19"/>
      <c r="G10" s="19"/>
      <c r="I10" s="16" t="s">
        <v>135</v>
      </c>
      <c r="J10" s="17" t="s">
        <v>28</v>
      </c>
      <c r="K10" s="17" t="s">
        <v>136</v>
      </c>
      <c r="L10" s="17" t="s">
        <v>137</v>
      </c>
      <c r="M10" s="17" t="s">
        <v>138</v>
      </c>
    </row>
    <row r="11" spans="1:17" x14ac:dyDescent="0.6">
      <c r="E11" s="18"/>
      <c r="F11" s="19"/>
      <c r="G11" s="19"/>
      <c r="I11" s="18" t="s">
        <v>139</v>
      </c>
      <c r="J11" s="19">
        <v>86</v>
      </c>
      <c r="K11" s="19">
        <v>8010</v>
      </c>
      <c r="L11" s="19">
        <v>0</v>
      </c>
      <c r="M11" s="19">
        <v>372</v>
      </c>
    </row>
    <row r="12" spans="1:17" x14ac:dyDescent="0.6">
      <c r="E12" s="18"/>
      <c r="F12" s="19"/>
      <c r="G12" s="19"/>
      <c r="I12" s="18" t="s">
        <v>140</v>
      </c>
      <c r="J12" s="19">
        <v>87</v>
      </c>
      <c r="K12" s="19">
        <v>492</v>
      </c>
      <c r="L12" s="19">
        <v>0</v>
      </c>
      <c r="M12" s="19">
        <v>57</v>
      </c>
    </row>
    <row r="13" spans="1:17" x14ac:dyDescent="0.6">
      <c r="E13" s="18"/>
      <c r="F13" s="19"/>
      <c r="G13" s="19"/>
      <c r="I13" s="18" t="s">
        <v>141</v>
      </c>
      <c r="J13" s="19">
        <v>87</v>
      </c>
      <c r="K13" s="19">
        <v>1011</v>
      </c>
      <c r="L13" s="19">
        <v>3</v>
      </c>
      <c r="M13" s="19">
        <v>111</v>
      </c>
    </row>
    <row r="14" spans="1:17" ht="26" x14ac:dyDescent="0.6">
      <c r="I14" s="18" t="s">
        <v>142</v>
      </c>
      <c r="J14" s="19">
        <v>87</v>
      </c>
      <c r="K14" s="19">
        <v>479</v>
      </c>
      <c r="L14" s="19">
        <v>0</v>
      </c>
      <c r="M14" s="19">
        <v>49</v>
      </c>
    </row>
    <row r="28" spans="2:15" ht="24" customHeight="1" x14ac:dyDescent="0.6">
      <c r="B28" s="332" t="s">
        <v>143</v>
      </c>
      <c r="C28" s="332"/>
      <c r="D28" s="332"/>
      <c r="E28" s="332"/>
      <c r="F28" s="332"/>
      <c r="G28" s="332"/>
      <c r="H28" s="332"/>
      <c r="I28" s="332"/>
      <c r="J28" s="332"/>
      <c r="K28" s="332"/>
      <c r="L28" s="332"/>
      <c r="M28" s="332"/>
      <c r="N28" s="332"/>
      <c r="O28" s="332"/>
    </row>
    <row r="29" spans="2:15" ht="13.5" x14ac:dyDescent="0.6">
      <c r="B29" s="9" t="s">
        <v>144</v>
      </c>
      <c r="C29" s="9"/>
      <c r="D29" s="9"/>
      <c r="E29" s="9"/>
      <c r="F29" s="9"/>
      <c r="G29" s="9"/>
      <c r="H29" s="9"/>
      <c r="I29" s="9"/>
      <c r="J29" s="9"/>
      <c r="K29" s="9"/>
      <c r="L29" s="9"/>
      <c r="N29" s="9"/>
      <c r="O29" s="9"/>
    </row>
    <row r="30" spans="2:15" x14ac:dyDescent="0.6">
      <c r="B30" s="9"/>
      <c r="C30" s="9"/>
      <c r="D30" s="9"/>
      <c r="E30" s="9"/>
      <c r="F30" s="9"/>
      <c r="G30" s="9"/>
      <c r="H30" s="9"/>
      <c r="I30" s="9"/>
      <c r="J30" s="9"/>
      <c r="K30" s="9"/>
      <c r="L30" s="9"/>
      <c r="N30" s="9"/>
      <c r="O30" s="9"/>
    </row>
    <row r="31" spans="2:15" x14ac:dyDescent="0.6">
      <c r="B31" s="9" t="s">
        <v>105</v>
      </c>
      <c r="C31" s="9"/>
      <c r="D31" s="9"/>
      <c r="E31" s="9"/>
      <c r="F31" s="9"/>
      <c r="G31" s="9"/>
      <c r="H31" s="9"/>
      <c r="I31" s="9"/>
      <c r="J31" s="9"/>
      <c r="K31" s="9"/>
      <c r="L31" s="9"/>
      <c r="N31" s="9"/>
      <c r="O31" s="9"/>
    </row>
    <row r="32" spans="2:15" x14ac:dyDescent="0.6">
      <c r="B32" s="9" t="s">
        <v>761</v>
      </c>
      <c r="C32" s="9"/>
      <c r="D32" s="9"/>
      <c r="E32" s="9"/>
      <c r="F32" s="9"/>
      <c r="G32" s="9"/>
      <c r="H32" s="9"/>
      <c r="I32" s="9"/>
      <c r="J32" s="9"/>
      <c r="K32" s="9"/>
      <c r="L32" s="9"/>
      <c r="N32" s="9"/>
      <c r="O32" s="9"/>
    </row>
    <row r="34" spans="1:16" ht="14.5" x14ac:dyDescent="0.7">
      <c r="A34" s="56" t="s">
        <v>780</v>
      </c>
    </row>
    <row r="37" spans="1:16" x14ac:dyDescent="0.6">
      <c r="P37" s="12"/>
    </row>
    <row r="39" spans="1:16" x14ac:dyDescent="0.6">
      <c r="B39" s="9"/>
      <c r="C39" s="9" t="s">
        <v>61</v>
      </c>
      <c r="D39" s="9" t="s">
        <v>62</v>
      </c>
      <c r="E39" s="9" t="s">
        <v>63</v>
      </c>
      <c r="F39" s="9" t="s">
        <v>64</v>
      </c>
      <c r="G39" s="9" t="s">
        <v>65</v>
      </c>
      <c r="H39" s="2" t="s">
        <v>66</v>
      </c>
      <c r="I39" s="9" t="s">
        <v>67</v>
      </c>
      <c r="J39" s="2" t="s">
        <v>68</v>
      </c>
      <c r="K39" s="2" t="s">
        <v>69</v>
      </c>
      <c r="L39" s="2" t="s">
        <v>638</v>
      </c>
      <c r="M39" s="2" t="s">
        <v>770</v>
      </c>
    </row>
    <row r="40" spans="1:16" x14ac:dyDescent="0.6">
      <c r="B40" s="9" t="s">
        <v>103</v>
      </c>
      <c r="C40" s="9">
        <v>879</v>
      </c>
      <c r="D40" s="9">
        <v>900</v>
      </c>
      <c r="E40" s="9">
        <v>921</v>
      </c>
      <c r="F40" s="9">
        <v>940</v>
      </c>
      <c r="G40" s="9">
        <v>955</v>
      </c>
      <c r="H40" s="2">
        <v>973</v>
      </c>
      <c r="I40" s="9">
        <v>972</v>
      </c>
      <c r="J40" s="2">
        <v>971</v>
      </c>
      <c r="K40" s="2">
        <v>984</v>
      </c>
      <c r="L40" s="2">
        <v>1004</v>
      </c>
      <c r="M40" s="2">
        <v>1011</v>
      </c>
    </row>
    <row r="41" spans="1:16" x14ac:dyDescent="0.6">
      <c r="B41" s="9" t="s">
        <v>104</v>
      </c>
      <c r="C41" s="9">
        <v>421</v>
      </c>
      <c r="D41" s="9">
        <v>433</v>
      </c>
      <c r="E41" s="9">
        <v>438</v>
      </c>
      <c r="F41" s="9">
        <v>453</v>
      </c>
      <c r="G41" s="9">
        <v>460</v>
      </c>
      <c r="H41" s="2">
        <v>477</v>
      </c>
      <c r="I41" s="9">
        <v>479</v>
      </c>
      <c r="J41" s="2">
        <v>472</v>
      </c>
      <c r="K41" s="2">
        <v>479</v>
      </c>
      <c r="L41" s="2">
        <v>479</v>
      </c>
      <c r="M41" s="2"/>
    </row>
    <row r="61" spans="2:2" x14ac:dyDescent="0.6">
      <c r="B61" s="9" t="s">
        <v>105</v>
      </c>
    </row>
    <row r="62" spans="2:2" x14ac:dyDescent="0.6">
      <c r="B62" s="9" t="s">
        <v>761</v>
      </c>
    </row>
  </sheetData>
  <mergeCells count="2">
    <mergeCell ref="B28:O28"/>
    <mergeCell ref="A2:D2"/>
  </mergeCells>
  <hyperlinks>
    <hyperlink ref="A2" location="TOC!A1" display="Return to Table of Contents" xr:uid="{00000000-0004-0000-17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5"/>
    <pageSetUpPr fitToPage="1"/>
  </sheetPr>
  <dimension ref="A1:Q62"/>
  <sheetViews>
    <sheetView workbookViewId="0"/>
  </sheetViews>
  <sheetFormatPr defaultColWidth="9.26953125" defaultRowHeight="13" x14ac:dyDescent="0.6"/>
  <cols>
    <col min="1" max="11" width="9.26953125" style="2"/>
    <col min="12" max="13" width="9.26953125" style="9"/>
    <col min="14" max="15" width="9.26953125" style="2"/>
    <col min="16" max="16" width="4.7265625" style="2" customWidth="1"/>
    <col min="17" max="16384" width="9.26953125" style="2"/>
  </cols>
  <sheetData>
    <row r="1" spans="1:17" ht="16.75" x14ac:dyDescent="0.7">
      <c r="A1" s="56" t="s">
        <v>809</v>
      </c>
      <c r="B1" s="14"/>
      <c r="C1" s="14"/>
    </row>
    <row r="2" spans="1:17" ht="14.25" x14ac:dyDescent="0.65">
      <c r="A2" s="340" t="s">
        <v>3</v>
      </c>
      <c r="B2" s="340"/>
      <c r="C2" s="340"/>
      <c r="D2" s="340"/>
      <c r="Q2" s="12"/>
    </row>
    <row r="5" spans="1:17" ht="13.25" x14ac:dyDescent="0.65">
      <c r="B5" s="9"/>
      <c r="C5" s="35" t="s">
        <v>61</v>
      </c>
      <c r="D5" s="9" t="s">
        <v>62</v>
      </c>
      <c r="E5" s="9" t="s">
        <v>63</v>
      </c>
      <c r="F5" s="9" t="s">
        <v>64</v>
      </c>
      <c r="G5" s="9" t="s">
        <v>65</v>
      </c>
      <c r="H5" s="9" t="s">
        <v>66</v>
      </c>
      <c r="I5" s="9" t="s">
        <v>67</v>
      </c>
      <c r="J5" s="9" t="s">
        <v>68</v>
      </c>
      <c r="K5" s="2" t="s">
        <v>69</v>
      </c>
      <c r="L5" s="2" t="s">
        <v>638</v>
      </c>
      <c r="M5" s="2" t="s">
        <v>770</v>
      </c>
    </row>
    <row r="6" spans="1:17" ht="14" thickBot="1" x14ac:dyDescent="0.8">
      <c r="B6" s="9" t="s">
        <v>134</v>
      </c>
      <c r="C6" s="35">
        <v>185</v>
      </c>
      <c r="D6" s="9">
        <v>181</v>
      </c>
      <c r="E6" s="9">
        <v>199</v>
      </c>
      <c r="F6" s="9">
        <v>188</v>
      </c>
      <c r="G6" s="9">
        <v>185</v>
      </c>
      <c r="H6" s="9">
        <v>192</v>
      </c>
      <c r="I6" s="9">
        <v>200</v>
      </c>
      <c r="J6" s="9">
        <v>193</v>
      </c>
      <c r="K6" s="2">
        <v>187</v>
      </c>
      <c r="L6" s="2">
        <v>196</v>
      </c>
      <c r="M6" s="2">
        <v>196</v>
      </c>
    </row>
    <row r="7" spans="1:17" x14ac:dyDescent="0.6">
      <c r="B7" s="9" t="s">
        <v>133</v>
      </c>
      <c r="C7" s="15">
        <v>39.553571428571431</v>
      </c>
      <c r="D7" s="36">
        <f>2457/54</f>
        <v>45.5</v>
      </c>
      <c r="E7" s="9">
        <f>2562/56</f>
        <v>45.75</v>
      </c>
      <c r="F7" s="9">
        <f>2607/55</f>
        <v>47.4</v>
      </c>
      <c r="G7" s="15">
        <f>2718/54</f>
        <v>50.333333333333336</v>
      </c>
      <c r="H7" s="15">
        <f>3001/55</f>
        <v>54.563636363636363</v>
      </c>
      <c r="I7" s="15">
        <f>3768/56</f>
        <v>67.285714285714292</v>
      </c>
      <c r="J7" s="15">
        <f>4162/55</f>
        <v>75.672727272727272</v>
      </c>
      <c r="K7" s="20">
        <f>4259/55</f>
        <v>77.436363636363637</v>
      </c>
      <c r="L7" s="20">
        <f>4285/57</f>
        <v>75.175438596491233</v>
      </c>
      <c r="M7" s="20">
        <f>4194/55</f>
        <v>76.25454545454545</v>
      </c>
    </row>
    <row r="8" spans="1:17" ht="13.75" thickBot="1" x14ac:dyDescent="0.75"/>
    <row r="9" spans="1:17" x14ac:dyDescent="0.6">
      <c r="E9" s="16" t="s">
        <v>135</v>
      </c>
      <c r="F9" s="17" t="s">
        <v>28</v>
      </c>
      <c r="G9" s="17" t="s">
        <v>136</v>
      </c>
      <c r="H9" s="17" t="s">
        <v>137</v>
      </c>
      <c r="I9" s="17" t="s">
        <v>138</v>
      </c>
    </row>
    <row r="10" spans="1:17" x14ac:dyDescent="0.6">
      <c r="E10" s="18" t="s">
        <v>139</v>
      </c>
      <c r="F10" s="19">
        <v>55</v>
      </c>
      <c r="G10" s="19">
        <v>4194</v>
      </c>
      <c r="H10" s="19"/>
      <c r="I10" s="19">
        <v>192</v>
      </c>
    </row>
    <row r="11" spans="1:17" ht="26" x14ac:dyDescent="0.6">
      <c r="E11" s="18" t="s">
        <v>142</v>
      </c>
      <c r="F11" s="19">
        <v>57</v>
      </c>
      <c r="G11" s="19">
        <v>188</v>
      </c>
      <c r="H11" s="19">
        <v>0</v>
      </c>
      <c r="I11" s="19">
        <v>12</v>
      </c>
    </row>
    <row r="12" spans="1:17" x14ac:dyDescent="0.6">
      <c r="E12" s="18" t="s">
        <v>140</v>
      </c>
      <c r="F12" s="19">
        <v>57</v>
      </c>
      <c r="G12" s="19">
        <v>196</v>
      </c>
      <c r="H12" s="19">
        <v>0</v>
      </c>
      <c r="I12" s="19">
        <v>10</v>
      </c>
    </row>
    <row r="13" spans="1:17" x14ac:dyDescent="0.6">
      <c r="E13" s="18" t="s">
        <v>141</v>
      </c>
      <c r="F13" s="19">
        <v>57</v>
      </c>
      <c r="G13" s="19">
        <v>588</v>
      </c>
      <c r="H13" s="19">
        <v>2</v>
      </c>
      <c r="I13" s="19">
        <v>29</v>
      </c>
    </row>
    <row r="14" spans="1:17" x14ac:dyDescent="0.6">
      <c r="E14" s="18"/>
      <c r="F14" s="19"/>
      <c r="G14" s="19"/>
      <c r="H14" s="19"/>
      <c r="I14" s="19"/>
    </row>
    <row r="28" spans="2:15" ht="22.5" customHeight="1" x14ac:dyDescent="0.6">
      <c r="B28" s="332" t="s">
        <v>143</v>
      </c>
      <c r="C28" s="332"/>
      <c r="D28" s="332"/>
      <c r="E28" s="332"/>
      <c r="F28" s="332"/>
      <c r="G28" s="332"/>
      <c r="H28" s="332"/>
      <c r="I28" s="332"/>
      <c r="J28" s="332"/>
      <c r="K28" s="332"/>
      <c r="L28" s="332"/>
      <c r="M28" s="332"/>
      <c r="N28" s="332"/>
      <c r="O28" s="332"/>
    </row>
    <row r="29" spans="2:15" ht="13.5" x14ac:dyDescent="0.6">
      <c r="B29" s="9" t="s">
        <v>144</v>
      </c>
      <c r="C29" s="9"/>
      <c r="D29" s="9"/>
      <c r="E29" s="9"/>
      <c r="F29" s="9"/>
      <c r="G29" s="9"/>
      <c r="H29" s="9"/>
      <c r="I29" s="9"/>
      <c r="J29" s="9"/>
      <c r="K29" s="9"/>
      <c r="N29" s="9"/>
      <c r="O29" s="9"/>
    </row>
    <row r="30" spans="2:15" x14ac:dyDescent="0.6">
      <c r="B30" s="9"/>
      <c r="C30" s="9"/>
      <c r="D30" s="9"/>
      <c r="E30" s="9"/>
      <c r="F30" s="9"/>
      <c r="G30" s="9"/>
      <c r="H30" s="9"/>
      <c r="I30" s="9"/>
      <c r="J30" s="9"/>
      <c r="K30" s="9"/>
      <c r="N30" s="9"/>
      <c r="O30" s="9"/>
    </row>
    <row r="31" spans="2:15" x14ac:dyDescent="0.6">
      <c r="B31" s="9" t="s">
        <v>105</v>
      </c>
      <c r="C31" s="9"/>
      <c r="D31" s="9"/>
      <c r="E31" s="9"/>
      <c r="F31" s="9"/>
      <c r="G31" s="9"/>
      <c r="H31" s="9"/>
      <c r="I31" s="9"/>
      <c r="J31" s="9"/>
      <c r="K31" s="9"/>
      <c r="N31" s="9"/>
      <c r="O31" s="9"/>
    </row>
    <row r="32" spans="2:15" x14ac:dyDescent="0.6">
      <c r="B32" s="9" t="s">
        <v>761</v>
      </c>
      <c r="C32" s="9"/>
      <c r="D32" s="9"/>
      <c r="E32" s="9"/>
      <c r="F32" s="9"/>
      <c r="G32" s="9"/>
      <c r="H32" s="9"/>
      <c r="I32" s="9"/>
      <c r="J32" s="9"/>
      <c r="K32" s="9"/>
      <c r="N32" s="9"/>
      <c r="O32" s="9"/>
    </row>
    <row r="33" spans="1:15" x14ac:dyDescent="0.6">
      <c r="B33" s="9"/>
      <c r="C33" s="9"/>
      <c r="D33" s="9"/>
      <c r="E33" s="9"/>
      <c r="F33" s="9"/>
      <c r="G33" s="9"/>
      <c r="H33" s="9"/>
      <c r="I33" s="9"/>
      <c r="J33" s="9"/>
      <c r="K33" s="9"/>
      <c r="N33" s="9"/>
      <c r="O33" s="9"/>
    </row>
    <row r="34" spans="1:15" ht="14.5" x14ac:dyDescent="0.7">
      <c r="A34" s="56" t="s">
        <v>781</v>
      </c>
    </row>
    <row r="37" spans="1:15" x14ac:dyDescent="0.6">
      <c r="B37" s="9"/>
      <c r="C37" s="9" t="s">
        <v>61</v>
      </c>
      <c r="D37" s="9" t="s">
        <v>62</v>
      </c>
      <c r="E37" s="9" t="s">
        <v>63</v>
      </c>
      <c r="F37" s="9" t="s">
        <v>64</v>
      </c>
      <c r="G37" s="9" t="s">
        <v>65</v>
      </c>
      <c r="H37" s="9" t="s">
        <v>66</v>
      </c>
      <c r="I37" s="9" t="s">
        <v>67</v>
      </c>
      <c r="J37" s="9" t="s">
        <v>68</v>
      </c>
      <c r="K37" s="2" t="s">
        <v>69</v>
      </c>
      <c r="L37" s="2" t="s">
        <v>638</v>
      </c>
      <c r="M37" s="2" t="s">
        <v>770</v>
      </c>
    </row>
    <row r="38" spans="1:15" x14ac:dyDescent="0.6">
      <c r="B38" s="9" t="s">
        <v>103</v>
      </c>
      <c r="C38" s="23">
        <v>563</v>
      </c>
      <c r="D38" s="9">
        <v>551</v>
      </c>
      <c r="E38" s="9">
        <v>565</v>
      </c>
      <c r="F38" s="22">
        <v>568</v>
      </c>
      <c r="G38" s="9">
        <v>575</v>
      </c>
      <c r="H38" s="9">
        <v>571</v>
      </c>
      <c r="I38" s="9">
        <v>575</v>
      </c>
      <c r="J38" s="9">
        <v>583</v>
      </c>
      <c r="K38" s="2">
        <v>581</v>
      </c>
      <c r="L38" s="2">
        <v>582</v>
      </c>
      <c r="M38" s="2">
        <v>588</v>
      </c>
    </row>
    <row r="39" spans="1:15" x14ac:dyDescent="0.6">
      <c r="B39" s="9" t="s">
        <v>104</v>
      </c>
      <c r="C39" s="2">
        <v>183</v>
      </c>
      <c r="D39" s="9">
        <v>183</v>
      </c>
      <c r="E39" s="9">
        <v>172</v>
      </c>
      <c r="F39" s="9">
        <v>176</v>
      </c>
      <c r="G39" s="9">
        <v>192</v>
      </c>
      <c r="H39" s="9">
        <v>185</v>
      </c>
      <c r="I39" s="9">
        <v>185</v>
      </c>
      <c r="J39" s="9">
        <v>181</v>
      </c>
      <c r="K39" s="2">
        <v>193</v>
      </c>
      <c r="L39" s="2">
        <v>188</v>
      </c>
      <c r="M39" s="2"/>
    </row>
    <row r="61" spans="2:2" x14ac:dyDescent="0.6">
      <c r="B61" s="9" t="s">
        <v>105</v>
      </c>
    </row>
    <row r="62" spans="2:2" x14ac:dyDescent="0.6">
      <c r="B62" s="9" t="s">
        <v>639</v>
      </c>
    </row>
  </sheetData>
  <mergeCells count="2">
    <mergeCell ref="B28:O28"/>
    <mergeCell ref="A2:D2"/>
  </mergeCells>
  <hyperlinks>
    <hyperlink ref="A2:C2" location="TOC!A1" display="Return to Table of Contents" xr:uid="{00000000-0004-0000-1800-000000000000}"/>
  </hyperlinks>
  <pageMargins left="0.25" right="0.25" top="0.75" bottom="0.75" header="0.3" footer="0.3"/>
  <pageSetup scale="72" orientation="portrait" r:id="rId1"/>
  <headerFooter>
    <oddHeader>&amp;L2024-25 &amp;"Arial,Italic"Survey of Advanced Dental Education</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5"/>
    <pageSetUpPr fitToPage="1"/>
  </sheetPr>
  <dimension ref="A1:Q66"/>
  <sheetViews>
    <sheetView workbookViewId="0"/>
  </sheetViews>
  <sheetFormatPr defaultColWidth="9.26953125" defaultRowHeight="13" x14ac:dyDescent="0.6"/>
  <cols>
    <col min="1" max="12" width="9.26953125" style="2"/>
    <col min="13" max="13" width="9.26953125" style="9"/>
    <col min="14" max="15" width="9.26953125" style="2"/>
    <col min="16" max="16" width="5.7265625" style="2" customWidth="1"/>
    <col min="17" max="16384" width="9.26953125" style="2"/>
  </cols>
  <sheetData>
    <row r="1" spans="1:17" ht="16.75" x14ac:dyDescent="0.7">
      <c r="A1" s="56" t="s">
        <v>810</v>
      </c>
      <c r="B1" s="14"/>
      <c r="C1" s="14"/>
    </row>
    <row r="2" spans="1:17" ht="14.25" x14ac:dyDescent="0.65">
      <c r="A2" s="333" t="s">
        <v>3</v>
      </c>
      <c r="B2" s="333"/>
      <c r="C2" s="333"/>
      <c r="D2" s="333"/>
    </row>
    <row r="4" spans="1:17" x14ac:dyDescent="0.6">
      <c r="Q4" s="12"/>
    </row>
    <row r="6" spans="1:17" ht="14.25" x14ac:dyDescent="0.65">
      <c r="B6" s="14"/>
      <c r="C6" s="9" t="s">
        <v>61</v>
      </c>
      <c r="D6" s="9" t="s">
        <v>62</v>
      </c>
      <c r="E6" s="9" t="s">
        <v>63</v>
      </c>
      <c r="F6" s="9" t="s">
        <v>64</v>
      </c>
      <c r="G6" s="9" t="s">
        <v>65</v>
      </c>
      <c r="H6" s="9" t="s">
        <v>66</v>
      </c>
      <c r="I6" s="9" t="s">
        <v>67</v>
      </c>
      <c r="J6" s="9" t="s">
        <v>68</v>
      </c>
      <c r="K6" s="2" t="s">
        <v>69</v>
      </c>
      <c r="L6" s="2" t="s">
        <v>638</v>
      </c>
      <c r="M6" s="2" t="s">
        <v>770</v>
      </c>
    </row>
    <row r="7" spans="1:17" x14ac:dyDescent="0.6">
      <c r="B7" s="9" t="s">
        <v>133</v>
      </c>
      <c r="C7" s="15">
        <v>39.690909090909088</v>
      </c>
      <c r="D7" s="15">
        <f>2245/52</f>
        <v>43.17307692307692</v>
      </c>
      <c r="E7" s="15">
        <f>2306/54</f>
        <v>42.703703703703702</v>
      </c>
      <c r="F7" s="15">
        <f>2294/54</f>
        <v>42.481481481481481</v>
      </c>
      <c r="G7" s="15">
        <f>2350/57</f>
        <v>41.228070175438596</v>
      </c>
      <c r="H7" s="15">
        <f>2456/53</f>
        <v>46.339622641509436</v>
      </c>
      <c r="I7" s="15">
        <f>2481/54</f>
        <v>45.944444444444443</v>
      </c>
      <c r="J7" s="15">
        <f>2748/55</f>
        <v>49.963636363636361</v>
      </c>
      <c r="K7" s="20">
        <f>2614/55</f>
        <v>47.527272727272724</v>
      </c>
      <c r="L7" s="20">
        <f>2591/55</f>
        <v>47.109090909090909</v>
      </c>
      <c r="M7" s="20">
        <f>2746/56</f>
        <v>49.035714285714285</v>
      </c>
    </row>
    <row r="8" spans="1:17" x14ac:dyDescent="0.6">
      <c r="B8" s="9" t="s">
        <v>134</v>
      </c>
      <c r="C8" s="9">
        <v>164</v>
      </c>
      <c r="D8" s="9">
        <v>164</v>
      </c>
      <c r="E8" s="9">
        <v>172</v>
      </c>
      <c r="F8" s="9">
        <v>178</v>
      </c>
      <c r="G8" s="9">
        <v>183</v>
      </c>
      <c r="H8" s="9">
        <v>173</v>
      </c>
      <c r="I8" s="9">
        <v>162</v>
      </c>
      <c r="J8" s="9">
        <v>180</v>
      </c>
      <c r="K8" s="2">
        <v>171</v>
      </c>
      <c r="L8" s="2">
        <v>172</v>
      </c>
      <c r="M8" s="2">
        <v>184</v>
      </c>
    </row>
    <row r="9" spans="1:17" ht="13.75" thickBot="1" x14ac:dyDescent="0.75">
      <c r="N9" s="9"/>
    </row>
    <row r="10" spans="1:17" x14ac:dyDescent="0.6">
      <c r="F10" s="16" t="s">
        <v>135</v>
      </c>
      <c r="G10" s="17" t="s">
        <v>28</v>
      </c>
      <c r="H10" s="17" t="s">
        <v>136</v>
      </c>
      <c r="I10" s="17" t="s">
        <v>137</v>
      </c>
      <c r="J10" s="17" t="s">
        <v>138</v>
      </c>
    </row>
    <row r="11" spans="1:17" x14ac:dyDescent="0.6">
      <c r="F11" s="18" t="s">
        <v>139</v>
      </c>
      <c r="G11" s="19">
        <v>56</v>
      </c>
      <c r="H11" s="19">
        <v>2746</v>
      </c>
      <c r="I11" s="19">
        <v>2</v>
      </c>
      <c r="J11" s="19">
        <v>175</v>
      </c>
    </row>
    <row r="12" spans="1:17" x14ac:dyDescent="0.6">
      <c r="F12" s="18" t="s">
        <v>140</v>
      </c>
      <c r="G12" s="19">
        <v>56</v>
      </c>
      <c r="H12" s="19">
        <v>184</v>
      </c>
      <c r="I12" s="19">
        <v>1</v>
      </c>
      <c r="J12" s="19">
        <v>10</v>
      </c>
    </row>
    <row r="13" spans="1:17" x14ac:dyDescent="0.6">
      <c r="F13" s="18" t="s">
        <v>141</v>
      </c>
      <c r="G13" s="19">
        <v>56</v>
      </c>
      <c r="H13" s="19">
        <v>495</v>
      </c>
      <c r="I13" s="19">
        <v>1</v>
      </c>
      <c r="J13" s="19">
        <v>25</v>
      </c>
    </row>
    <row r="14" spans="1:17" ht="26" x14ac:dyDescent="0.6">
      <c r="F14" s="18" t="s">
        <v>142</v>
      </c>
      <c r="G14" s="19">
        <v>56</v>
      </c>
      <c r="H14" s="19">
        <v>172</v>
      </c>
      <c r="I14" s="19">
        <v>0</v>
      </c>
      <c r="J14" s="19">
        <v>10</v>
      </c>
    </row>
    <row r="28" spans="2:15" ht="23.25" customHeight="1" x14ac:dyDescent="0.6">
      <c r="B28" s="332" t="s">
        <v>143</v>
      </c>
      <c r="C28" s="332"/>
      <c r="D28" s="332"/>
      <c r="E28" s="332"/>
      <c r="F28" s="332"/>
      <c r="G28" s="332"/>
      <c r="H28" s="332"/>
      <c r="I28" s="332"/>
      <c r="J28" s="332"/>
      <c r="K28" s="332"/>
      <c r="L28" s="332"/>
      <c r="M28" s="332"/>
      <c r="N28" s="332"/>
      <c r="O28" s="332"/>
    </row>
    <row r="29" spans="2:15" ht="16.5" customHeight="1" x14ac:dyDescent="0.6">
      <c r="B29" s="9" t="s">
        <v>144</v>
      </c>
      <c r="C29" s="9"/>
      <c r="D29" s="9"/>
      <c r="E29" s="9"/>
      <c r="F29" s="9"/>
      <c r="G29" s="9"/>
      <c r="H29" s="9"/>
      <c r="I29" s="9"/>
      <c r="J29" s="9"/>
      <c r="K29" s="9"/>
      <c r="L29" s="9"/>
      <c r="N29" s="9"/>
      <c r="O29" s="9"/>
    </row>
    <row r="30" spans="2:15" ht="17.25" customHeight="1" x14ac:dyDescent="0.6">
      <c r="B30" s="9" t="s">
        <v>148</v>
      </c>
      <c r="C30" s="9"/>
      <c r="D30" s="9"/>
      <c r="E30" s="9"/>
      <c r="F30" s="9"/>
      <c r="G30" s="9"/>
      <c r="H30" s="9"/>
      <c r="I30" s="9"/>
      <c r="J30" s="9"/>
      <c r="K30" s="9"/>
      <c r="L30" s="9"/>
      <c r="N30" s="9"/>
      <c r="O30" s="9"/>
    </row>
    <row r="31" spans="2:15" x14ac:dyDescent="0.6">
      <c r="B31" s="9"/>
      <c r="C31" s="9"/>
      <c r="D31" s="9"/>
      <c r="E31" s="9"/>
      <c r="F31" s="9"/>
      <c r="G31" s="9"/>
      <c r="H31" s="9"/>
      <c r="I31" s="9"/>
      <c r="J31" s="9"/>
      <c r="K31" s="9"/>
      <c r="L31" s="9"/>
      <c r="N31" s="9"/>
      <c r="O31" s="9"/>
    </row>
    <row r="32" spans="2:15" x14ac:dyDescent="0.6">
      <c r="B32" s="9" t="s">
        <v>105</v>
      </c>
      <c r="C32" s="9"/>
      <c r="D32" s="9"/>
      <c r="E32" s="9"/>
      <c r="F32" s="9"/>
      <c r="G32" s="9"/>
      <c r="H32" s="9"/>
      <c r="I32" s="9"/>
      <c r="J32" s="9"/>
      <c r="K32" s="9"/>
      <c r="L32" s="9"/>
      <c r="N32" s="9"/>
      <c r="O32" s="9"/>
    </row>
    <row r="33" spans="1:15" x14ac:dyDescent="0.6">
      <c r="B33" s="9" t="s">
        <v>761</v>
      </c>
      <c r="C33" s="9"/>
      <c r="D33" s="9"/>
      <c r="E33" s="9"/>
      <c r="F33" s="9"/>
      <c r="G33" s="9"/>
      <c r="H33" s="9"/>
      <c r="I33" s="9"/>
      <c r="J33" s="9"/>
      <c r="K33" s="9"/>
      <c r="L33" s="9"/>
      <c r="N33" s="9"/>
      <c r="O33" s="9"/>
    </row>
    <row r="35" spans="1:15" ht="16.75" x14ac:dyDescent="0.7">
      <c r="A35" s="56" t="s">
        <v>811</v>
      </c>
    </row>
    <row r="39" spans="1:15" x14ac:dyDescent="0.6">
      <c r="B39" s="9"/>
      <c r="C39" s="9" t="s">
        <v>61</v>
      </c>
      <c r="D39" s="9" t="s">
        <v>62</v>
      </c>
      <c r="E39" s="9" t="s">
        <v>63</v>
      </c>
      <c r="F39" s="9" t="s">
        <v>64</v>
      </c>
      <c r="G39" s="9" t="s">
        <v>65</v>
      </c>
      <c r="H39" s="9" t="s">
        <v>66</v>
      </c>
      <c r="I39" s="9" t="s">
        <v>67</v>
      </c>
      <c r="J39" s="9" t="s">
        <v>68</v>
      </c>
      <c r="K39" s="2" t="s">
        <v>69</v>
      </c>
      <c r="L39" s="2" t="s">
        <v>638</v>
      </c>
      <c r="M39" s="2" t="s">
        <v>770</v>
      </c>
    </row>
    <row r="40" spans="1:15" x14ac:dyDescent="0.6">
      <c r="B40" s="9" t="s">
        <v>103</v>
      </c>
      <c r="C40" s="9">
        <v>471</v>
      </c>
      <c r="D40" s="37">
        <f>459+4+10</f>
        <v>473</v>
      </c>
      <c r="E40" s="9">
        <v>480</v>
      </c>
      <c r="F40" s="9">
        <v>492</v>
      </c>
      <c r="G40" s="9">
        <v>511</v>
      </c>
      <c r="H40" s="9">
        <v>505</v>
      </c>
      <c r="I40" s="9">
        <v>486</v>
      </c>
      <c r="J40" s="9">
        <v>482</v>
      </c>
      <c r="K40" s="2">
        <v>482</v>
      </c>
      <c r="L40" s="2">
        <v>488</v>
      </c>
      <c r="M40" s="2">
        <v>495</v>
      </c>
    </row>
    <row r="41" spans="1:15" x14ac:dyDescent="0.6">
      <c r="B41" s="9" t="s">
        <v>104</v>
      </c>
      <c r="C41" s="38">
        <v>154</v>
      </c>
      <c r="D41" s="9">
        <v>150</v>
      </c>
      <c r="E41" s="9">
        <v>156</v>
      </c>
      <c r="F41" s="21">
        <v>158</v>
      </c>
      <c r="G41" s="9">
        <v>159</v>
      </c>
      <c r="H41" s="9">
        <v>167</v>
      </c>
      <c r="I41" s="9">
        <v>168</v>
      </c>
      <c r="J41" s="9">
        <v>160</v>
      </c>
      <c r="K41" s="2">
        <v>152</v>
      </c>
      <c r="L41" s="2">
        <v>172</v>
      </c>
      <c r="M41" s="2"/>
    </row>
    <row r="62" spans="1:2" ht="13.5" x14ac:dyDescent="0.6">
      <c r="A62" s="9"/>
      <c r="B62" s="9" t="s">
        <v>149</v>
      </c>
    </row>
    <row r="63" spans="1:2" x14ac:dyDescent="0.6">
      <c r="A63" s="9"/>
      <c r="B63" s="9"/>
    </row>
    <row r="64" spans="1:2" x14ac:dyDescent="0.6">
      <c r="A64" s="9"/>
      <c r="B64" s="9" t="s">
        <v>105</v>
      </c>
    </row>
    <row r="65" spans="1:2" x14ac:dyDescent="0.6">
      <c r="A65" s="9"/>
      <c r="B65" s="9" t="s">
        <v>761</v>
      </c>
    </row>
    <row r="66" spans="1:2" x14ac:dyDescent="0.6">
      <c r="A66" s="9"/>
      <c r="B66" s="9"/>
    </row>
  </sheetData>
  <mergeCells count="2">
    <mergeCell ref="B28:O28"/>
    <mergeCell ref="A2:D2"/>
  </mergeCells>
  <hyperlinks>
    <hyperlink ref="A2:C2" location="TOC!A1" display="Return to Table of Contents" xr:uid="{00000000-0004-0000-1900-000000000000}"/>
  </hyperlinks>
  <pageMargins left="0.25" right="0.25" top="0.75" bottom="0.75" header="0.3" footer="0.3"/>
  <pageSetup scale="71" orientation="portrait" r:id="rId1"/>
  <headerFooter>
    <oddHeader>&amp;L2024-25 &amp;"Arial,Italic"Survey of Advanced Dental Education</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sheetPr>
  <dimension ref="A1:T781"/>
  <sheetViews>
    <sheetView view="pageBreakPreview" zoomScaleNormal="100" zoomScaleSheetLayoutView="100" workbookViewId="0">
      <pane xSplit="4" ySplit="4" topLeftCell="E5" activePane="bottomRight" state="frozen"/>
      <selection activeCell="A6" sqref="A6"/>
      <selection pane="topRight" activeCell="A6" sqref="A6"/>
      <selection pane="bottomLeft" activeCell="A6" sqref="A6"/>
      <selection pane="bottomRight" sqref="A1:D1"/>
    </sheetView>
  </sheetViews>
  <sheetFormatPr defaultColWidth="9.26953125" defaultRowHeight="20.25" customHeight="1" x14ac:dyDescent="0.6"/>
  <cols>
    <col min="1" max="1" width="6.54296875" style="107" customWidth="1"/>
    <col min="2" max="2" width="72.26953125" style="107" bestFit="1" customWidth="1"/>
    <col min="3" max="3" width="25.86328125" style="107" customWidth="1"/>
    <col min="4" max="4" width="22.26953125" style="107" customWidth="1"/>
    <col min="5" max="5" width="11.26953125" style="107" customWidth="1"/>
    <col min="6" max="6" width="10.26953125" style="107" customWidth="1"/>
    <col min="7" max="7" width="8.26953125" style="108" customWidth="1"/>
    <col min="8" max="8" width="9" style="108" customWidth="1"/>
    <col min="9" max="9" width="8.54296875" style="108" customWidth="1"/>
    <col min="10" max="12" width="8.40625" style="108" customWidth="1"/>
    <col min="13" max="13" width="8.40625" style="258" customWidth="1"/>
    <col min="14" max="14" width="10.26953125" style="108" customWidth="1"/>
    <col min="15" max="15" width="9.54296875" style="108" customWidth="1"/>
    <col min="16" max="16" width="9.54296875" style="258" customWidth="1"/>
    <col min="17" max="16384" width="9.26953125" style="107"/>
  </cols>
  <sheetData>
    <row r="1" spans="1:18" ht="27" customHeight="1" x14ac:dyDescent="0.6">
      <c r="A1" s="345" t="s">
        <v>812</v>
      </c>
      <c r="B1" s="345"/>
      <c r="C1" s="345"/>
      <c r="D1" s="345"/>
    </row>
    <row r="2" spans="1:18" ht="20.25" customHeight="1" x14ac:dyDescent="0.6">
      <c r="A2" s="341" t="s">
        <v>3</v>
      </c>
      <c r="B2" s="341"/>
    </row>
    <row r="3" spans="1:18" s="109" customFormat="1" ht="20.25" customHeight="1" x14ac:dyDescent="0.6">
      <c r="A3" s="93"/>
      <c r="B3" s="93"/>
      <c r="C3" s="93"/>
      <c r="D3" s="93"/>
      <c r="E3" s="93"/>
      <c r="F3" s="93"/>
      <c r="G3" s="342" t="s">
        <v>813</v>
      </c>
      <c r="H3" s="343"/>
      <c r="I3" s="343"/>
      <c r="J3" s="343"/>
      <c r="K3" s="343"/>
      <c r="L3" s="343"/>
      <c r="M3" s="344"/>
      <c r="N3" s="342" t="s">
        <v>814</v>
      </c>
      <c r="O3" s="343"/>
      <c r="P3" s="343"/>
    </row>
    <row r="4" spans="1:18" s="109" customFormat="1" ht="43.5" customHeight="1" x14ac:dyDescent="0.6">
      <c r="A4" s="110" t="s">
        <v>150</v>
      </c>
      <c r="B4" s="110" t="s">
        <v>151</v>
      </c>
      <c r="C4" s="110" t="s">
        <v>152</v>
      </c>
      <c r="D4" s="110" t="s">
        <v>153</v>
      </c>
      <c r="E4" s="94" t="s">
        <v>154</v>
      </c>
      <c r="F4" s="94" t="s">
        <v>834</v>
      </c>
      <c r="G4" s="115" t="s">
        <v>155</v>
      </c>
      <c r="H4" s="111" t="s">
        <v>156</v>
      </c>
      <c r="I4" s="111" t="s">
        <v>157</v>
      </c>
      <c r="J4" s="111" t="s">
        <v>158</v>
      </c>
      <c r="K4" s="111" t="s">
        <v>159</v>
      </c>
      <c r="L4" s="111" t="s">
        <v>160</v>
      </c>
      <c r="M4" s="263" t="s">
        <v>117</v>
      </c>
      <c r="N4" s="116" t="s">
        <v>161</v>
      </c>
      <c r="O4" s="116" t="s">
        <v>162</v>
      </c>
      <c r="P4" s="262" t="s">
        <v>117</v>
      </c>
    </row>
    <row r="5" spans="1:18" ht="20.25" customHeight="1" x14ac:dyDescent="0.6">
      <c r="A5" s="76" t="s">
        <v>163</v>
      </c>
      <c r="B5" s="76" t="s">
        <v>166</v>
      </c>
      <c r="C5" s="76" t="s">
        <v>23</v>
      </c>
      <c r="D5" s="76" t="s">
        <v>167</v>
      </c>
      <c r="E5" s="117">
        <v>24</v>
      </c>
      <c r="F5" s="143">
        <v>150</v>
      </c>
      <c r="G5" s="144">
        <v>5</v>
      </c>
      <c r="H5" s="145">
        <v>3</v>
      </c>
      <c r="I5" s="145">
        <v>0</v>
      </c>
      <c r="J5" s="145">
        <v>0</v>
      </c>
      <c r="K5" s="145">
        <v>0</v>
      </c>
      <c r="L5" s="145">
        <v>0</v>
      </c>
      <c r="M5" s="264">
        <v>8</v>
      </c>
      <c r="N5" s="143">
        <v>0</v>
      </c>
      <c r="O5" s="143">
        <v>4</v>
      </c>
      <c r="P5" s="261">
        <v>4</v>
      </c>
      <c r="Q5" s="281"/>
      <c r="R5" s="281"/>
    </row>
    <row r="6" spans="1:18" ht="20.25" customHeight="1" x14ac:dyDescent="0.6">
      <c r="A6" s="76" t="s">
        <v>163</v>
      </c>
      <c r="B6" s="76" t="s">
        <v>166</v>
      </c>
      <c r="C6" s="76" t="s">
        <v>25</v>
      </c>
      <c r="D6" s="76" t="s">
        <v>167</v>
      </c>
      <c r="E6" s="117">
        <v>12</v>
      </c>
      <c r="F6" s="143">
        <v>31</v>
      </c>
      <c r="G6" s="144">
        <v>6</v>
      </c>
      <c r="H6" s="145">
        <v>0</v>
      </c>
      <c r="I6" s="145">
        <v>0</v>
      </c>
      <c r="J6" s="145">
        <v>0</v>
      </c>
      <c r="K6" s="145">
        <v>0</v>
      </c>
      <c r="L6" s="145">
        <v>0</v>
      </c>
      <c r="M6" s="264">
        <v>6</v>
      </c>
      <c r="N6" s="143">
        <v>0</v>
      </c>
      <c r="O6" s="143">
        <v>6</v>
      </c>
      <c r="P6" s="261">
        <v>6</v>
      </c>
      <c r="Q6" s="281"/>
      <c r="R6" s="281"/>
    </row>
    <row r="7" spans="1:18" ht="20.25" customHeight="1" x14ac:dyDescent="0.6">
      <c r="A7" s="76" t="s">
        <v>163</v>
      </c>
      <c r="B7" s="76" t="s">
        <v>166</v>
      </c>
      <c r="C7" s="76" t="s">
        <v>815</v>
      </c>
      <c r="D7" s="76" t="s">
        <v>167</v>
      </c>
      <c r="E7" s="117">
        <v>12</v>
      </c>
      <c r="F7" s="143">
        <v>5</v>
      </c>
      <c r="G7" s="144">
        <v>2</v>
      </c>
      <c r="H7" s="145">
        <v>0</v>
      </c>
      <c r="I7" s="145">
        <v>0</v>
      </c>
      <c r="J7" s="145">
        <v>0</v>
      </c>
      <c r="K7" s="145">
        <v>0</v>
      </c>
      <c r="L7" s="145">
        <v>0</v>
      </c>
      <c r="M7" s="264">
        <v>2</v>
      </c>
      <c r="N7" s="143">
        <v>0</v>
      </c>
      <c r="O7" s="143">
        <v>1</v>
      </c>
      <c r="P7" s="261">
        <v>1</v>
      </c>
      <c r="Q7" s="281"/>
      <c r="R7" s="281"/>
    </row>
    <row r="8" spans="1:18" ht="20.25" customHeight="1" x14ac:dyDescent="0.6">
      <c r="A8" s="76" t="s">
        <v>163</v>
      </c>
      <c r="B8" s="76" t="s">
        <v>166</v>
      </c>
      <c r="C8" s="76" t="s">
        <v>34</v>
      </c>
      <c r="D8" s="76" t="s">
        <v>167</v>
      </c>
      <c r="E8" s="117">
        <v>72</v>
      </c>
      <c r="F8" s="143">
        <v>77</v>
      </c>
      <c r="G8" s="144">
        <v>3</v>
      </c>
      <c r="H8" s="145">
        <v>4</v>
      </c>
      <c r="I8" s="145">
        <v>4</v>
      </c>
      <c r="J8" s="145">
        <v>5</v>
      </c>
      <c r="K8" s="145">
        <v>4</v>
      </c>
      <c r="L8" s="145">
        <v>4</v>
      </c>
      <c r="M8" s="264">
        <v>24</v>
      </c>
      <c r="N8" s="143">
        <v>3</v>
      </c>
      <c r="O8" s="143">
        <v>0</v>
      </c>
      <c r="P8" s="261">
        <v>3</v>
      </c>
      <c r="Q8" s="281"/>
      <c r="R8" s="281"/>
    </row>
    <row r="9" spans="1:18" ht="20.25" customHeight="1" x14ac:dyDescent="0.6">
      <c r="A9" s="76" t="s">
        <v>163</v>
      </c>
      <c r="B9" s="76" t="s">
        <v>166</v>
      </c>
      <c r="C9" s="76" t="s">
        <v>816</v>
      </c>
      <c r="D9" s="76" t="s">
        <v>167</v>
      </c>
      <c r="E9" s="117">
        <v>24</v>
      </c>
      <c r="F9" s="143">
        <v>23</v>
      </c>
      <c r="G9" s="144">
        <v>0</v>
      </c>
      <c r="H9" s="145">
        <v>1</v>
      </c>
      <c r="I9" s="145">
        <v>0</v>
      </c>
      <c r="J9" s="145">
        <v>0</v>
      </c>
      <c r="K9" s="145">
        <v>0</v>
      </c>
      <c r="L9" s="145">
        <v>0</v>
      </c>
      <c r="M9" s="264">
        <v>1</v>
      </c>
      <c r="N9" s="143">
        <v>0</v>
      </c>
      <c r="O9" s="143">
        <v>1</v>
      </c>
      <c r="P9" s="261">
        <v>1</v>
      </c>
      <c r="Q9" s="281"/>
      <c r="R9" s="281"/>
    </row>
    <row r="10" spans="1:18" ht="20.25" customHeight="1" x14ac:dyDescent="0.6">
      <c r="A10" s="76" t="s">
        <v>163</v>
      </c>
      <c r="B10" s="76" t="s">
        <v>166</v>
      </c>
      <c r="C10" s="76" t="s">
        <v>40</v>
      </c>
      <c r="D10" s="76" t="s">
        <v>167</v>
      </c>
      <c r="E10" s="117">
        <v>30</v>
      </c>
      <c r="F10" s="143">
        <v>208</v>
      </c>
      <c r="G10" s="144">
        <v>5</v>
      </c>
      <c r="H10" s="145">
        <v>5</v>
      </c>
      <c r="I10" s="145">
        <v>6</v>
      </c>
      <c r="J10" s="145">
        <v>0</v>
      </c>
      <c r="K10" s="145">
        <v>0</v>
      </c>
      <c r="L10" s="145">
        <v>0</v>
      </c>
      <c r="M10" s="264">
        <v>16</v>
      </c>
      <c r="N10" s="143">
        <v>4</v>
      </c>
      <c r="O10" s="143">
        <v>1</v>
      </c>
      <c r="P10" s="261">
        <v>5</v>
      </c>
      <c r="Q10" s="281"/>
      <c r="R10" s="281"/>
    </row>
    <row r="11" spans="1:18" ht="20.25" customHeight="1" x14ac:dyDescent="0.6">
      <c r="A11" s="76" t="s">
        <v>163</v>
      </c>
      <c r="B11" s="76" t="s">
        <v>166</v>
      </c>
      <c r="C11" s="76" t="s">
        <v>44</v>
      </c>
      <c r="D11" s="76" t="s">
        <v>167</v>
      </c>
      <c r="E11" s="117">
        <v>24</v>
      </c>
      <c r="F11" s="143">
        <v>80</v>
      </c>
      <c r="G11" s="144">
        <v>5</v>
      </c>
      <c r="H11" s="145">
        <v>5</v>
      </c>
      <c r="I11" s="145">
        <v>2</v>
      </c>
      <c r="J11" s="145">
        <v>0</v>
      </c>
      <c r="K11" s="145">
        <v>0</v>
      </c>
      <c r="L11" s="145">
        <v>0</v>
      </c>
      <c r="M11" s="264">
        <v>12</v>
      </c>
      <c r="N11" s="143">
        <v>0</v>
      </c>
      <c r="O11" s="143">
        <v>5</v>
      </c>
      <c r="P11" s="261">
        <v>5</v>
      </c>
      <c r="Q11" s="281"/>
      <c r="R11" s="281"/>
    </row>
    <row r="12" spans="1:18" ht="20.25" customHeight="1" x14ac:dyDescent="0.6">
      <c r="A12" s="76" t="s">
        <v>163</v>
      </c>
      <c r="B12" s="76" t="s">
        <v>166</v>
      </c>
      <c r="C12" s="76" t="s">
        <v>46</v>
      </c>
      <c r="D12" s="76" t="s">
        <v>167</v>
      </c>
      <c r="E12" s="117">
        <v>36</v>
      </c>
      <c r="F12" s="143">
        <v>166</v>
      </c>
      <c r="G12" s="144">
        <v>4</v>
      </c>
      <c r="H12" s="145">
        <v>4</v>
      </c>
      <c r="I12" s="145">
        <v>4</v>
      </c>
      <c r="J12" s="145">
        <v>0</v>
      </c>
      <c r="K12" s="145">
        <v>0</v>
      </c>
      <c r="L12" s="145">
        <v>0</v>
      </c>
      <c r="M12" s="264">
        <v>12</v>
      </c>
      <c r="N12" s="143">
        <v>1</v>
      </c>
      <c r="O12" s="143">
        <v>3</v>
      </c>
      <c r="P12" s="261">
        <v>4</v>
      </c>
      <c r="Q12" s="281"/>
      <c r="R12" s="281"/>
    </row>
    <row r="13" spans="1:18" ht="20.25" customHeight="1" x14ac:dyDescent="0.6">
      <c r="A13" s="76" t="s">
        <v>163</v>
      </c>
      <c r="B13" s="76" t="s">
        <v>166</v>
      </c>
      <c r="C13" s="76" t="s">
        <v>48</v>
      </c>
      <c r="D13" s="76" t="s">
        <v>167</v>
      </c>
      <c r="E13" s="117">
        <v>34</v>
      </c>
      <c r="F13" s="143">
        <v>108</v>
      </c>
      <c r="G13" s="144">
        <v>5</v>
      </c>
      <c r="H13" s="145">
        <v>5</v>
      </c>
      <c r="I13" s="145">
        <v>5</v>
      </c>
      <c r="J13" s="145">
        <v>0</v>
      </c>
      <c r="K13" s="145">
        <v>0</v>
      </c>
      <c r="L13" s="145">
        <v>0</v>
      </c>
      <c r="M13" s="264">
        <v>15</v>
      </c>
      <c r="N13" s="143">
        <v>0</v>
      </c>
      <c r="O13" s="143">
        <v>5</v>
      </c>
      <c r="P13" s="261">
        <v>5</v>
      </c>
      <c r="Q13" s="281"/>
      <c r="R13" s="281"/>
    </row>
    <row r="14" spans="1:18" ht="20.25" customHeight="1" x14ac:dyDescent="0.6">
      <c r="A14" s="76" t="s">
        <v>163</v>
      </c>
      <c r="B14" s="76" t="s">
        <v>168</v>
      </c>
      <c r="C14" s="76" t="s">
        <v>5</v>
      </c>
      <c r="D14" s="76" t="s">
        <v>165</v>
      </c>
      <c r="E14" s="117">
        <v>12</v>
      </c>
      <c r="F14" s="143">
        <v>37</v>
      </c>
      <c r="G14" s="144">
        <v>4</v>
      </c>
      <c r="H14" s="145">
        <v>0</v>
      </c>
      <c r="I14" s="145">
        <v>0</v>
      </c>
      <c r="J14" s="145">
        <v>0</v>
      </c>
      <c r="K14" s="145">
        <v>0</v>
      </c>
      <c r="L14" s="145">
        <v>0</v>
      </c>
      <c r="M14" s="264">
        <v>4</v>
      </c>
      <c r="N14" s="143">
        <v>0</v>
      </c>
      <c r="O14" s="143">
        <v>4</v>
      </c>
      <c r="P14" s="261">
        <v>4</v>
      </c>
      <c r="Q14" s="281"/>
      <c r="R14" s="281"/>
    </row>
    <row r="15" spans="1:18" ht="20.25" customHeight="1" x14ac:dyDescent="0.6">
      <c r="A15" s="76" t="s">
        <v>170</v>
      </c>
      <c r="B15" s="76" t="s">
        <v>171</v>
      </c>
      <c r="C15" s="76" t="s">
        <v>40</v>
      </c>
      <c r="D15" s="76" t="s">
        <v>167</v>
      </c>
      <c r="E15" s="117">
        <v>30</v>
      </c>
      <c r="F15" s="143">
        <v>143</v>
      </c>
      <c r="G15" s="144">
        <v>5</v>
      </c>
      <c r="H15" s="145">
        <v>5</v>
      </c>
      <c r="I15" s="145">
        <v>6</v>
      </c>
      <c r="J15" s="145">
        <v>0</v>
      </c>
      <c r="K15" s="145">
        <v>0</v>
      </c>
      <c r="L15" s="145">
        <v>0</v>
      </c>
      <c r="M15" s="264">
        <v>16</v>
      </c>
      <c r="N15" s="143">
        <v>4</v>
      </c>
      <c r="O15" s="143">
        <v>0</v>
      </c>
      <c r="P15" s="261">
        <v>4</v>
      </c>
      <c r="Q15" s="281"/>
      <c r="R15" s="281"/>
    </row>
    <row r="16" spans="1:18" ht="20.25" customHeight="1" x14ac:dyDescent="0.6">
      <c r="A16" s="76" t="s">
        <v>170</v>
      </c>
      <c r="B16" s="76" t="s">
        <v>172</v>
      </c>
      <c r="C16" s="76" t="s">
        <v>34</v>
      </c>
      <c r="D16" s="76" t="s">
        <v>165</v>
      </c>
      <c r="E16" s="117">
        <v>48</v>
      </c>
      <c r="F16" s="143">
        <v>196</v>
      </c>
      <c r="G16" s="144">
        <v>2</v>
      </c>
      <c r="H16" s="145">
        <v>2</v>
      </c>
      <c r="I16" s="145">
        <v>2</v>
      </c>
      <c r="J16" s="145">
        <v>2</v>
      </c>
      <c r="K16" s="145">
        <v>0</v>
      </c>
      <c r="L16" s="145">
        <v>0</v>
      </c>
      <c r="M16" s="264">
        <v>8</v>
      </c>
      <c r="N16" s="143">
        <v>0</v>
      </c>
      <c r="O16" s="143">
        <v>2</v>
      </c>
      <c r="P16" s="261">
        <v>2</v>
      </c>
      <c r="Q16" s="281"/>
      <c r="R16" s="281"/>
    </row>
    <row r="17" spans="1:18" ht="20.25" customHeight="1" x14ac:dyDescent="0.6">
      <c r="A17" s="76" t="s">
        <v>170</v>
      </c>
      <c r="B17" s="76" t="s">
        <v>817</v>
      </c>
      <c r="C17" s="76" t="s">
        <v>5</v>
      </c>
      <c r="D17" s="76" t="s">
        <v>165</v>
      </c>
      <c r="E17" s="117">
        <v>12</v>
      </c>
      <c r="F17" s="143">
        <v>0</v>
      </c>
      <c r="G17" s="144">
        <v>0</v>
      </c>
      <c r="H17" s="145">
        <v>0</v>
      </c>
      <c r="I17" s="145">
        <v>0</v>
      </c>
      <c r="J17" s="145">
        <v>0</v>
      </c>
      <c r="K17" s="145">
        <v>0</v>
      </c>
      <c r="L17" s="145">
        <v>0</v>
      </c>
      <c r="M17" s="264">
        <v>0</v>
      </c>
      <c r="N17" s="143">
        <v>0</v>
      </c>
      <c r="O17" s="143">
        <v>0</v>
      </c>
      <c r="P17" s="261">
        <v>0</v>
      </c>
      <c r="Q17" s="281"/>
      <c r="R17" s="281"/>
    </row>
    <row r="18" spans="1:18" ht="20.25" customHeight="1" x14ac:dyDescent="0.6">
      <c r="A18" s="76" t="s">
        <v>173</v>
      </c>
      <c r="B18" s="76" t="s">
        <v>818</v>
      </c>
      <c r="C18" s="76" t="s">
        <v>25</v>
      </c>
      <c r="D18" s="76" t="s">
        <v>165</v>
      </c>
      <c r="E18" s="117">
        <v>12</v>
      </c>
      <c r="F18" s="143">
        <v>18</v>
      </c>
      <c r="G18" s="144">
        <v>7</v>
      </c>
      <c r="H18" s="145">
        <v>0</v>
      </c>
      <c r="I18" s="145">
        <v>0</v>
      </c>
      <c r="J18" s="145">
        <v>0</v>
      </c>
      <c r="K18" s="145">
        <v>0</v>
      </c>
      <c r="L18" s="145">
        <v>0</v>
      </c>
      <c r="M18" s="264">
        <v>7</v>
      </c>
      <c r="N18" s="143">
        <v>0</v>
      </c>
      <c r="O18" s="143">
        <v>4</v>
      </c>
      <c r="P18" s="261">
        <v>4</v>
      </c>
      <c r="Q18" s="281"/>
      <c r="R18" s="281"/>
    </row>
    <row r="19" spans="1:18" ht="20.25" customHeight="1" x14ac:dyDescent="0.6">
      <c r="A19" s="76" t="s">
        <v>173</v>
      </c>
      <c r="B19" s="76" t="s">
        <v>174</v>
      </c>
      <c r="C19" s="76" t="s">
        <v>5</v>
      </c>
      <c r="D19" s="76" t="s">
        <v>165</v>
      </c>
      <c r="E19" s="117">
        <v>12</v>
      </c>
      <c r="F19" s="143">
        <v>2</v>
      </c>
      <c r="G19" s="144">
        <v>1</v>
      </c>
      <c r="H19" s="145">
        <v>0</v>
      </c>
      <c r="I19" s="145">
        <v>0</v>
      </c>
      <c r="J19" s="145">
        <v>0</v>
      </c>
      <c r="K19" s="145">
        <v>0</v>
      </c>
      <c r="L19" s="145">
        <v>0</v>
      </c>
      <c r="M19" s="264">
        <v>1</v>
      </c>
      <c r="N19" s="143">
        <v>0</v>
      </c>
      <c r="O19" s="143">
        <v>1</v>
      </c>
      <c r="P19" s="261">
        <v>1</v>
      </c>
      <c r="Q19" s="281"/>
      <c r="R19" s="281"/>
    </row>
    <row r="20" spans="1:18" ht="20.25" customHeight="1" x14ac:dyDescent="0.6">
      <c r="A20" s="76" t="s">
        <v>175</v>
      </c>
      <c r="B20" s="76" t="s">
        <v>176</v>
      </c>
      <c r="C20" s="76" t="s">
        <v>5</v>
      </c>
      <c r="D20" s="76" t="s">
        <v>165</v>
      </c>
      <c r="E20" s="117">
        <v>12</v>
      </c>
      <c r="F20" s="143">
        <v>68</v>
      </c>
      <c r="G20" s="144">
        <v>6</v>
      </c>
      <c r="H20" s="145">
        <v>0</v>
      </c>
      <c r="I20" s="145">
        <v>0</v>
      </c>
      <c r="J20" s="145">
        <v>0</v>
      </c>
      <c r="K20" s="145">
        <v>0</v>
      </c>
      <c r="L20" s="145">
        <v>0</v>
      </c>
      <c r="M20" s="264">
        <v>6</v>
      </c>
      <c r="N20" s="143">
        <v>0</v>
      </c>
      <c r="O20" s="143">
        <v>6</v>
      </c>
      <c r="P20" s="261">
        <v>6</v>
      </c>
      <c r="Q20" s="281"/>
      <c r="R20" s="281"/>
    </row>
    <row r="21" spans="1:18" ht="20.25" customHeight="1" x14ac:dyDescent="0.6">
      <c r="A21" s="76" t="s">
        <v>175</v>
      </c>
      <c r="B21" s="76" t="s">
        <v>176</v>
      </c>
      <c r="C21" s="76" t="s">
        <v>34</v>
      </c>
      <c r="D21" s="76" t="s">
        <v>165</v>
      </c>
      <c r="E21" s="117">
        <v>48</v>
      </c>
      <c r="F21" s="143">
        <v>7</v>
      </c>
      <c r="G21" s="144">
        <v>2</v>
      </c>
      <c r="H21" s="145">
        <v>2</v>
      </c>
      <c r="I21" s="145">
        <v>1</v>
      </c>
      <c r="J21" s="145">
        <v>2</v>
      </c>
      <c r="K21" s="145">
        <v>0</v>
      </c>
      <c r="L21" s="145">
        <v>0</v>
      </c>
      <c r="M21" s="264">
        <v>7</v>
      </c>
      <c r="N21" s="143">
        <v>0</v>
      </c>
      <c r="O21" s="143">
        <v>2</v>
      </c>
      <c r="P21" s="261">
        <v>2</v>
      </c>
      <c r="Q21" s="281"/>
      <c r="R21" s="281"/>
    </row>
    <row r="22" spans="1:18" ht="20.25" customHeight="1" x14ac:dyDescent="0.6">
      <c r="A22" s="76" t="s">
        <v>175</v>
      </c>
      <c r="B22" s="76" t="s">
        <v>177</v>
      </c>
      <c r="C22" s="76" t="s">
        <v>25</v>
      </c>
      <c r="D22" s="76" t="s">
        <v>165</v>
      </c>
      <c r="E22" s="117">
        <v>12</v>
      </c>
      <c r="F22" s="143">
        <v>28</v>
      </c>
      <c r="G22" s="144">
        <v>4</v>
      </c>
      <c r="H22" s="145">
        <v>0</v>
      </c>
      <c r="I22" s="145">
        <v>0</v>
      </c>
      <c r="J22" s="145">
        <v>0</v>
      </c>
      <c r="K22" s="145">
        <v>0</v>
      </c>
      <c r="L22" s="145">
        <v>0</v>
      </c>
      <c r="M22" s="264">
        <v>4</v>
      </c>
      <c r="N22" s="143">
        <v>0</v>
      </c>
      <c r="O22" s="143">
        <v>4</v>
      </c>
      <c r="P22" s="261">
        <v>4</v>
      </c>
      <c r="Q22" s="281"/>
      <c r="R22" s="281"/>
    </row>
    <row r="23" spans="1:18" ht="20.25" customHeight="1" x14ac:dyDescent="0.6">
      <c r="A23" s="76" t="s">
        <v>175</v>
      </c>
      <c r="B23" s="76" t="s">
        <v>178</v>
      </c>
      <c r="C23" s="76" t="s">
        <v>34</v>
      </c>
      <c r="D23" s="76" t="s">
        <v>165</v>
      </c>
      <c r="E23" s="117">
        <v>48</v>
      </c>
      <c r="F23" s="143">
        <v>139</v>
      </c>
      <c r="G23" s="144">
        <v>3</v>
      </c>
      <c r="H23" s="145">
        <v>3</v>
      </c>
      <c r="I23" s="145">
        <v>4</v>
      </c>
      <c r="J23" s="145">
        <v>2</v>
      </c>
      <c r="K23" s="145">
        <v>0</v>
      </c>
      <c r="L23" s="145">
        <v>0</v>
      </c>
      <c r="M23" s="264">
        <v>12</v>
      </c>
      <c r="N23" s="143">
        <v>0</v>
      </c>
      <c r="O23" s="143">
        <v>3</v>
      </c>
      <c r="P23" s="261">
        <v>3</v>
      </c>
      <c r="Q23" s="281"/>
      <c r="R23" s="281"/>
    </row>
    <row r="24" spans="1:18" ht="20.25" customHeight="1" x14ac:dyDescent="0.6">
      <c r="A24" s="76" t="s">
        <v>175</v>
      </c>
      <c r="B24" s="76" t="s">
        <v>179</v>
      </c>
      <c r="C24" s="76" t="s">
        <v>180</v>
      </c>
      <c r="D24" s="76" t="s">
        <v>165</v>
      </c>
      <c r="E24" s="117">
        <v>11</v>
      </c>
      <c r="F24" s="143">
        <v>20</v>
      </c>
      <c r="G24" s="144">
        <v>2</v>
      </c>
      <c r="H24" s="145">
        <v>0</v>
      </c>
      <c r="I24" s="145">
        <v>0</v>
      </c>
      <c r="J24" s="145">
        <v>0</v>
      </c>
      <c r="K24" s="145">
        <v>0</v>
      </c>
      <c r="L24" s="145">
        <v>0</v>
      </c>
      <c r="M24" s="264">
        <v>2</v>
      </c>
      <c r="N24" s="143">
        <v>0</v>
      </c>
      <c r="O24" s="143">
        <v>2</v>
      </c>
      <c r="P24" s="261">
        <v>2</v>
      </c>
      <c r="Q24" s="281"/>
      <c r="R24" s="281"/>
    </row>
    <row r="25" spans="1:18" ht="20.25" customHeight="1" x14ac:dyDescent="0.6">
      <c r="A25" s="76" t="s">
        <v>175</v>
      </c>
      <c r="B25" s="76" t="s">
        <v>181</v>
      </c>
      <c r="C25" s="76" t="s">
        <v>25</v>
      </c>
      <c r="D25" s="76" t="s">
        <v>165</v>
      </c>
      <c r="E25" s="117">
        <v>12</v>
      </c>
      <c r="F25" s="143">
        <v>14</v>
      </c>
      <c r="G25" s="144">
        <v>8</v>
      </c>
      <c r="H25" s="145">
        <v>3</v>
      </c>
      <c r="I25" s="145">
        <v>0</v>
      </c>
      <c r="J25" s="145">
        <v>0</v>
      </c>
      <c r="K25" s="145">
        <v>0</v>
      </c>
      <c r="L25" s="145">
        <v>0</v>
      </c>
      <c r="M25" s="264">
        <v>11</v>
      </c>
      <c r="N25" s="143">
        <v>0</v>
      </c>
      <c r="O25" s="143">
        <v>7</v>
      </c>
      <c r="P25" s="261">
        <v>7</v>
      </c>
      <c r="Q25" s="281"/>
      <c r="R25" s="281"/>
    </row>
    <row r="26" spans="1:18" ht="20.25" customHeight="1" x14ac:dyDescent="0.6">
      <c r="A26" s="76" t="s">
        <v>175</v>
      </c>
      <c r="B26" s="76" t="s">
        <v>182</v>
      </c>
      <c r="C26" s="76" t="s">
        <v>25</v>
      </c>
      <c r="D26" s="76" t="s">
        <v>165</v>
      </c>
      <c r="E26" s="117">
        <v>12</v>
      </c>
      <c r="F26" s="143">
        <v>56</v>
      </c>
      <c r="G26" s="144">
        <v>4</v>
      </c>
      <c r="H26" s="145">
        <v>0</v>
      </c>
      <c r="I26" s="145">
        <v>0</v>
      </c>
      <c r="J26" s="145">
        <v>0</v>
      </c>
      <c r="K26" s="145">
        <v>0</v>
      </c>
      <c r="L26" s="145">
        <v>0</v>
      </c>
      <c r="M26" s="264">
        <v>4</v>
      </c>
      <c r="N26" s="143">
        <v>0</v>
      </c>
      <c r="O26" s="143">
        <v>4</v>
      </c>
      <c r="P26" s="261">
        <v>4</v>
      </c>
      <c r="Q26" s="281"/>
      <c r="R26" s="281"/>
    </row>
    <row r="27" spans="1:18" ht="20.25" customHeight="1" x14ac:dyDescent="0.6">
      <c r="A27" s="76" t="s">
        <v>175</v>
      </c>
      <c r="B27" s="76" t="s">
        <v>182</v>
      </c>
      <c r="C27" s="76" t="s">
        <v>34</v>
      </c>
      <c r="D27" s="76" t="s">
        <v>165</v>
      </c>
      <c r="E27" s="117">
        <v>48</v>
      </c>
      <c r="F27" s="143">
        <v>138</v>
      </c>
      <c r="G27" s="144">
        <v>2</v>
      </c>
      <c r="H27" s="145">
        <v>2</v>
      </c>
      <c r="I27" s="145">
        <v>2</v>
      </c>
      <c r="J27" s="145">
        <v>2</v>
      </c>
      <c r="K27" s="145">
        <v>0</v>
      </c>
      <c r="L27" s="145">
        <v>0</v>
      </c>
      <c r="M27" s="264">
        <v>8</v>
      </c>
      <c r="N27" s="143">
        <v>0</v>
      </c>
      <c r="O27" s="143">
        <v>2</v>
      </c>
      <c r="P27" s="261">
        <v>2</v>
      </c>
      <c r="Q27" s="281"/>
      <c r="R27" s="281"/>
    </row>
    <row r="28" spans="1:18" ht="20.25" customHeight="1" x14ac:dyDescent="0.6">
      <c r="A28" s="76" t="s">
        <v>175</v>
      </c>
      <c r="B28" s="76" t="s">
        <v>183</v>
      </c>
      <c r="C28" s="76" t="s">
        <v>23</v>
      </c>
      <c r="D28" s="76" t="s">
        <v>167</v>
      </c>
      <c r="E28" s="117">
        <v>24</v>
      </c>
      <c r="F28" s="143">
        <v>282</v>
      </c>
      <c r="G28" s="144">
        <v>9</v>
      </c>
      <c r="H28" s="145">
        <v>10</v>
      </c>
      <c r="I28" s="145">
        <v>0</v>
      </c>
      <c r="J28" s="145">
        <v>0</v>
      </c>
      <c r="K28" s="145">
        <v>0</v>
      </c>
      <c r="L28" s="145">
        <v>0</v>
      </c>
      <c r="M28" s="264">
        <v>19</v>
      </c>
      <c r="N28" s="143">
        <v>0</v>
      </c>
      <c r="O28" s="143">
        <v>10</v>
      </c>
      <c r="P28" s="261">
        <v>10</v>
      </c>
      <c r="Q28" s="281"/>
      <c r="R28" s="281"/>
    </row>
    <row r="29" spans="1:18" ht="20.25" customHeight="1" x14ac:dyDescent="0.6">
      <c r="A29" s="76" t="s">
        <v>175</v>
      </c>
      <c r="B29" s="76" t="s">
        <v>183</v>
      </c>
      <c r="C29" s="76" t="s">
        <v>34</v>
      </c>
      <c r="D29" s="76" t="s">
        <v>167</v>
      </c>
      <c r="E29" s="117">
        <v>48</v>
      </c>
      <c r="F29" s="143">
        <v>160</v>
      </c>
      <c r="G29" s="144">
        <v>5</v>
      </c>
      <c r="H29" s="145">
        <v>3</v>
      </c>
      <c r="I29" s="145">
        <v>2</v>
      </c>
      <c r="J29" s="145">
        <v>3</v>
      </c>
      <c r="K29" s="145">
        <v>1</v>
      </c>
      <c r="L29" s="145">
        <v>2</v>
      </c>
      <c r="M29" s="264">
        <v>16</v>
      </c>
      <c r="N29" s="143">
        <v>2</v>
      </c>
      <c r="O29" s="143">
        <v>1</v>
      </c>
      <c r="P29" s="261">
        <v>3</v>
      </c>
      <c r="Q29" s="281"/>
      <c r="R29" s="281"/>
    </row>
    <row r="30" spans="1:18" ht="20.25" customHeight="1" x14ac:dyDescent="0.6">
      <c r="A30" s="76" t="s">
        <v>175</v>
      </c>
      <c r="B30" s="76" t="s">
        <v>183</v>
      </c>
      <c r="C30" s="76" t="s">
        <v>835</v>
      </c>
      <c r="D30" s="76" t="s">
        <v>167</v>
      </c>
      <c r="E30" s="117">
        <v>24</v>
      </c>
      <c r="F30" s="143">
        <v>23</v>
      </c>
      <c r="G30" s="144">
        <v>2</v>
      </c>
      <c r="H30" s="145">
        <v>2</v>
      </c>
      <c r="I30" s="145">
        <v>0</v>
      </c>
      <c r="J30" s="145">
        <v>0</v>
      </c>
      <c r="K30" s="145">
        <v>0</v>
      </c>
      <c r="L30" s="145">
        <v>0</v>
      </c>
      <c r="M30" s="264">
        <v>4</v>
      </c>
      <c r="N30" s="143">
        <v>0</v>
      </c>
      <c r="O30" s="143">
        <v>2</v>
      </c>
      <c r="P30" s="261">
        <v>2</v>
      </c>
      <c r="Q30" s="281"/>
      <c r="R30" s="281"/>
    </row>
    <row r="31" spans="1:18" ht="20.25" customHeight="1" x14ac:dyDescent="0.6">
      <c r="A31" s="76" t="s">
        <v>175</v>
      </c>
      <c r="B31" s="76" t="s">
        <v>183</v>
      </c>
      <c r="C31" s="76" t="s">
        <v>40</v>
      </c>
      <c r="D31" s="76" t="s">
        <v>167</v>
      </c>
      <c r="E31" s="117">
        <v>34</v>
      </c>
      <c r="F31" s="143">
        <v>186</v>
      </c>
      <c r="G31" s="144">
        <v>6</v>
      </c>
      <c r="H31" s="145">
        <v>6</v>
      </c>
      <c r="I31" s="145">
        <v>6</v>
      </c>
      <c r="J31" s="145">
        <v>0</v>
      </c>
      <c r="K31" s="145">
        <v>0</v>
      </c>
      <c r="L31" s="145">
        <v>0</v>
      </c>
      <c r="M31" s="264">
        <v>18</v>
      </c>
      <c r="N31" s="143">
        <v>0</v>
      </c>
      <c r="O31" s="143">
        <v>6</v>
      </c>
      <c r="P31" s="261">
        <v>6</v>
      </c>
      <c r="Q31" s="281"/>
      <c r="R31" s="281"/>
    </row>
    <row r="32" spans="1:18" ht="20.25" customHeight="1" x14ac:dyDescent="0.6">
      <c r="A32" s="76" t="s">
        <v>175</v>
      </c>
      <c r="B32" s="76" t="s">
        <v>183</v>
      </c>
      <c r="C32" s="76" t="s">
        <v>44</v>
      </c>
      <c r="D32" s="76" t="s">
        <v>167</v>
      </c>
      <c r="E32" s="117">
        <v>24</v>
      </c>
      <c r="F32" s="143">
        <v>125</v>
      </c>
      <c r="G32" s="144">
        <v>10</v>
      </c>
      <c r="H32" s="145">
        <v>11</v>
      </c>
      <c r="I32" s="145">
        <v>0</v>
      </c>
      <c r="J32" s="145">
        <v>0</v>
      </c>
      <c r="K32" s="145">
        <v>0</v>
      </c>
      <c r="L32" s="145">
        <v>0</v>
      </c>
      <c r="M32" s="264">
        <v>21</v>
      </c>
      <c r="N32" s="143">
        <v>0</v>
      </c>
      <c r="O32" s="143">
        <v>9</v>
      </c>
      <c r="P32" s="261">
        <v>9</v>
      </c>
      <c r="Q32" s="281"/>
      <c r="R32" s="281"/>
    </row>
    <row r="33" spans="1:18" ht="20.25" customHeight="1" x14ac:dyDescent="0.6">
      <c r="A33" s="76" t="s">
        <v>175</v>
      </c>
      <c r="B33" s="76" t="s">
        <v>183</v>
      </c>
      <c r="C33" s="76" t="s">
        <v>46</v>
      </c>
      <c r="D33" s="76" t="s">
        <v>167</v>
      </c>
      <c r="E33" s="117">
        <v>36</v>
      </c>
      <c r="F33" s="143">
        <v>89</v>
      </c>
      <c r="G33" s="144">
        <v>4</v>
      </c>
      <c r="H33" s="145">
        <v>4</v>
      </c>
      <c r="I33" s="145">
        <v>4</v>
      </c>
      <c r="J33" s="145">
        <v>0</v>
      </c>
      <c r="K33" s="145">
        <v>0</v>
      </c>
      <c r="L33" s="145">
        <v>0</v>
      </c>
      <c r="M33" s="264">
        <v>12</v>
      </c>
      <c r="N33" s="143">
        <v>4</v>
      </c>
      <c r="O33" s="143">
        <v>0</v>
      </c>
      <c r="P33" s="261">
        <v>4</v>
      </c>
      <c r="Q33" s="281"/>
      <c r="R33" s="281"/>
    </row>
    <row r="34" spans="1:18" ht="20.25" customHeight="1" x14ac:dyDescent="0.6">
      <c r="A34" s="76" t="s">
        <v>175</v>
      </c>
      <c r="B34" s="76" t="s">
        <v>183</v>
      </c>
      <c r="C34" s="76" t="s">
        <v>48</v>
      </c>
      <c r="D34" s="76" t="s">
        <v>167</v>
      </c>
      <c r="E34" s="117">
        <v>36</v>
      </c>
      <c r="F34" s="143">
        <v>93</v>
      </c>
      <c r="G34" s="144">
        <v>6</v>
      </c>
      <c r="H34" s="145">
        <v>5</v>
      </c>
      <c r="I34" s="145">
        <v>4</v>
      </c>
      <c r="J34" s="145">
        <v>0</v>
      </c>
      <c r="K34" s="145">
        <v>0</v>
      </c>
      <c r="L34" s="145">
        <v>0</v>
      </c>
      <c r="M34" s="264">
        <v>15</v>
      </c>
      <c r="N34" s="143">
        <v>0</v>
      </c>
      <c r="O34" s="143">
        <v>6</v>
      </c>
      <c r="P34" s="261">
        <v>6</v>
      </c>
      <c r="Q34" s="281"/>
      <c r="R34" s="281"/>
    </row>
    <row r="35" spans="1:18" ht="20.25" customHeight="1" x14ac:dyDescent="0.6">
      <c r="A35" s="76" t="s">
        <v>175</v>
      </c>
      <c r="B35" s="76" t="s">
        <v>184</v>
      </c>
      <c r="C35" s="76" t="s">
        <v>23</v>
      </c>
      <c r="D35" s="76" t="s">
        <v>167</v>
      </c>
      <c r="E35" s="117">
        <v>27</v>
      </c>
      <c r="F35" s="143">
        <v>150</v>
      </c>
      <c r="G35" s="144">
        <v>3</v>
      </c>
      <c r="H35" s="145">
        <v>3</v>
      </c>
      <c r="I35" s="145">
        <v>3</v>
      </c>
      <c r="J35" s="145">
        <v>0</v>
      </c>
      <c r="K35" s="145">
        <v>0</v>
      </c>
      <c r="L35" s="145">
        <v>0</v>
      </c>
      <c r="M35" s="264">
        <v>9</v>
      </c>
      <c r="N35" s="143">
        <v>3</v>
      </c>
      <c r="O35" s="143">
        <v>0</v>
      </c>
      <c r="P35" s="261">
        <v>3</v>
      </c>
      <c r="Q35" s="281"/>
      <c r="R35" s="281"/>
    </row>
    <row r="36" spans="1:18" ht="20.25" customHeight="1" x14ac:dyDescent="0.6">
      <c r="A36" s="76" t="s">
        <v>175</v>
      </c>
      <c r="B36" s="76" t="s">
        <v>184</v>
      </c>
      <c r="C36" s="76" t="s">
        <v>34</v>
      </c>
      <c r="D36" s="76" t="s">
        <v>167</v>
      </c>
      <c r="E36" s="117">
        <v>48</v>
      </c>
      <c r="F36" s="143">
        <v>17</v>
      </c>
      <c r="G36" s="144">
        <v>2</v>
      </c>
      <c r="H36" s="145">
        <v>4</v>
      </c>
      <c r="I36" s="145">
        <v>4</v>
      </c>
      <c r="J36" s="145">
        <v>3</v>
      </c>
      <c r="K36" s="145">
        <v>3</v>
      </c>
      <c r="L36" s="145">
        <v>4</v>
      </c>
      <c r="M36" s="264">
        <v>20</v>
      </c>
      <c r="N36" s="143">
        <v>3</v>
      </c>
      <c r="O36" s="143">
        <v>1</v>
      </c>
      <c r="P36" s="261">
        <v>4</v>
      </c>
      <c r="Q36" s="281"/>
      <c r="R36" s="281"/>
    </row>
    <row r="37" spans="1:18" ht="20.25" customHeight="1" x14ac:dyDescent="0.6">
      <c r="A37" s="76" t="s">
        <v>175</v>
      </c>
      <c r="B37" s="76" t="s">
        <v>184</v>
      </c>
      <c r="C37" s="76" t="s">
        <v>40</v>
      </c>
      <c r="D37" s="76" t="s">
        <v>167</v>
      </c>
      <c r="E37" s="117">
        <v>27</v>
      </c>
      <c r="F37" s="143">
        <v>86</v>
      </c>
      <c r="G37" s="144">
        <v>6</v>
      </c>
      <c r="H37" s="145">
        <v>6</v>
      </c>
      <c r="I37" s="145">
        <v>6</v>
      </c>
      <c r="J37" s="145">
        <v>0</v>
      </c>
      <c r="K37" s="145">
        <v>0</v>
      </c>
      <c r="L37" s="145">
        <v>0</v>
      </c>
      <c r="M37" s="264">
        <v>18</v>
      </c>
      <c r="N37" s="143">
        <v>6</v>
      </c>
      <c r="O37" s="143">
        <v>0</v>
      </c>
      <c r="P37" s="261">
        <v>6</v>
      </c>
      <c r="Q37" s="281"/>
      <c r="R37" s="281"/>
    </row>
    <row r="38" spans="1:18" ht="20.25" customHeight="1" x14ac:dyDescent="0.6">
      <c r="A38" s="76" t="s">
        <v>175</v>
      </c>
      <c r="B38" s="76" t="s">
        <v>184</v>
      </c>
      <c r="C38" s="76" t="s">
        <v>44</v>
      </c>
      <c r="D38" s="76" t="s">
        <v>167</v>
      </c>
      <c r="E38" s="117">
        <v>24</v>
      </c>
      <c r="F38" s="143">
        <v>62</v>
      </c>
      <c r="G38" s="144">
        <v>4</v>
      </c>
      <c r="H38" s="145">
        <v>4</v>
      </c>
      <c r="I38" s="145">
        <v>0</v>
      </c>
      <c r="J38" s="145">
        <v>0</v>
      </c>
      <c r="K38" s="145">
        <v>0</v>
      </c>
      <c r="L38" s="145">
        <v>0</v>
      </c>
      <c r="M38" s="264">
        <v>8</v>
      </c>
      <c r="N38" s="143">
        <v>4</v>
      </c>
      <c r="O38" s="143">
        <v>0</v>
      </c>
      <c r="P38" s="261">
        <v>4</v>
      </c>
      <c r="Q38" s="281"/>
      <c r="R38" s="281"/>
    </row>
    <row r="39" spans="1:18" ht="20.25" customHeight="1" x14ac:dyDescent="0.6">
      <c r="A39" s="76" t="s">
        <v>175</v>
      </c>
      <c r="B39" s="76" t="s">
        <v>184</v>
      </c>
      <c r="C39" s="76" t="s">
        <v>46</v>
      </c>
      <c r="D39" s="76" t="s">
        <v>167</v>
      </c>
      <c r="E39" s="117">
        <v>36</v>
      </c>
      <c r="F39" s="143">
        <v>65</v>
      </c>
      <c r="G39" s="144">
        <v>4</v>
      </c>
      <c r="H39" s="145">
        <v>2</v>
      </c>
      <c r="I39" s="145">
        <v>3</v>
      </c>
      <c r="J39" s="145">
        <v>0</v>
      </c>
      <c r="K39" s="145">
        <v>0</v>
      </c>
      <c r="L39" s="145">
        <v>0</v>
      </c>
      <c r="M39" s="264">
        <v>9</v>
      </c>
      <c r="N39" s="143">
        <v>1</v>
      </c>
      <c r="O39" s="143">
        <v>2</v>
      </c>
      <c r="P39" s="261">
        <v>3</v>
      </c>
      <c r="Q39" s="281"/>
      <c r="R39" s="281"/>
    </row>
    <row r="40" spans="1:18" ht="20.25" customHeight="1" x14ac:dyDescent="0.6">
      <c r="A40" s="76" t="s">
        <v>175</v>
      </c>
      <c r="B40" s="76" t="s">
        <v>184</v>
      </c>
      <c r="C40" s="76" t="s">
        <v>48</v>
      </c>
      <c r="D40" s="76" t="s">
        <v>167</v>
      </c>
      <c r="E40" s="117">
        <v>36</v>
      </c>
      <c r="F40" s="143">
        <v>94</v>
      </c>
      <c r="G40" s="144">
        <v>3</v>
      </c>
      <c r="H40" s="145">
        <v>4</v>
      </c>
      <c r="I40" s="145">
        <v>5</v>
      </c>
      <c r="J40" s="145">
        <v>0</v>
      </c>
      <c r="K40" s="145">
        <v>0</v>
      </c>
      <c r="L40" s="145">
        <v>0</v>
      </c>
      <c r="M40" s="264">
        <v>12</v>
      </c>
      <c r="N40" s="143">
        <v>0</v>
      </c>
      <c r="O40" s="143">
        <v>2</v>
      </c>
      <c r="P40" s="261">
        <v>2</v>
      </c>
      <c r="Q40" s="281"/>
      <c r="R40" s="281"/>
    </row>
    <row r="41" spans="1:18" ht="20.25" customHeight="1" x14ac:dyDescent="0.6">
      <c r="A41" s="76" t="s">
        <v>175</v>
      </c>
      <c r="B41" s="76" t="s">
        <v>819</v>
      </c>
      <c r="C41" s="76" t="s">
        <v>25</v>
      </c>
      <c r="D41" s="76" t="s">
        <v>165</v>
      </c>
      <c r="E41" s="117">
        <v>12</v>
      </c>
      <c r="F41" s="143">
        <v>67</v>
      </c>
      <c r="G41" s="144">
        <v>4</v>
      </c>
      <c r="H41" s="145">
        <v>0</v>
      </c>
      <c r="I41" s="145">
        <v>0</v>
      </c>
      <c r="J41" s="145">
        <v>0</v>
      </c>
      <c r="K41" s="145">
        <v>0</v>
      </c>
      <c r="L41" s="145">
        <v>0</v>
      </c>
      <c r="M41" s="264">
        <v>4</v>
      </c>
      <c r="N41" s="143">
        <v>0</v>
      </c>
      <c r="O41" s="143">
        <v>4</v>
      </c>
      <c r="P41" s="261">
        <v>4</v>
      </c>
      <c r="Q41" s="281"/>
      <c r="R41" s="281"/>
    </row>
    <row r="42" spans="1:18" ht="20.25" customHeight="1" x14ac:dyDescent="0.6">
      <c r="A42" s="76" t="s">
        <v>175</v>
      </c>
      <c r="B42" s="76" t="s">
        <v>185</v>
      </c>
      <c r="C42" s="76" t="s">
        <v>5</v>
      </c>
      <c r="D42" s="76" t="s">
        <v>165</v>
      </c>
      <c r="E42" s="117">
        <v>12</v>
      </c>
      <c r="F42" s="143">
        <v>7</v>
      </c>
      <c r="G42" s="144">
        <v>7</v>
      </c>
      <c r="H42" s="145">
        <v>0</v>
      </c>
      <c r="I42" s="145">
        <v>0</v>
      </c>
      <c r="J42" s="145">
        <v>0</v>
      </c>
      <c r="K42" s="145">
        <v>0</v>
      </c>
      <c r="L42" s="145">
        <v>0</v>
      </c>
      <c r="M42" s="264">
        <v>7</v>
      </c>
      <c r="N42" s="143">
        <v>7</v>
      </c>
      <c r="O42" s="143">
        <v>0</v>
      </c>
      <c r="P42" s="261">
        <v>7</v>
      </c>
      <c r="Q42" s="281"/>
      <c r="R42" s="281"/>
    </row>
    <row r="43" spans="1:18" ht="20.25" customHeight="1" x14ac:dyDescent="0.6">
      <c r="A43" s="76" t="s">
        <v>175</v>
      </c>
      <c r="B43" s="76" t="s">
        <v>186</v>
      </c>
      <c r="C43" s="76" t="s">
        <v>25</v>
      </c>
      <c r="D43" s="76" t="s">
        <v>165</v>
      </c>
      <c r="E43" s="117">
        <v>12</v>
      </c>
      <c r="F43" s="143">
        <v>72</v>
      </c>
      <c r="G43" s="144">
        <v>4</v>
      </c>
      <c r="H43" s="145">
        <v>0</v>
      </c>
      <c r="I43" s="145">
        <v>0</v>
      </c>
      <c r="J43" s="145">
        <v>0</v>
      </c>
      <c r="K43" s="145">
        <v>0</v>
      </c>
      <c r="L43" s="145">
        <v>0</v>
      </c>
      <c r="M43" s="264">
        <v>4</v>
      </c>
      <c r="N43" s="143">
        <v>0</v>
      </c>
      <c r="O43" s="143">
        <v>4</v>
      </c>
      <c r="P43" s="261">
        <v>4</v>
      </c>
      <c r="Q43" s="281"/>
      <c r="R43" s="281"/>
    </row>
    <row r="44" spans="1:18" ht="20.25" customHeight="1" x14ac:dyDescent="0.6">
      <c r="A44" s="76" t="s">
        <v>175</v>
      </c>
      <c r="B44" s="76" t="s">
        <v>187</v>
      </c>
      <c r="C44" s="76" t="s">
        <v>25</v>
      </c>
      <c r="D44" s="76" t="s">
        <v>165</v>
      </c>
      <c r="E44" s="117">
        <v>12</v>
      </c>
      <c r="F44" s="143">
        <v>60</v>
      </c>
      <c r="G44" s="144">
        <v>5</v>
      </c>
      <c r="H44" s="145">
        <v>0</v>
      </c>
      <c r="I44" s="145">
        <v>0</v>
      </c>
      <c r="J44" s="145">
        <v>0</v>
      </c>
      <c r="K44" s="145">
        <v>0</v>
      </c>
      <c r="L44" s="145">
        <v>0</v>
      </c>
      <c r="M44" s="264">
        <v>5</v>
      </c>
      <c r="N44" s="143">
        <v>0</v>
      </c>
      <c r="O44" s="143">
        <v>4</v>
      </c>
      <c r="P44" s="261">
        <v>4</v>
      </c>
      <c r="Q44" s="281"/>
      <c r="R44" s="281"/>
    </row>
    <row r="45" spans="1:18" ht="20.25" customHeight="1" x14ac:dyDescent="0.6">
      <c r="A45" s="76" t="s">
        <v>175</v>
      </c>
      <c r="B45" s="76" t="s">
        <v>187</v>
      </c>
      <c r="C45" s="76" t="s">
        <v>34</v>
      </c>
      <c r="D45" s="76" t="s">
        <v>165</v>
      </c>
      <c r="E45" s="117">
        <v>48</v>
      </c>
      <c r="F45" s="143">
        <v>16</v>
      </c>
      <c r="G45" s="144">
        <v>3</v>
      </c>
      <c r="H45" s="145">
        <v>3</v>
      </c>
      <c r="I45" s="145">
        <v>3</v>
      </c>
      <c r="J45" s="145">
        <v>3</v>
      </c>
      <c r="K45" s="145">
        <v>0</v>
      </c>
      <c r="L45" s="145">
        <v>0</v>
      </c>
      <c r="M45" s="264">
        <v>12</v>
      </c>
      <c r="N45" s="143">
        <v>0</v>
      </c>
      <c r="O45" s="143">
        <v>2</v>
      </c>
      <c r="P45" s="261">
        <v>2</v>
      </c>
      <c r="Q45" s="281"/>
      <c r="R45" s="281"/>
    </row>
    <row r="46" spans="1:18" ht="20.25" customHeight="1" x14ac:dyDescent="0.6">
      <c r="A46" s="76" t="s">
        <v>175</v>
      </c>
      <c r="B46" s="76" t="s">
        <v>820</v>
      </c>
      <c r="C46" s="76" t="s">
        <v>5</v>
      </c>
      <c r="D46" s="76" t="s">
        <v>165</v>
      </c>
      <c r="E46" s="117">
        <v>12</v>
      </c>
      <c r="F46" s="143">
        <v>72</v>
      </c>
      <c r="G46" s="144">
        <v>4</v>
      </c>
      <c r="H46" s="145">
        <v>0</v>
      </c>
      <c r="I46" s="145">
        <v>0</v>
      </c>
      <c r="J46" s="145">
        <v>0</v>
      </c>
      <c r="K46" s="145">
        <v>0</v>
      </c>
      <c r="L46" s="145">
        <v>0</v>
      </c>
      <c r="M46" s="264">
        <v>4</v>
      </c>
      <c r="N46" s="143">
        <v>0</v>
      </c>
      <c r="O46" s="143">
        <v>3</v>
      </c>
      <c r="P46" s="261">
        <v>3</v>
      </c>
      <c r="Q46" s="281"/>
      <c r="R46" s="281"/>
    </row>
    <row r="47" spans="1:18" ht="20.25" customHeight="1" x14ac:dyDescent="0.6">
      <c r="A47" s="76" t="s">
        <v>175</v>
      </c>
      <c r="B47" s="76" t="s">
        <v>188</v>
      </c>
      <c r="C47" s="76" t="s">
        <v>25</v>
      </c>
      <c r="D47" s="76" t="s">
        <v>165</v>
      </c>
      <c r="E47" s="117">
        <v>12</v>
      </c>
      <c r="F47" s="143">
        <v>32</v>
      </c>
      <c r="G47" s="144">
        <v>6</v>
      </c>
      <c r="H47" s="145">
        <v>0</v>
      </c>
      <c r="I47" s="145">
        <v>0</v>
      </c>
      <c r="J47" s="145">
        <v>0</v>
      </c>
      <c r="K47" s="145">
        <v>0</v>
      </c>
      <c r="L47" s="145">
        <v>0</v>
      </c>
      <c r="M47" s="264">
        <v>6</v>
      </c>
      <c r="N47" s="143">
        <v>0</v>
      </c>
      <c r="O47" s="143">
        <v>6</v>
      </c>
      <c r="P47" s="261">
        <v>6</v>
      </c>
      <c r="Q47" s="281"/>
      <c r="R47" s="281"/>
    </row>
    <row r="48" spans="1:18" ht="20.25" customHeight="1" x14ac:dyDescent="0.6">
      <c r="A48" s="76" t="s">
        <v>175</v>
      </c>
      <c r="B48" s="76" t="s">
        <v>189</v>
      </c>
      <c r="C48" s="76" t="s">
        <v>5</v>
      </c>
      <c r="D48" s="76" t="s">
        <v>165</v>
      </c>
      <c r="E48" s="117">
        <v>12</v>
      </c>
      <c r="F48" s="143">
        <v>120</v>
      </c>
      <c r="G48" s="144">
        <v>4</v>
      </c>
      <c r="H48" s="145">
        <v>0</v>
      </c>
      <c r="I48" s="145">
        <v>0</v>
      </c>
      <c r="J48" s="145">
        <v>0</v>
      </c>
      <c r="K48" s="145">
        <v>0</v>
      </c>
      <c r="L48" s="145">
        <v>0</v>
      </c>
      <c r="M48" s="264">
        <v>4</v>
      </c>
      <c r="N48" s="143">
        <v>0</v>
      </c>
      <c r="O48" s="143">
        <v>4</v>
      </c>
      <c r="P48" s="261">
        <v>4</v>
      </c>
      <c r="Q48" s="281"/>
      <c r="R48" s="281"/>
    </row>
    <row r="49" spans="1:18" ht="20.25" customHeight="1" x14ac:dyDescent="0.6">
      <c r="A49" s="76" t="s">
        <v>175</v>
      </c>
      <c r="B49" s="76" t="s">
        <v>190</v>
      </c>
      <c r="C49" s="76" t="s">
        <v>5</v>
      </c>
      <c r="D49" s="76" t="s">
        <v>165</v>
      </c>
      <c r="E49" s="117">
        <v>12</v>
      </c>
      <c r="F49" s="143">
        <v>115</v>
      </c>
      <c r="G49" s="144">
        <v>6</v>
      </c>
      <c r="H49" s="145">
        <v>0</v>
      </c>
      <c r="I49" s="145">
        <v>0</v>
      </c>
      <c r="J49" s="145">
        <v>0</v>
      </c>
      <c r="K49" s="145">
        <v>0</v>
      </c>
      <c r="L49" s="145">
        <v>0</v>
      </c>
      <c r="M49" s="264">
        <v>6</v>
      </c>
      <c r="N49" s="143">
        <v>0</v>
      </c>
      <c r="O49" s="143">
        <v>6</v>
      </c>
      <c r="P49" s="261">
        <v>6</v>
      </c>
      <c r="Q49" s="281"/>
      <c r="R49" s="281"/>
    </row>
    <row r="50" spans="1:18" ht="20.25" customHeight="1" x14ac:dyDescent="0.6">
      <c r="A50" s="76" t="s">
        <v>175</v>
      </c>
      <c r="B50" s="76" t="s">
        <v>191</v>
      </c>
      <c r="C50" s="76" t="s">
        <v>34</v>
      </c>
      <c r="D50" s="76" t="s">
        <v>165</v>
      </c>
      <c r="E50" s="117">
        <v>48</v>
      </c>
      <c r="F50" s="143">
        <v>120</v>
      </c>
      <c r="G50" s="144">
        <v>4</v>
      </c>
      <c r="H50" s="145">
        <v>4</v>
      </c>
      <c r="I50" s="145">
        <v>4</v>
      </c>
      <c r="J50" s="145">
        <v>4</v>
      </c>
      <c r="K50" s="145">
        <v>0</v>
      </c>
      <c r="L50" s="145">
        <v>0</v>
      </c>
      <c r="M50" s="264">
        <v>16</v>
      </c>
      <c r="N50" s="143">
        <v>0</v>
      </c>
      <c r="O50" s="143">
        <v>4</v>
      </c>
      <c r="P50" s="261">
        <v>4</v>
      </c>
      <c r="Q50" s="281"/>
      <c r="R50" s="281"/>
    </row>
    <row r="51" spans="1:18" ht="20.25" customHeight="1" x14ac:dyDescent="0.6">
      <c r="A51" s="76" t="s">
        <v>175</v>
      </c>
      <c r="B51" s="76" t="s">
        <v>192</v>
      </c>
      <c r="C51" s="76" t="s">
        <v>5</v>
      </c>
      <c r="D51" s="76" t="s">
        <v>167</v>
      </c>
      <c r="E51" s="117">
        <v>12</v>
      </c>
      <c r="F51" s="143">
        <v>115</v>
      </c>
      <c r="G51" s="144">
        <v>7</v>
      </c>
      <c r="H51" s="145">
        <v>0</v>
      </c>
      <c r="I51" s="145">
        <v>0</v>
      </c>
      <c r="J51" s="145">
        <v>0</v>
      </c>
      <c r="K51" s="145">
        <v>0</v>
      </c>
      <c r="L51" s="145">
        <v>0</v>
      </c>
      <c r="M51" s="264">
        <v>7</v>
      </c>
      <c r="N51" s="143">
        <v>0</v>
      </c>
      <c r="O51" s="143">
        <v>7</v>
      </c>
      <c r="P51" s="261">
        <v>7</v>
      </c>
      <c r="Q51" s="281"/>
      <c r="R51" s="281"/>
    </row>
    <row r="52" spans="1:18" ht="20.25" customHeight="1" x14ac:dyDescent="0.6">
      <c r="A52" s="76" t="s">
        <v>175</v>
      </c>
      <c r="B52" s="76" t="s">
        <v>192</v>
      </c>
      <c r="C52" s="76" t="s">
        <v>23</v>
      </c>
      <c r="D52" s="76" t="s">
        <v>167</v>
      </c>
      <c r="E52" s="117">
        <v>24</v>
      </c>
      <c r="F52" s="143">
        <v>168</v>
      </c>
      <c r="G52" s="144">
        <v>5</v>
      </c>
      <c r="H52" s="145">
        <v>5</v>
      </c>
      <c r="I52" s="145">
        <v>0</v>
      </c>
      <c r="J52" s="145">
        <v>0</v>
      </c>
      <c r="K52" s="145">
        <v>0</v>
      </c>
      <c r="L52" s="145">
        <v>0</v>
      </c>
      <c r="M52" s="264">
        <v>10</v>
      </c>
      <c r="N52" s="143">
        <v>0</v>
      </c>
      <c r="O52" s="143">
        <v>5</v>
      </c>
      <c r="P52" s="261">
        <v>5</v>
      </c>
      <c r="Q52" s="281"/>
      <c r="R52" s="281"/>
    </row>
    <row r="53" spans="1:18" ht="20.25" customHeight="1" x14ac:dyDescent="0.6">
      <c r="A53" s="76" t="s">
        <v>175</v>
      </c>
      <c r="B53" s="76" t="s">
        <v>192</v>
      </c>
      <c r="C53" s="76" t="s">
        <v>25</v>
      </c>
      <c r="D53" s="76" t="s">
        <v>167</v>
      </c>
      <c r="E53" s="117">
        <v>12</v>
      </c>
      <c r="F53" s="143">
        <v>77</v>
      </c>
      <c r="G53" s="144">
        <v>6</v>
      </c>
      <c r="H53" s="145">
        <v>0</v>
      </c>
      <c r="I53" s="145">
        <v>0</v>
      </c>
      <c r="J53" s="145">
        <v>0</v>
      </c>
      <c r="K53" s="145">
        <v>0</v>
      </c>
      <c r="L53" s="145">
        <v>0</v>
      </c>
      <c r="M53" s="264">
        <v>6</v>
      </c>
      <c r="N53" s="143">
        <v>0</v>
      </c>
      <c r="O53" s="143">
        <v>6</v>
      </c>
      <c r="P53" s="261">
        <v>6</v>
      </c>
      <c r="Q53" s="281"/>
      <c r="R53" s="281"/>
    </row>
    <row r="54" spans="1:18" ht="20.25" customHeight="1" x14ac:dyDescent="0.6">
      <c r="A54" s="76" t="s">
        <v>175</v>
      </c>
      <c r="B54" s="76" t="s">
        <v>192</v>
      </c>
      <c r="C54" s="76" t="s">
        <v>815</v>
      </c>
      <c r="D54" s="76" t="s">
        <v>167</v>
      </c>
      <c r="E54" s="117">
        <v>12</v>
      </c>
      <c r="F54" s="143">
        <v>7</v>
      </c>
      <c r="G54" s="144">
        <v>3</v>
      </c>
      <c r="H54" s="145">
        <v>0</v>
      </c>
      <c r="I54" s="145">
        <v>0</v>
      </c>
      <c r="J54" s="145">
        <v>0</v>
      </c>
      <c r="K54" s="145">
        <v>0</v>
      </c>
      <c r="L54" s="145">
        <v>0</v>
      </c>
      <c r="M54" s="264">
        <v>3</v>
      </c>
      <c r="N54" s="143">
        <v>0</v>
      </c>
      <c r="O54" s="143">
        <v>3</v>
      </c>
      <c r="P54" s="261">
        <v>3</v>
      </c>
      <c r="Q54" s="281"/>
      <c r="R54" s="281"/>
    </row>
    <row r="55" spans="1:18" ht="20.25" customHeight="1" x14ac:dyDescent="0.6">
      <c r="A55" s="76" t="s">
        <v>175</v>
      </c>
      <c r="B55" s="76" t="s">
        <v>192</v>
      </c>
      <c r="C55" s="76" t="s">
        <v>32</v>
      </c>
      <c r="D55" s="76" t="s">
        <v>167</v>
      </c>
      <c r="E55" s="117">
        <v>24</v>
      </c>
      <c r="F55" s="143">
        <v>37</v>
      </c>
      <c r="G55" s="144">
        <v>3</v>
      </c>
      <c r="H55" s="145">
        <v>3</v>
      </c>
      <c r="I55" s="145">
        <v>0</v>
      </c>
      <c r="J55" s="145">
        <v>0</v>
      </c>
      <c r="K55" s="145">
        <v>0</v>
      </c>
      <c r="L55" s="145">
        <v>0</v>
      </c>
      <c r="M55" s="264">
        <v>6</v>
      </c>
      <c r="N55" s="143">
        <v>0</v>
      </c>
      <c r="O55" s="143">
        <v>3</v>
      </c>
      <c r="P55" s="261">
        <v>3</v>
      </c>
      <c r="Q55" s="281"/>
      <c r="R55" s="281"/>
    </row>
    <row r="56" spans="1:18" ht="20.25" customHeight="1" x14ac:dyDescent="0.6">
      <c r="A56" s="76" t="s">
        <v>175</v>
      </c>
      <c r="B56" s="76" t="s">
        <v>192</v>
      </c>
      <c r="C56" s="76" t="s">
        <v>34</v>
      </c>
      <c r="D56" s="76" t="s">
        <v>167</v>
      </c>
      <c r="E56" s="117">
        <v>72</v>
      </c>
      <c r="F56" s="143">
        <v>91</v>
      </c>
      <c r="G56" s="144">
        <v>2</v>
      </c>
      <c r="H56" s="145">
        <v>2</v>
      </c>
      <c r="I56" s="145">
        <v>2</v>
      </c>
      <c r="J56" s="145">
        <v>2</v>
      </c>
      <c r="K56" s="145">
        <v>2</v>
      </c>
      <c r="L56" s="145">
        <v>2</v>
      </c>
      <c r="M56" s="264">
        <v>12</v>
      </c>
      <c r="N56" s="143">
        <v>2</v>
      </c>
      <c r="O56" s="143">
        <v>0</v>
      </c>
      <c r="P56" s="261">
        <v>2</v>
      </c>
      <c r="Q56" s="281"/>
      <c r="R56" s="281"/>
    </row>
    <row r="57" spans="1:18" ht="20.25" customHeight="1" x14ac:dyDescent="0.6">
      <c r="A57" s="76" t="s">
        <v>175</v>
      </c>
      <c r="B57" s="76" t="s">
        <v>192</v>
      </c>
      <c r="C57" s="76" t="s">
        <v>835</v>
      </c>
      <c r="D57" s="76" t="s">
        <v>167</v>
      </c>
      <c r="E57" s="117">
        <v>24</v>
      </c>
      <c r="F57" s="143">
        <v>42</v>
      </c>
      <c r="G57" s="144">
        <v>4</v>
      </c>
      <c r="H57" s="145">
        <v>4</v>
      </c>
      <c r="I57" s="145">
        <v>0</v>
      </c>
      <c r="J57" s="145">
        <v>0</v>
      </c>
      <c r="K57" s="145">
        <v>0</v>
      </c>
      <c r="L57" s="145">
        <v>0</v>
      </c>
      <c r="M57" s="264">
        <v>8</v>
      </c>
      <c r="N57" s="143">
        <v>0</v>
      </c>
      <c r="O57" s="143">
        <v>4</v>
      </c>
      <c r="P57" s="261">
        <v>4</v>
      </c>
      <c r="Q57" s="281"/>
      <c r="R57" s="281"/>
    </row>
    <row r="58" spans="1:18" ht="20.25" customHeight="1" x14ac:dyDescent="0.6">
      <c r="A58" s="76" t="s">
        <v>175</v>
      </c>
      <c r="B58" s="76" t="s">
        <v>192</v>
      </c>
      <c r="C58" s="76" t="s">
        <v>40</v>
      </c>
      <c r="D58" s="76" t="s">
        <v>167</v>
      </c>
      <c r="E58" s="117">
        <v>36</v>
      </c>
      <c r="F58" s="143">
        <v>261</v>
      </c>
      <c r="G58" s="144">
        <v>8</v>
      </c>
      <c r="H58" s="145">
        <v>8</v>
      </c>
      <c r="I58" s="145">
        <v>6</v>
      </c>
      <c r="J58" s="145">
        <v>0</v>
      </c>
      <c r="K58" s="145">
        <v>0</v>
      </c>
      <c r="L58" s="145">
        <v>0</v>
      </c>
      <c r="M58" s="264">
        <v>22</v>
      </c>
      <c r="N58" s="143">
        <v>4</v>
      </c>
      <c r="O58" s="143">
        <v>2</v>
      </c>
      <c r="P58" s="261">
        <v>6</v>
      </c>
      <c r="Q58" s="281"/>
      <c r="R58" s="281"/>
    </row>
    <row r="59" spans="1:18" ht="20.25" customHeight="1" x14ac:dyDescent="0.6">
      <c r="A59" s="76" t="s">
        <v>175</v>
      </c>
      <c r="B59" s="76" t="s">
        <v>192</v>
      </c>
      <c r="C59" s="76" t="s">
        <v>44</v>
      </c>
      <c r="D59" s="76" t="s">
        <v>167</v>
      </c>
      <c r="E59" s="117">
        <v>25</v>
      </c>
      <c r="F59" s="143">
        <v>151</v>
      </c>
      <c r="G59" s="144">
        <v>7</v>
      </c>
      <c r="H59" s="145">
        <v>7</v>
      </c>
      <c r="I59" s="145">
        <v>0</v>
      </c>
      <c r="J59" s="145">
        <v>0</v>
      </c>
      <c r="K59" s="145">
        <v>0</v>
      </c>
      <c r="L59" s="145">
        <v>0</v>
      </c>
      <c r="M59" s="264">
        <v>14</v>
      </c>
      <c r="N59" s="143">
        <v>0</v>
      </c>
      <c r="O59" s="143">
        <v>7</v>
      </c>
      <c r="P59" s="261">
        <v>7</v>
      </c>
      <c r="Q59" s="281"/>
      <c r="R59" s="281"/>
    </row>
    <row r="60" spans="1:18" ht="20.25" customHeight="1" x14ac:dyDescent="0.6">
      <c r="A60" s="76" t="s">
        <v>175</v>
      </c>
      <c r="B60" s="76" t="s">
        <v>192</v>
      </c>
      <c r="C60" s="76" t="s">
        <v>46</v>
      </c>
      <c r="D60" s="76" t="s">
        <v>167</v>
      </c>
      <c r="E60" s="117">
        <v>36</v>
      </c>
      <c r="F60" s="143">
        <v>77</v>
      </c>
      <c r="G60" s="144">
        <v>3</v>
      </c>
      <c r="H60" s="145">
        <v>3</v>
      </c>
      <c r="I60" s="145">
        <v>2</v>
      </c>
      <c r="J60" s="145">
        <v>0</v>
      </c>
      <c r="K60" s="145">
        <v>0</v>
      </c>
      <c r="L60" s="145">
        <v>0</v>
      </c>
      <c r="M60" s="264">
        <v>8</v>
      </c>
      <c r="N60" s="143">
        <v>1</v>
      </c>
      <c r="O60" s="143">
        <v>2</v>
      </c>
      <c r="P60" s="261">
        <v>3</v>
      </c>
      <c r="Q60" s="281"/>
      <c r="R60" s="281"/>
    </row>
    <row r="61" spans="1:18" ht="20.25" customHeight="1" x14ac:dyDescent="0.6">
      <c r="A61" s="76" t="s">
        <v>175</v>
      </c>
      <c r="B61" s="76" t="s">
        <v>192</v>
      </c>
      <c r="C61" s="76" t="s">
        <v>48</v>
      </c>
      <c r="D61" s="76" t="s">
        <v>167</v>
      </c>
      <c r="E61" s="117">
        <v>36</v>
      </c>
      <c r="F61" s="143">
        <v>50</v>
      </c>
      <c r="G61" s="144">
        <v>2</v>
      </c>
      <c r="H61" s="145">
        <v>2</v>
      </c>
      <c r="I61" s="145">
        <v>2</v>
      </c>
      <c r="J61" s="145">
        <v>0</v>
      </c>
      <c r="K61" s="145">
        <v>0</v>
      </c>
      <c r="L61" s="145">
        <v>0</v>
      </c>
      <c r="M61" s="264">
        <v>6</v>
      </c>
      <c r="N61" s="143">
        <v>0</v>
      </c>
      <c r="O61" s="143">
        <v>2</v>
      </c>
      <c r="P61" s="261">
        <v>2</v>
      </c>
      <c r="Q61" s="281"/>
      <c r="R61" s="281"/>
    </row>
    <row r="62" spans="1:18" ht="20.25" customHeight="1" x14ac:dyDescent="0.6">
      <c r="A62" s="76" t="s">
        <v>175</v>
      </c>
      <c r="B62" s="76" t="s">
        <v>193</v>
      </c>
      <c r="C62" s="76" t="s">
        <v>21</v>
      </c>
      <c r="D62" s="76" t="s">
        <v>167</v>
      </c>
      <c r="E62" s="117">
        <v>12</v>
      </c>
      <c r="F62" s="143">
        <v>14</v>
      </c>
      <c r="G62" s="144">
        <v>2</v>
      </c>
      <c r="H62" s="145">
        <v>0</v>
      </c>
      <c r="I62" s="145">
        <v>0</v>
      </c>
      <c r="J62" s="145">
        <v>0</v>
      </c>
      <c r="K62" s="145">
        <v>0</v>
      </c>
      <c r="L62" s="145">
        <v>0</v>
      </c>
      <c r="M62" s="264">
        <v>2</v>
      </c>
      <c r="N62" s="143">
        <v>0</v>
      </c>
      <c r="O62" s="143">
        <v>3</v>
      </c>
      <c r="P62" s="261">
        <v>3</v>
      </c>
      <c r="Q62" s="281"/>
      <c r="R62" s="281"/>
    </row>
    <row r="63" spans="1:18" ht="20.25" customHeight="1" x14ac:dyDescent="0.6">
      <c r="A63" s="76" t="s">
        <v>175</v>
      </c>
      <c r="B63" s="76" t="s">
        <v>193</v>
      </c>
      <c r="C63" s="76" t="s">
        <v>23</v>
      </c>
      <c r="D63" s="76" t="s">
        <v>167</v>
      </c>
      <c r="E63" s="117">
        <v>24</v>
      </c>
      <c r="F63" s="143">
        <v>185</v>
      </c>
      <c r="G63" s="144">
        <v>3</v>
      </c>
      <c r="H63" s="145">
        <v>3</v>
      </c>
      <c r="I63" s="145">
        <v>0</v>
      </c>
      <c r="J63" s="145">
        <v>0</v>
      </c>
      <c r="K63" s="145">
        <v>0</v>
      </c>
      <c r="L63" s="145">
        <v>0</v>
      </c>
      <c r="M63" s="264">
        <v>6</v>
      </c>
      <c r="N63" s="143">
        <v>0</v>
      </c>
      <c r="O63" s="143">
        <v>3</v>
      </c>
      <c r="P63" s="261">
        <v>3</v>
      </c>
      <c r="Q63" s="281"/>
      <c r="R63" s="281"/>
    </row>
    <row r="64" spans="1:18" ht="20.25" customHeight="1" x14ac:dyDescent="0.6">
      <c r="A64" s="76" t="s">
        <v>175</v>
      </c>
      <c r="B64" s="76" t="s">
        <v>193</v>
      </c>
      <c r="C64" s="76" t="s">
        <v>25</v>
      </c>
      <c r="D64" s="76" t="s">
        <v>167</v>
      </c>
      <c r="E64" s="117">
        <v>12</v>
      </c>
      <c r="F64" s="143">
        <v>22</v>
      </c>
      <c r="G64" s="144">
        <v>0</v>
      </c>
      <c r="H64" s="145">
        <v>0</v>
      </c>
      <c r="I64" s="145">
        <v>0</v>
      </c>
      <c r="J64" s="145">
        <v>0</v>
      </c>
      <c r="K64" s="145">
        <v>0</v>
      </c>
      <c r="L64" s="145">
        <v>0</v>
      </c>
      <c r="M64" s="264">
        <v>0</v>
      </c>
      <c r="N64" s="143">
        <v>0</v>
      </c>
      <c r="O64" s="143">
        <v>3</v>
      </c>
      <c r="P64" s="261">
        <v>3</v>
      </c>
      <c r="Q64" s="281"/>
      <c r="R64" s="281"/>
    </row>
    <row r="65" spans="1:18" ht="20.25" customHeight="1" x14ac:dyDescent="0.6">
      <c r="A65" s="76" t="s">
        <v>175</v>
      </c>
      <c r="B65" s="76" t="s">
        <v>193</v>
      </c>
      <c r="C65" s="76" t="s">
        <v>34</v>
      </c>
      <c r="D65" s="76" t="s">
        <v>167</v>
      </c>
      <c r="E65" s="117">
        <v>72</v>
      </c>
      <c r="F65" s="143">
        <v>52</v>
      </c>
      <c r="G65" s="144">
        <v>4</v>
      </c>
      <c r="H65" s="145">
        <v>4</v>
      </c>
      <c r="I65" s="145">
        <v>4</v>
      </c>
      <c r="J65" s="145">
        <v>5</v>
      </c>
      <c r="K65" s="145">
        <v>3</v>
      </c>
      <c r="L65" s="145">
        <v>4</v>
      </c>
      <c r="M65" s="264">
        <v>24</v>
      </c>
      <c r="N65" s="143">
        <v>0</v>
      </c>
      <c r="O65" s="143">
        <v>4</v>
      </c>
      <c r="P65" s="261">
        <v>4</v>
      </c>
      <c r="Q65" s="281"/>
      <c r="R65" s="281"/>
    </row>
    <row r="66" spans="1:18" ht="20.25" customHeight="1" x14ac:dyDescent="0.6">
      <c r="A66" s="76" t="s">
        <v>175</v>
      </c>
      <c r="B66" s="76" t="s">
        <v>193</v>
      </c>
      <c r="C66" s="76" t="s">
        <v>836</v>
      </c>
      <c r="D66" s="76" t="s">
        <v>167</v>
      </c>
      <c r="E66" s="117">
        <v>34</v>
      </c>
      <c r="F66" s="143">
        <v>25</v>
      </c>
      <c r="G66" s="144">
        <v>3</v>
      </c>
      <c r="H66" s="145">
        <v>3</v>
      </c>
      <c r="I66" s="145">
        <v>1</v>
      </c>
      <c r="J66" s="145">
        <v>0</v>
      </c>
      <c r="K66" s="145">
        <v>0</v>
      </c>
      <c r="L66" s="145">
        <v>0</v>
      </c>
      <c r="M66" s="264">
        <v>7</v>
      </c>
      <c r="N66" s="143">
        <v>2</v>
      </c>
      <c r="O66" s="143">
        <v>2</v>
      </c>
      <c r="P66" s="261">
        <v>4</v>
      </c>
      <c r="Q66" s="281"/>
      <c r="R66" s="281"/>
    </row>
    <row r="67" spans="1:18" ht="20.25" customHeight="1" x14ac:dyDescent="0.6">
      <c r="A67" s="76" t="s">
        <v>175</v>
      </c>
      <c r="B67" s="76" t="s">
        <v>193</v>
      </c>
      <c r="C67" s="76" t="s">
        <v>40</v>
      </c>
      <c r="D67" s="76" t="s">
        <v>167</v>
      </c>
      <c r="E67" s="117">
        <v>35</v>
      </c>
      <c r="F67" s="143">
        <v>176</v>
      </c>
      <c r="G67" s="144">
        <v>5</v>
      </c>
      <c r="H67" s="145">
        <v>5</v>
      </c>
      <c r="I67" s="145">
        <v>5</v>
      </c>
      <c r="J67" s="145">
        <v>0</v>
      </c>
      <c r="K67" s="145">
        <v>0</v>
      </c>
      <c r="L67" s="145">
        <v>0</v>
      </c>
      <c r="M67" s="264">
        <v>15</v>
      </c>
      <c r="N67" s="143">
        <v>5</v>
      </c>
      <c r="O67" s="143">
        <v>0</v>
      </c>
      <c r="P67" s="261">
        <v>5</v>
      </c>
      <c r="Q67" s="281"/>
      <c r="R67" s="281"/>
    </row>
    <row r="68" spans="1:18" ht="20.25" customHeight="1" x14ac:dyDescent="0.6">
      <c r="A68" s="76" t="s">
        <v>175</v>
      </c>
      <c r="B68" s="76" t="s">
        <v>193</v>
      </c>
      <c r="C68" s="76" t="s">
        <v>180</v>
      </c>
      <c r="D68" s="76" t="s">
        <v>167</v>
      </c>
      <c r="E68" s="117">
        <v>12</v>
      </c>
      <c r="F68" s="143">
        <v>0</v>
      </c>
      <c r="G68" s="144">
        <v>0</v>
      </c>
      <c r="H68" s="145">
        <v>0</v>
      </c>
      <c r="I68" s="145">
        <v>0</v>
      </c>
      <c r="J68" s="145">
        <v>0</v>
      </c>
      <c r="K68" s="145">
        <v>0</v>
      </c>
      <c r="L68" s="145">
        <v>0</v>
      </c>
      <c r="M68" s="264">
        <v>0</v>
      </c>
      <c r="N68" s="143">
        <v>0</v>
      </c>
      <c r="O68" s="143">
        <v>1</v>
      </c>
      <c r="P68" s="261">
        <v>1</v>
      </c>
      <c r="Q68" s="281"/>
      <c r="R68" s="281"/>
    </row>
    <row r="69" spans="1:18" ht="20.25" customHeight="1" x14ac:dyDescent="0.6">
      <c r="A69" s="76" t="s">
        <v>175</v>
      </c>
      <c r="B69" s="76" t="s">
        <v>193</v>
      </c>
      <c r="C69" s="76" t="s">
        <v>44</v>
      </c>
      <c r="D69" s="76" t="s">
        <v>167</v>
      </c>
      <c r="E69" s="117">
        <v>24</v>
      </c>
      <c r="F69" s="143">
        <v>26</v>
      </c>
      <c r="G69" s="144">
        <v>5</v>
      </c>
      <c r="H69" s="145">
        <v>7</v>
      </c>
      <c r="I69" s="145">
        <v>5</v>
      </c>
      <c r="J69" s="145">
        <v>0</v>
      </c>
      <c r="K69" s="145">
        <v>0</v>
      </c>
      <c r="L69" s="145">
        <v>0</v>
      </c>
      <c r="M69" s="264">
        <v>17</v>
      </c>
      <c r="N69" s="143">
        <v>1</v>
      </c>
      <c r="O69" s="143">
        <v>6</v>
      </c>
      <c r="P69" s="261">
        <v>7</v>
      </c>
      <c r="Q69" s="281"/>
      <c r="R69" s="281"/>
    </row>
    <row r="70" spans="1:18" ht="20.25" customHeight="1" x14ac:dyDescent="0.6">
      <c r="A70" s="76" t="s">
        <v>175</v>
      </c>
      <c r="B70" s="76" t="s">
        <v>193</v>
      </c>
      <c r="C70" s="76" t="s">
        <v>46</v>
      </c>
      <c r="D70" s="76" t="s">
        <v>167</v>
      </c>
      <c r="E70" s="117">
        <v>36</v>
      </c>
      <c r="F70" s="143">
        <v>75</v>
      </c>
      <c r="G70" s="144">
        <v>3</v>
      </c>
      <c r="H70" s="145">
        <v>3</v>
      </c>
      <c r="I70" s="145">
        <v>3</v>
      </c>
      <c r="J70" s="145">
        <v>0</v>
      </c>
      <c r="K70" s="145">
        <v>0</v>
      </c>
      <c r="L70" s="145">
        <v>0</v>
      </c>
      <c r="M70" s="264">
        <v>9</v>
      </c>
      <c r="N70" s="143">
        <v>3</v>
      </c>
      <c r="O70" s="143">
        <v>0</v>
      </c>
      <c r="P70" s="261">
        <v>3</v>
      </c>
      <c r="Q70" s="281"/>
      <c r="R70" s="281"/>
    </row>
    <row r="71" spans="1:18" ht="20.25" customHeight="1" x14ac:dyDescent="0.6">
      <c r="A71" s="76" t="s">
        <v>175</v>
      </c>
      <c r="B71" s="76" t="s">
        <v>193</v>
      </c>
      <c r="C71" s="76" t="s">
        <v>48</v>
      </c>
      <c r="D71" s="76" t="s">
        <v>167</v>
      </c>
      <c r="E71" s="117">
        <v>36</v>
      </c>
      <c r="F71" s="143">
        <v>72</v>
      </c>
      <c r="G71" s="144">
        <v>3</v>
      </c>
      <c r="H71" s="145">
        <v>4</v>
      </c>
      <c r="I71" s="145">
        <v>3</v>
      </c>
      <c r="J71" s="145">
        <v>0</v>
      </c>
      <c r="K71" s="145">
        <v>0</v>
      </c>
      <c r="L71" s="145">
        <v>0</v>
      </c>
      <c r="M71" s="264">
        <v>10</v>
      </c>
      <c r="N71" s="143">
        <v>0</v>
      </c>
      <c r="O71" s="143">
        <v>4</v>
      </c>
      <c r="P71" s="261">
        <v>4</v>
      </c>
      <c r="Q71" s="281"/>
      <c r="R71" s="281"/>
    </row>
    <row r="72" spans="1:18" ht="20.25" customHeight="1" x14ac:dyDescent="0.6">
      <c r="A72" s="76" t="s">
        <v>175</v>
      </c>
      <c r="B72" s="76" t="s">
        <v>194</v>
      </c>
      <c r="C72" s="76" t="s">
        <v>23</v>
      </c>
      <c r="D72" s="76" t="s">
        <v>167</v>
      </c>
      <c r="E72" s="117">
        <v>27</v>
      </c>
      <c r="F72" s="143">
        <v>192</v>
      </c>
      <c r="G72" s="144">
        <v>4</v>
      </c>
      <c r="H72" s="145">
        <v>4</v>
      </c>
      <c r="I72" s="145">
        <v>3</v>
      </c>
      <c r="J72" s="145">
        <v>0</v>
      </c>
      <c r="K72" s="145">
        <v>0</v>
      </c>
      <c r="L72" s="145">
        <v>0</v>
      </c>
      <c r="M72" s="264">
        <v>11</v>
      </c>
      <c r="N72" s="143">
        <v>3</v>
      </c>
      <c r="O72" s="143">
        <v>0</v>
      </c>
      <c r="P72" s="261">
        <v>3</v>
      </c>
      <c r="Q72" s="281"/>
      <c r="R72" s="281"/>
    </row>
    <row r="73" spans="1:18" ht="20.25" customHeight="1" x14ac:dyDescent="0.6">
      <c r="A73" s="76" t="s">
        <v>175</v>
      </c>
      <c r="B73" s="76" t="s">
        <v>194</v>
      </c>
      <c r="C73" s="76" t="s">
        <v>40</v>
      </c>
      <c r="D73" s="76" t="s">
        <v>167</v>
      </c>
      <c r="E73" s="117">
        <v>27</v>
      </c>
      <c r="F73" s="143">
        <v>164</v>
      </c>
      <c r="G73" s="144">
        <v>8</v>
      </c>
      <c r="H73" s="145">
        <v>9</v>
      </c>
      <c r="I73" s="145">
        <v>8</v>
      </c>
      <c r="J73" s="145">
        <v>0</v>
      </c>
      <c r="K73" s="145">
        <v>0</v>
      </c>
      <c r="L73" s="145">
        <v>0</v>
      </c>
      <c r="M73" s="264">
        <v>25</v>
      </c>
      <c r="N73" s="143">
        <v>8</v>
      </c>
      <c r="O73" s="143">
        <v>0</v>
      </c>
      <c r="P73" s="261">
        <v>8</v>
      </c>
      <c r="Q73" s="281"/>
      <c r="R73" s="281"/>
    </row>
    <row r="74" spans="1:18" ht="20.25" customHeight="1" x14ac:dyDescent="0.6">
      <c r="A74" s="76" t="s">
        <v>175</v>
      </c>
      <c r="B74" s="76" t="s">
        <v>195</v>
      </c>
      <c r="C74" s="76" t="s">
        <v>25</v>
      </c>
      <c r="D74" s="76" t="s">
        <v>165</v>
      </c>
      <c r="E74" s="117">
        <v>12</v>
      </c>
      <c r="F74" s="143">
        <v>147</v>
      </c>
      <c r="G74" s="144">
        <v>4</v>
      </c>
      <c r="H74" s="145">
        <v>0</v>
      </c>
      <c r="I74" s="145">
        <v>0</v>
      </c>
      <c r="J74" s="145">
        <v>0</v>
      </c>
      <c r="K74" s="145">
        <v>0</v>
      </c>
      <c r="L74" s="145">
        <v>0</v>
      </c>
      <c r="M74" s="264">
        <v>4</v>
      </c>
      <c r="N74" s="143">
        <v>0</v>
      </c>
      <c r="O74" s="143">
        <v>4</v>
      </c>
      <c r="P74" s="261">
        <v>4</v>
      </c>
      <c r="Q74" s="281"/>
      <c r="R74" s="281"/>
    </row>
    <row r="75" spans="1:18" ht="20.25" customHeight="1" x14ac:dyDescent="0.6">
      <c r="A75" s="76" t="s">
        <v>175</v>
      </c>
      <c r="B75" s="76" t="s">
        <v>196</v>
      </c>
      <c r="C75" s="76" t="s">
        <v>25</v>
      </c>
      <c r="D75" s="76" t="s">
        <v>165</v>
      </c>
      <c r="E75" s="117">
        <v>12</v>
      </c>
      <c r="F75" s="143">
        <v>98</v>
      </c>
      <c r="G75" s="144">
        <v>5</v>
      </c>
      <c r="H75" s="145">
        <v>2</v>
      </c>
      <c r="I75" s="145">
        <v>0</v>
      </c>
      <c r="J75" s="145">
        <v>0</v>
      </c>
      <c r="K75" s="145">
        <v>0</v>
      </c>
      <c r="L75" s="145">
        <v>0</v>
      </c>
      <c r="M75" s="264">
        <v>7</v>
      </c>
      <c r="N75" s="143">
        <v>0</v>
      </c>
      <c r="O75" s="143">
        <v>9</v>
      </c>
      <c r="P75" s="261">
        <v>9</v>
      </c>
      <c r="Q75" s="281"/>
      <c r="R75" s="281"/>
    </row>
    <row r="76" spans="1:18" ht="20.25" customHeight="1" x14ac:dyDescent="0.6">
      <c r="A76" s="76" t="s">
        <v>175</v>
      </c>
      <c r="B76" s="76" t="s">
        <v>196</v>
      </c>
      <c r="C76" s="76" t="s">
        <v>46</v>
      </c>
      <c r="D76" s="76" t="s">
        <v>165</v>
      </c>
      <c r="E76" s="117">
        <v>36</v>
      </c>
      <c r="F76" s="143">
        <v>66</v>
      </c>
      <c r="G76" s="144">
        <v>2</v>
      </c>
      <c r="H76" s="145">
        <v>1</v>
      </c>
      <c r="I76" s="145">
        <v>1</v>
      </c>
      <c r="J76" s="145">
        <v>0</v>
      </c>
      <c r="K76" s="145">
        <v>0</v>
      </c>
      <c r="L76" s="145">
        <v>0</v>
      </c>
      <c r="M76" s="264">
        <v>4</v>
      </c>
      <c r="N76" s="143">
        <v>0</v>
      </c>
      <c r="O76" s="143">
        <v>2</v>
      </c>
      <c r="P76" s="261">
        <v>2</v>
      </c>
      <c r="Q76" s="281"/>
      <c r="R76" s="281"/>
    </row>
    <row r="77" spans="1:18" ht="20.25" customHeight="1" x14ac:dyDescent="0.6">
      <c r="A77" s="76" t="s">
        <v>175</v>
      </c>
      <c r="B77" s="76" t="s">
        <v>196</v>
      </c>
      <c r="C77" s="76" t="s">
        <v>48</v>
      </c>
      <c r="D77" s="76" t="s">
        <v>165</v>
      </c>
      <c r="E77" s="117">
        <v>36</v>
      </c>
      <c r="F77" s="143">
        <v>17</v>
      </c>
      <c r="G77" s="144">
        <v>1</v>
      </c>
      <c r="H77" s="145">
        <v>2</v>
      </c>
      <c r="I77" s="145">
        <v>2</v>
      </c>
      <c r="J77" s="145">
        <v>0</v>
      </c>
      <c r="K77" s="145">
        <v>0</v>
      </c>
      <c r="L77" s="145">
        <v>0</v>
      </c>
      <c r="M77" s="264">
        <v>5</v>
      </c>
      <c r="N77" s="143">
        <v>0</v>
      </c>
      <c r="O77" s="143">
        <v>1</v>
      </c>
      <c r="P77" s="261">
        <v>1</v>
      </c>
      <c r="Q77" s="281"/>
      <c r="R77" s="281"/>
    </row>
    <row r="78" spans="1:18" ht="20.25" customHeight="1" x14ac:dyDescent="0.6">
      <c r="A78" s="76" t="s">
        <v>175</v>
      </c>
      <c r="B78" s="76" t="s">
        <v>197</v>
      </c>
      <c r="C78" s="76" t="s">
        <v>25</v>
      </c>
      <c r="D78" s="76" t="s">
        <v>165</v>
      </c>
      <c r="E78" s="117">
        <v>12</v>
      </c>
      <c r="F78" s="143">
        <v>58</v>
      </c>
      <c r="G78" s="144">
        <v>5</v>
      </c>
      <c r="H78" s="145">
        <v>0</v>
      </c>
      <c r="I78" s="145">
        <v>0</v>
      </c>
      <c r="J78" s="145">
        <v>0</v>
      </c>
      <c r="K78" s="145">
        <v>0</v>
      </c>
      <c r="L78" s="145">
        <v>0</v>
      </c>
      <c r="M78" s="264">
        <v>5</v>
      </c>
      <c r="N78" s="143">
        <v>0</v>
      </c>
      <c r="O78" s="143">
        <v>5</v>
      </c>
      <c r="P78" s="261">
        <v>5</v>
      </c>
      <c r="Q78" s="281"/>
      <c r="R78" s="281"/>
    </row>
    <row r="79" spans="1:18" ht="20.25" customHeight="1" x14ac:dyDescent="0.6">
      <c r="A79" s="76" t="s">
        <v>175</v>
      </c>
      <c r="B79" s="76" t="s">
        <v>198</v>
      </c>
      <c r="C79" s="76" t="s">
        <v>25</v>
      </c>
      <c r="D79" s="76" t="s">
        <v>165</v>
      </c>
      <c r="E79" s="117">
        <v>12</v>
      </c>
      <c r="F79" s="143">
        <v>92</v>
      </c>
      <c r="G79" s="144">
        <v>6</v>
      </c>
      <c r="H79" s="145">
        <v>0</v>
      </c>
      <c r="I79" s="145">
        <v>0</v>
      </c>
      <c r="J79" s="145">
        <v>0</v>
      </c>
      <c r="K79" s="145">
        <v>0</v>
      </c>
      <c r="L79" s="145">
        <v>0</v>
      </c>
      <c r="M79" s="264">
        <v>6</v>
      </c>
      <c r="N79" s="143">
        <v>0</v>
      </c>
      <c r="O79" s="143">
        <v>6</v>
      </c>
      <c r="P79" s="261">
        <v>6</v>
      </c>
      <c r="Q79" s="281"/>
      <c r="R79" s="281"/>
    </row>
    <row r="80" spans="1:18" ht="20.25" customHeight="1" x14ac:dyDescent="0.6">
      <c r="A80" s="76" t="s">
        <v>175</v>
      </c>
      <c r="B80" s="76" t="s">
        <v>199</v>
      </c>
      <c r="C80" s="76" t="s">
        <v>25</v>
      </c>
      <c r="D80" s="76" t="s">
        <v>165</v>
      </c>
      <c r="E80" s="117">
        <v>12</v>
      </c>
      <c r="F80" s="143">
        <v>68</v>
      </c>
      <c r="G80" s="144">
        <v>4</v>
      </c>
      <c r="H80" s="145">
        <v>0</v>
      </c>
      <c r="I80" s="145">
        <v>0</v>
      </c>
      <c r="J80" s="145">
        <v>0</v>
      </c>
      <c r="K80" s="145">
        <v>0</v>
      </c>
      <c r="L80" s="145">
        <v>0</v>
      </c>
      <c r="M80" s="264">
        <v>4</v>
      </c>
      <c r="N80" s="143">
        <v>0</v>
      </c>
      <c r="O80" s="143">
        <v>4</v>
      </c>
      <c r="P80" s="261">
        <v>4</v>
      </c>
      <c r="Q80" s="281"/>
      <c r="R80" s="281"/>
    </row>
    <row r="81" spans="1:18" ht="20.25" customHeight="1" x14ac:dyDescent="0.6">
      <c r="A81" s="76" t="s">
        <v>175</v>
      </c>
      <c r="B81" s="76" t="s">
        <v>200</v>
      </c>
      <c r="C81" s="76" t="s">
        <v>5</v>
      </c>
      <c r="D81" s="76" t="s">
        <v>165</v>
      </c>
      <c r="E81" s="117">
        <v>12</v>
      </c>
      <c r="F81" s="143">
        <v>63</v>
      </c>
      <c r="G81" s="144">
        <v>4</v>
      </c>
      <c r="H81" s="145">
        <v>0</v>
      </c>
      <c r="I81" s="145">
        <v>0</v>
      </c>
      <c r="J81" s="145">
        <v>0</v>
      </c>
      <c r="K81" s="145">
        <v>0</v>
      </c>
      <c r="L81" s="145">
        <v>0</v>
      </c>
      <c r="M81" s="264">
        <v>4</v>
      </c>
      <c r="N81" s="143">
        <v>0</v>
      </c>
      <c r="O81" s="143">
        <v>4</v>
      </c>
      <c r="P81" s="261">
        <v>4</v>
      </c>
      <c r="Q81" s="281"/>
      <c r="R81" s="281"/>
    </row>
    <row r="82" spans="1:18" ht="20.25" customHeight="1" x14ac:dyDescent="0.6">
      <c r="A82" s="76" t="s">
        <v>175</v>
      </c>
      <c r="B82" s="76" t="s">
        <v>201</v>
      </c>
      <c r="C82" s="76" t="s">
        <v>25</v>
      </c>
      <c r="D82" s="76" t="s">
        <v>165</v>
      </c>
      <c r="E82" s="117">
        <v>12</v>
      </c>
      <c r="F82" s="143">
        <v>84</v>
      </c>
      <c r="G82" s="144">
        <v>6</v>
      </c>
      <c r="H82" s="145">
        <v>0</v>
      </c>
      <c r="I82" s="145">
        <v>0</v>
      </c>
      <c r="J82" s="145">
        <v>0</v>
      </c>
      <c r="K82" s="145">
        <v>0</v>
      </c>
      <c r="L82" s="145">
        <v>0</v>
      </c>
      <c r="M82" s="264">
        <v>6</v>
      </c>
      <c r="N82" s="143">
        <v>0</v>
      </c>
      <c r="O82" s="143">
        <v>6</v>
      </c>
      <c r="P82" s="261">
        <v>6</v>
      </c>
      <c r="Q82" s="281"/>
      <c r="R82" s="281"/>
    </row>
    <row r="83" spans="1:18" ht="20.25" customHeight="1" x14ac:dyDescent="0.6">
      <c r="A83" s="76" t="s">
        <v>202</v>
      </c>
      <c r="B83" s="76" t="s">
        <v>203</v>
      </c>
      <c r="C83" s="76" t="s">
        <v>5</v>
      </c>
      <c r="D83" s="76" t="s">
        <v>165</v>
      </c>
      <c r="E83" s="117">
        <v>12</v>
      </c>
      <c r="F83" s="143">
        <v>74</v>
      </c>
      <c r="G83" s="144">
        <v>6</v>
      </c>
      <c r="H83" s="145">
        <v>0</v>
      </c>
      <c r="I83" s="145">
        <v>0</v>
      </c>
      <c r="J83" s="145">
        <v>0</v>
      </c>
      <c r="K83" s="145">
        <v>0</v>
      </c>
      <c r="L83" s="145">
        <v>0</v>
      </c>
      <c r="M83" s="264">
        <v>6</v>
      </c>
      <c r="N83" s="143">
        <v>0</v>
      </c>
      <c r="O83" s="143">
        <v>6</v>
      </c>
      <c r="P83" s="261">
        <v>6</v>
      </c>
      <c r="Q83" s="281"/>
      <c r="R83" s="281"/>
    </row>
    <row r="84" spans="1:18" ht="20.25" customHeight="1" x14ac:dyDescent="0.6">
      <c r="A84" s="76" t="s">
        <v>202</v>
      </c>
      <c r="B84" s="76" t="s">
        <v>204</v>
      </c>
      <c r="C84" s="76" t="s">
        <v>44</v>
      </c>
      <c r="D84" s="76" t="s">
        <v>165</v>
      </c>
      <c r="E84" s="117">
        <v>24</v>
      </c>
      <c r="F84" s="143">
        <v>8</v>
      </c>
      <c r="G84" s="144">
        <v>8</v>
      </c>
      <c r="H84" s="145">
        <v>9</v>
      </c>
      <c r="I84" s="145">
        <v>0</v>
      </c>
      <c r="J84" s="145">
        <v>0</v>
      </c>
      <c r="K84" s="145">
        <v>0</v>
      </c>
      <c r="L84" s="145">
        <v>0</v>
      </c>
      <c r="M84" s="264">
        <v>17</v>
      </c>
      <c r="N84" s="143">
        <v>0</v>
      </c>
      <c r="O84" s="143">
        <v>9</v>
      </c>
      <c r="P84" s="261">
        <v>9</v>
      </c>
      <c r="Q84" s="281"/>
      <c r="R84" s="281"/>
    </row>
    <row r="85" spans="1:18" ht="20.25" customHeight="1" x14ac:dyDescent="0.6">
      <c r="A85" s="76" t="s">
        <v>202</v>
      </c>
      <c r="B85" s="76" t="s">
        <v>205</v>
      </c>
      <c r="C85" s="76" t="s">
        <v>25</v>
      </c>
      <c r="D85" s="76" t="s">
        <v>165</v>
      </c>
      <c r="E85" s="117">
        <v>12</v>
      </c>
      <c r="F85" s="143">
        <v>56</v>
      </c>
      <c r="G85" s="144">
        <v>9</v>
      </c>
      <c r="H85" s="145">
        <v>0</v>
      </c>
      <c r="I85" s="145">
        <v>0</v>
      </c>
      <c r="J85" s="145">
        <v>0</v>
      </c>
      <c r="K85" s="145">
        <v>0</v>
      </c>
      <c r="L85" s="145">
        <v>0</v>
      </c>
      <c r="M85" s="264">
        <v>9</v>
      </c>
      <c r="N85" s="143">
        <v>0</v>
      </c>
      <c r="O85" s="143">
        <v>10</v>
      </c>
      <c r="P85" s="261">
        <v>10</v>
      </c>
      <c r="Q85" s="281"/>
      <c r="R85" s="281"/>
    </row>
    <row r="86" spans="1:18" ht="20.25" customHeight="1" x14ac:dyDescent="0.6">
      <c r="A86" s="76" t="s">
        <v>202</v>
      </c>
      <c r="B86" s="76" t="s">
        <v>205</v>
      </c>
      <c r="C86" s="76" t="s">
        <v>34</v>
      </c>
      <c r="D86" s="76" t="s">
        <v>165</v>
      </c>
      <c r="E86" s="117">
        <v>48</v>
      </c>
      <c r="F86" s="143">
        <v>138</v>
      </c>
      <c r="G86" s="144">
        <v>2</v>
      </c>
      <c r="H86" s="145">
        <v>2</v>
      </c>
      <c r="I86" s="145">
        <v>2</v>
      </c>
      <c r="J86" s="145">
        <v>2</v>
      </c>
      <c r="K86" s="145">
        <v>0</v>
      </c>
      <c r="L86" s="145">
        <v>0</v>
      </c>
      <c r="M86" s="264">
        <v>8</v>
      </c>
      <c r="N86" s="143">
        <v>0</v>
      </c>
      <c r="O86" s="143">
        <v>1</v>
      </c>
      <c r="P86" s="261">
        <v>1</v>
      </c>
      <c r="Q86" s="281"/>
      <c r="R86" s="281"/>
    </row>
    <row r="87" spans="1:18" ht="20.25" customHeight="1" x14ac:dyDescent="0.6">
      <c r="A87" s="76" t="s">
        <v>202</v>
      </c>
      <c r="B87" s="76" t="s">
        <v>205</v>
      </c>
      <c r="C87" s="76" t="s">
        <v>44</v>
      </c>
      <c r="D87" s="76" t="s">
        <v>165</v>
      </c>
      <c r="E87" s="117">
        <v>24</v>
      </c>
      <c r="F87" s="143">
        <v>180</v>
      </c>
      <c r="G87" s="144">
        <v>4</v>
      </c>
      <c r="H87" s="145">
        <v>4</v>
      </c>
      <c r="I87" s="145">
        <v>0</v>
      </c>
      <c r="J87" s="145">
        <v>0</v>
      </c>
      <c r="K87" s="145">
        <v>0</v>
      </c>
      <c r="L87" s="145">
        <v>0</v>
      </c>
      <c r="M87" s="264">
        <v>8</v>
      </c>
      <c r="N87" s="143">
        <v>0</v>
      </c>
      <c r="O87" s="143">
        <v>4</v>
      </c>
      <c r="P87" s="261">
        <v>4</v>
      </c>
      <c r="Q87" s="281"/>
      <c r="R87" s="281"/>
    </row>
    <row r="88" spans="1:18" ht="20.25" customHeight="1" x14ac:dyDescent="0.6">
      <c r="A88" s="76" t="s">
        <v>202</v>
      </c>
      <c r="B88" s="76" t="s">
        <v>206</v>
      </c>
      <c r="C88" s="76" t="s">
        <v>25</v>
      </c>
      <c r="D88" s="76" t="s">
        <v>165</v>
      </c>
      <c r="E88" s="117">
        <v>12</v>
      </c>
      <c r="F88" s="143">
        <v>63</v>
      </c>
      <c r="G88" s="144">
        <v>4</v>
      </c>
      <c r="H88" s="145">
        <v>0</v>
      </c>
      <c r="I88" s="145">
        <v>0</v>
      </c>
      <c r="J88" s="145">
        <v>0</v>
      </c>
      <c r="K88" s="145">
        <v>0</v>
      </c>
      <c r="L88" s="145">
        <v>0</v>
      </c>
      <c r="M88" s="264">
        <v>4</v>
      </c>
      <c r="N88" s="143">
        <v>0</v>
      </c>
      <c r="O88" s="143">
        <v>4</v>
      </c>
      <c r="P88" s="261">
        <v>4</v>
      </c>
      <c r="Q88" s="281"/>
      <c r="R88" s="281"/>
    </row>
    <row r="89" spans="1:18" ht="20.25" customHeight="1" x14ac:dyDescent="0.6">
      <c r="A89" s="76" t="s">
        <v>202</v>
      </c>
      <c r="B89" s="76" t="s">
        <v>821</v>
      </c>
      <c r="C89" s="76" t="s">
        <v>5</v>
      </c>
      <c r="D89" s="76" t="s">
        <v>165</v>
      </c>
      <c r="E89" s="117">
        <v>12</v>
      </c>
      <c r="F89" s="143">
        <v>8</v>
      </c>
      <c r="G89" s="144">
        <v>8</v>
      </c>
      <c r="H89" s="145">
        <v>0</v>
      </c>
      <c r="I89" s="145">
        <v>0</v>
      </c>
      <c r="J89" s="145">
        <v>0</v>
      </c>
      <c r="K89" s="145">
        <v>0</v>
      </c>
      <c r="L89" s="145">
        <v>0</v>
      </c>
      <c r="M89" s="264">
        <v>8</v>
      </c>
      <c r="N89" s="143">
        <v>0</v>
      </c>
      <c r="O89" s="143">
        <v>8</v>
      </c>
      <c r="P89" s="261">
        <v>8</v>
      </c>
      <c r="Q89" s="281"/>
      <c r="R89" s="281"/>
    </row>
    <row r="90" spans="1:18" ht="20.25" customHeight="1" x14ac:dyDescent="0.6">
      <c r="A90" s="76" t="s">
        <v>202</v>
      </c>
      <c r="B90" s="76" t="s">
        <v>207</v>
      </c>
      <c r="C90" s="76" t="s">
        <v>25</v>
      </c>
      <c r="D90" s="76" t="s">
        <v>167</v>
      </c>
      <c r="E90" s="117">
        <v>12</v>
      </c>
      <c r="F90" s="143">
        <v>74</v>
      </c>
      <c r="G90" s="144">
        <v>7</v>
      </c>
      <c r="H90" s="145">
        <v>1</v>
      </c>
      <c r="I90" s="145">
        <v>0</v>
      </c>
      <c r="J90" s="145">
        <v>0</v>
      </c>
      <c r="K90" s="145">
        <v>0</v>
      </c>
      <c r="L90" s="145">
        <v>0</v>
      </c>
      <c r="M90" s="264">
        <v>8</v>
      </c>
      <c r="N90" s="143">
        <v>0</v>
      </c>
      <c r="O90" s="143">
        <v>8</v>
      </c>
      <c r="P90" s="261">
        <v>8</v>
      </c>
      <c r="Q90" s="281"/>
      <c r="R90" s="281"/>
    </row>
    <row r="91" spans="1:18" ht="20.25" customHeight="1" x14ac:dyDescent="0.6">
      <c r="A91" s="76" t="s">
        <v>202</v>
      </c>
      <c r="B91" s="76" t="s">
        <v>207</v>
      </c>
      <c r="C91" s="76" t="s">
        <v>40</v>
      </c>
      <c r="D91" s="76" t="s">
        <v>167</v>
      </c>
      <c r="E91" s="117">
        <v>30</v>
      </c>
      <c r="F91" s="143">
        <v>118</v>
      </c>
      <c r="G91" s="144">
        <v>12</v>
      </c>
      <c r="H91" s="145">
        <v>10</v>
      </c>
      <c r="I91" s="145">
        <v>12</v>
      </c>
      <c r="J91" s="145">
        <v>0</v>
      </c>
      <c r="K91" s="145">
        <v>0</v>
      </c>
      <c r="L91" s="145">
        <v>0</v>
      </c>
      <c r="M91" s="264">
        <v>34</v>
      </c>
      <c r="N91" s="143">
        <v>12</v>
      </c>
      <c r="O91" s="143">
        <v>0</v>
      </c>
      <c r="P91" s="261">
        <v>12</v>
      </c>
      <c r="Q91" s="281"/>
      <c r="R91" s="281"/>
    </row>
    <row r="92" spans="1:18" ht="20.25" customHeight="1" x14ac:dyDescent="0.6">
      <c r="A92" s="76" t="s">
        <v>202</v>
      </c>
      <c r="B92" s="76" t="s">
        <v>207</v>
      </c>
      <c r="C92" s="76" t="s">
        <v>46</v>
      </c>
      <c r="D92" s="76" t="s">
        <v>167</v>
      </c>
      <c r="E92" s="117">
        <v>36</v>
      </c>
      <c r="F92" s="143">
        <v>18</v>
      </c>
      <c r="G92" s="144">
        <v>3</v>
      </c>
      <c r="H92" s="145">
        <v>2</v>
      </c>
      <c r="I92" s="145">
        <v>3</v>
      </c>
      <c r="J92" s="145">
        <v>0</v>
      </c>
      <c r="K92" s="145">
        <v>0</v>
      </c>
      <c r="L92" s="145">
        <v>0</v>
      </c>
      <c r="M92" s="264">
        <v>8</v>
      </c>
      <c r="N92" s="143">
        <v>2</v>
      </c>
      <c r="O92" s="143">
        <v>0</v>
      </c>
      <c r="P92" s="261">
        <v>2</v>
      </c>
      <c r="Q92" s="281"/>
      <c r="R92" s="281"/>
    </row>
    <row r="93" spans="1:18" ht="20.25" customHeight="1" x14ac:dyDescent="0.6">
      <c r="A93" s="76" t="s">
        <v>208</v>
      </c>
      <c r="B93" s="76" t="s">
        <v>209</v>
      </c>
      <c r="C93" s="76" t="s">
        <v>25</v>
      </c>
      <c r="D93" s="76" t="s">
        <v>165</v>
      </c>
      <c r="E93" s="117">
        <v>12</v>
      </c>
      <c r="F93" s="143">
        <v>55</v>
      </c>
      <c r="G93" s="144">
        <v>5</v>
      </c>
      <c r="H93" s="145">
        <v>0</v>
      </c>
      <c r="I93" s="145">
        <v>0</v>
      </c>
      <c r="J93" s="145">
        <v>0</v>
      </c>
      <c r="K93" s="145">
        <v>0</v>
      </c>
      <c r="L93" s="145">
        <v>0</v>
      </c>
      <c r="M93" s="264">
        <v>5</v>
      </c>
      <c r="N93" s="143">
        <v>0</v>
      </c>
      <c r="O93" s="143">
        <v>5</v>
      </c>
      <c r="P93" s="261">
        <v>5</v>
      </c>
      <c r="Q93" s="281"/>
      <c r="R93" s="281"/>
    </row>
    <row r="94" spans="1:18" ht="20.25" customHeight="1" x14ac:dyDescent="0.6">
      <c r="A94" s="76" t="s">
        <v>208</v>
      </c>
      <c r="B94" s="76" t="s">
        <v>210</v>
      </c>
      <c r="C94" s="76" t="s">
        <v>25</v>
      </c>
      <c r="D94" s="76" t="s">
        <v>165</v>
      </c>
      <c r="E94" s="117">
        <v>12</v>
      </c>
      <c r="F94" s="143">
        <v>60</v>
      </c>
      <c r="G94" s="144">
        <v>5</v>
      </c>
      <c r="H94" s="145">
        <v>0</v>
      </c>
      <c r="I94" s="145">
        <v>0</v>
      </c>
      <c r="J94" s="145">
        <v>0</v>
      </c>
      <c r="K94" s="145">
        <v>0</v>
      </c>
      <c r="L94" s="145">
        <v>0</v>
      </c>
      <c r="M94" s="264">
        <v>5</v>
      </c>
      <c r="N94" s="143">
        <v>0</v>
      </c>
      <c r="O94" s="143">
        <v>5</v>
      </c>
      <c r="P94" s="261">
        <v>5</v>
      </c>
      <c r="Q94" s="281"/>
      <c r="R94" s="281"/>
    </row>
    <row r="95" spans="1:18" ht="20.25" customHeight="1" x14ac:dyDescent="0.6">
      <c r="A95" s="76" t="s">
        <v>208</v>
      </c>
      <c r="B95" s="76" t="s">
        <v>211</v>
      </c>
      <c r="C95" s="76" t="s">
        <v>25</v>
      </c>
      <c r="D95" s="76" t="s">
        <v>165</v>
      </c>
      <c r="E95" s="117">
        <v>12</v>
      </c>
      <c r="F95" s="143">
        <v>30</v>
      </c>
      <c r="G95" s="144">
        <v>4</v>
      </c>
      <c r="H95" s="145">
        <v>0</v>
      </c>
      <c r="I95" s="145">
        <v>0</v>
      </c>
      <c r="J95" s="145">
        <v>0</v>
      </c>
      <c r="K95" s="145">
        <v>0</v>
      </c>
      <c r="L95" s="145">
        <v>0</v>
      </c>
      <c r="M95" s="264">
        <v>4</v>
      </c>
      <c r="N95" s="143">
        <v>0</v>
      </c>
      <c r="O95" s="143">
        <v>6</v>
      </c>
      <c r="P95" s="261">
        <v>6</v>
      </c>
      <c r="Q95" s="281"/>
      <c r="R95" s="281"/>
    </row>
    <row r="96" spans="1:18" ht="20.25" customHeight="1" x14ac:dyDescent="0.6">
      <c r="A96" s="76" t="s">
        <v>208</v>
      </c>
      <c r="B96" s="76" t="s">
        <v>212</v>
      </c>
      <c r="C96" s="76" t="s">
        <v>5</v>
      </c>
      <c r="D96" s="76" t="s">
        <v>167</v>
      </c>
      <c r="E96" s="117">
        <v>12</v>
      </c>
      <c r="F96" s="143">
        <v>375</v>
      </c>
      <c r="G96" s="144">
        <v>18</v>
      </c>
      <c r="H96" s="145">
        <v>10</v>
      </c>
      <c r="I96" s="145">
        <v>0</v>
      </c>
      <c r="J96" s="145">
        <v>0</v>
      </c>
      <c r="K96" s="145">
        <v>0</v>
      </c>
      <c r="L96" s="145">
        <v>0</v>
      </c>
      <c r="M96" s="264">
        <v>28</v>
      </c>
      <c r="N96" s="143">
        <v>0</v>
      </c>
      <c r="O96" s="143">
        <v>15</v>
      </c>
      <c r="P96" s="261">
        <v>15</v>
      </c>
      <c r="Q96" s="281"/>
      <c r="R96" s="281"/>
    </row>
    <row r="97" spans="1:18" ht="20.25" customHeight="1" x14ac:dyDescent="0.6">
      <c r="A97" s="76" t="s">
        <v>208</v>
      </c>
      <c r="B97" s="76" t="s">
        <v>212</v>
      </c>
      <c r="C97" s="76" t="s">
        <v>23</v>
      </c>
      <c r="D97" s="76" t="s">
        <v>167</v>
      </c>
      <c r="E97" s="117">
        <v>36</v>
      </c>
      <c r="F97" s="143">
        <v>82</v>
      </c>
      <c r="G97" s="144">
        <v>3</v>
      </c>
      <c r="H97" s="145">
        <v>3</v>
      </c>
      <c r="I97" s="145">
        <v>3</v>
      </c>
      <c r="J97" s="145">
        <v>0</v>
      </c>
      <c r="K97" s="145">
        <v>0</v>
      </c>
      <c r="L97" s="145">
        <v>0</v>
      </c>
      <c r="M97" s="264">
        <v>9</v>
      </c>
      <c r="N97" s="143">
        <v>3</v>
      </c>
      <c r="O97" s="143">
        <v>1</v>
      </c>
      <c r="P97" s="261">
        <v>4</v>
      </c>
      <c r="Q97" s="281"/>
      <c r="R97" s="281"/>
    </row>
    <row r="98" spans="1:18" ht="20.25" customHeight="1" x14ac:dyDescent="0.6">
      <c r="A98" s="76" t="s">
        <v>208</v>
      </c>
      <c r="B98" s="76" t="s">
        <v>212</v>
      </c>
      <c r="C98" s="76" t="s">
        <v>32</v>
      </c>
      <c r="D98" s="76" t="s">
        <v>167</v>
      </c>
      <c r="E98" s="117">
        <v>24</v>
      </c>
      <c r="F98" s="143">
        <v>29</v>
      </c>
      <c r="G98" s="144">
        <v>3</v>
      </c>
      <c r="H98" s="145">
        <v>3</v>
      </c>
      <c r="I98" s="145">
        <v>1</v>
      </c>
      <c r="J98" s="145">
        <v>0</v>
      </c>
      <c r="K98" s="145">
        <v>0</v>
      </c>
      <c r="L98" s="145">
        <v>0</v>
      </c>
      <c r="M98" s="264">
        <v>7</v>
      </c>
      <c r="N98" s="143">
        <v>2</v>
      </c>
      <c r="O98" s="143">
        <v>2</v>
      </c>
      <c r="P98" s="261">
        <v>4</v>
      </c>
      <c r="Q98" s="281"/>
      <c r="R98" s="281"/>
    </row>
    <row r="99" spans="1:18" ht="20.25" customHeight="1" x14ac:dyDescent="0.6">
      <c r="A99" s="76" t="s">
        <v>208</v>
      </c>
      <c r="B99" s="76" t="s">
        <v>212</v>
      </c>
      <c r="C99" s="76" t="s">
        <v>34</v>
      </c>
      <c r="D99" s="76" t="s">
        <v>167</v>
      </c>
      <c r="E99" s="117">
        <v>48</v>
      </c>
      <c r="F99" s="143">
        <v>199</v>
      </c>
      <c r="G99" s="144">
        <v>3</v>
      </c>
      <c r="H99" s="145">
        <v>3</v>
      </c>
      <c r="I99" s="145">
        <v>3</v>
      </c>
      <c r="J99" s="145">
        <v>3</v>
      </c>
      <c r="K99" s="145">
        <v>2</v>
      </c>
      <c r="L99" s="145">
        <v>2</v>
      </c>
      <c r="M99" s="264">
        <v>16</v>
      </c>
      <c r="N99" s="143">
        <v>2</v>
      </c>
      <c r="O99" s="143">
        <v>1</v>
      </c>
      <c r="P99" s="261">
        <v>3</v>
      </c>
      <c r="Q99" s="281"/>
      <c r="R99" s="281"/>
    </row>
    <row r="100" spans="1:18" ht="20.25" customHeight="1" x14ac:dyDescent="0.6">
      <c r="A100" s="76" t="s">
        <v>208</v>
      </c>
      <c r="B100" s="76" t="s">
        <v>212</v>
      </c>
      <c r="C100" s="76" t="s">
        <v>40</v>
      </c>
      <c r="D100" s="76" t="s">
        <v>167</v>
      </c>
      <c r="E100" s="117">
        <v>36</v>
      </c>
      <c r="F100" s="143">
        <v>354</v>
      </c>
      <c r="G100" s="144">
        <v>5</v>
      </c>
      <c r="H100" s="145">
        <v>6</v>
      </c>
      <c r="I100" s="145">
        <v>4</v>
      </c>
      <c r="J100" s="145">
        <v>0</v>
      </c>
      <c r="K100" s="145">
        <v>0</v>
      </c>
      <c r="L100" s="145">
        <v>0</v>
      </c>
      <c r="M100" s="264">
        <v>15</v>
      </c>
      <c r="N100" s="143">
        <v>5</v>
      </c>
      <c r="O100" s="143">
        <v>0</v>
      </c>
      <c r="P100" s="261">
        <v>5</v>
      </c>
      <c r="Q100" s="281"/>
      <c r="R100" s="281"/>
    </row>
    <row r="101" spans="1:18" ht="20.25" customHeight="1" x14ac:dyDescent="0.6">
      <c r="A101" s="76" t="s">
        <v>208</v>
      </c>
      <c r="B101" s="76" t="s">
        <v>212</v>
      </c>
      <c r="C101" s="76" t="s">
        <v>44</v>
      </c>
      <c r="D101" s="76" t="s">
        <v>167</v>
      </c>
      <c r="E101" s="117">
        <v>24</v>
      </c>
      <c r="F101" s="143">
        <v>161</v>
      </c>
      <c r="G101" s="144">
        <v>5</v>
      </c>
      <c r="H101" s="145">
        <v>5</v>
      </c>
      <c r="I101" s="145">
        <v>0</v>
      </c>
      <c r="J101" s="145">
        <v>0</v>
      </c>
      <c r="K101" s="145">
        <v>0</v>
      </c>
      <c r="L101" s="145">
        <v>0</v>
      </c>
      <c r="M101" s="264">
        <v>10</v>
      </c>
      <c r="N101" s="143">
        <v>0</v>
      </c>
      <c r="O101" s="143">
        <v>5</v>
      </c>
      <c r="P101" s="261">
        <v>5</v>
      </c>
      <c r="Q101" s="281"/>
      <c r="R101" s="281"/>
    </row>
    <row r="102" spans="1:18" ht="20.25" customHeight="1" x14ac:dyDescent="0.6">
      <c r="A102" s="76" t="s">
        <v>208</v>
      </c>
      <c r="B102" s="76" t="s">
        <v>212</v>
      </c>
      <c r="C102" s="76" t="s">
        <v>46</v>
      </c>
      <c r="D102" s="76" t="s">
        <v>167</v>
      </c>
      <c r="E102" s="117">
        <v>36</v>
      </c>
      <c r="F102" s="143">
        <v>101</v>
      </c>
      <c r="G102" s="144">
        <v>3</v>
      </c>
      <c r="H102" s="145">
        <v>2</v>
      </c>
      <c r="I102" s="145">
        <v>2</v>
      </c>
      <c r="J102" s="145">
        <v>0</v>
      </c>
      <c r="K102" s="145">
        <v>0</v>
      </c>
      <c r="L102" s="145">
        <v>0</v>
      </c>
      <c r="M102" s="264">
        <v>7</v>
      </c>
      <c r="N102" s="143">
        <v>3</v>
      </c>
      <c r="O102" s="143">
        <v>0</v>
      </c>
      <c r="P102" s="261">
        <v>3</v>
      </c>
      <c r="Q102" s="281"/>
      <c r="R102" s="281"/>
    </row>
    <row r="103" spans="1:18" ht="20.25" customHeight="1" x14ac:dyDescent="0.6">
      <c r="A103" s="76" t="s">
        <v>208</v>
      </c>
      <c r="B103" s="76" t="s">
        <v>212</v>
      </c>
      <c r="C103" s="76" t="s">
        <v>48</v>
      </c>
      <c r="D103" s="76" t="s">
        <v>167</v>
      </c>
      <c r="E103" s="117">
        <v>34</v>
      </c>
      <c r="F103" s="143">
        <v>102</v>
      </c>
      <c r="G103" s="144">
        <v>2</v>
      </c>
      <c r="H103" s="145">
        <v>2</v>
      </c>
      <c r="I103" s="145">
        <v>3</v>
      </c>
      <c r="J103" s="145">
        <v>0</v>
      </c>
      <c r="K103" s="145">
        <v>0</v>
      </c>
      <c r="L103" s="145">
        <v>0</v>
      </c>
      <c r="M103" s="264">
        <v>7</v>
      </c>
      <c r="N103" s="143">
        <v>1</v>
      </c>
      <c r="O103" s="143">
        <v>1</v>
      </c>
      <c r="P103" s="261">
        <v>2</v>
      </c>
      <c r="Q103" s="281"/>
      <c r="R103" s="281"/>
    </row>
    <row r="104" spans="1:18" ht="20.25" customHeight="1" x14ac:dyDescent="0.6">
      <c r="A104" s="76" t="s">
        <v>208</v>
      </c>
      <c r="B104" s="76" t="s">
        <v>213</v>
      </c>
      <c r="C104" s="76" t="s">
        <v>25</v>
      </c>
      <c r="D104" s="76" t="s">
        <v>165</v>
      </c>
      <c r="E104" s="117">
        <v>12</v>
      </c>
      <c r="F104" s="143">
        <v>50</v>
      </c>
      <c r="G104" s="144">
        <v>5</v>
      </c>
      <c r="H104" s="145">
        <v>2</v>
      </c>
      <c r="I104" s="145">
        <v>0</v>
      </c>
      <c r="J104" s="145">
        <v>0</v>
      </c>
      <c r="K104" s="145">
        <v>0</v>
      </c>
      <c r="L104" s="145">
        <v>0</v>
      </c>
      <c r="M104" s="264">
        <v>7</v>
      </c>
      <c r="N104" s="143">
        <v>0</v>
      </c>
      <c r="O104" s="143">
        <v>8</v>
      </c>
      <c r="P104" s="261">
        <v>8</v>
      </c>
      <c r="Q104" s="281"/>
      <c r="R104" s="281"/>
    </row>
    <row r="105" spans="1:18" ht="20.25" customHeight="1" x14ac:dyDescent="0.6">
      <c r="A105" s="76" t="s">
        <v>208</v>
      </c>
      <c r="B105" s="76" t="s">
        <v>213</v>
      </c>
      <c r="C105" s="76" t="s">
        <v>34</v>
      </c>
      <c r="D105" s="76" t="s">
        <v>165</v>
      </c>
      <c r="E105" s="117">
        <v>48</v>
      </c>
      <c r="F105" s="143">
        <v>141</v>
      </c>
      <c r="G105" s="144">
        <v>2</v>
      </c>
      <c r="H105" s="145">
        <v>2</v>
      </c>
      <c r="I105" s="145">
        <v>2</v>
      </c>
      <c r="J105" s="145">
        <v>2</v>
      </c>
      <c r="K105" s="145">
        <v>0</v>
      </c>
      <c r="L105" s="145">
        <v>0</v>
      </c>
      <c r="M105" s="264">
        <v>8</v>
      </c>
      <c r="N105" s="143">
        <v>0</v>
      </c>
      <c r="O105" s="143">
        <v>2</v>
      </c>
      <c r="P105" s="261">
        <v>2</v>
      </c>
      <c r="Q105" s="281"/>
      <c r="R105" s="281"/>
    </row>
    <row r="106" spans="1:18" ht="20.25" customHeight="1" x14ac:dyDescent="0.6">
      <c r="A106" s="76" t="s">
        <v>208</v>
      </c>
      <c r="B106" s="76" t="s">
        <v>213</v>
      </c>
      <c r="C106" s="76" t="s">
        <v>44</v>
      </c>
      <c r="D106" s="76" t="s">
        <v>165</v>
      </c>
      <c r="E106" s="117">
        <v>24</v>
      </c>
      <c r="F106" s="143">
        <v>185</v>
      </c>
      <c r="G106" s="144">
        <v>6</v>
      </c>
      <c r="H106" s="145">
        <v>6</v>
      </c>
      <c r="I106" s="145">
        <v>0</v>
      </c>
      <c r="J106" s="145">
        <v>0</v>
      </c>
      <c r="K106" s="145">
        <v>0</v>
      </c>
      <c r="L106" s="145">
        <v>0</v>
      </c>
      <c r="M106" s="264">
        <v>12</v>
      </c>
      <c r="N106" s="143">
        <v>0</v>
      </c>
      <c r="O106" s="143">
        <v>6</v>
      </c>
      <c r="P106" s="261">
        <v>6</v>
      </c>
      <c r="Q106" s="281"/>
      <c r="R106" s="281"/>
    </row>
    <row r="107" spans="1:18" ht="20.25" customHeight="1" x14ac:dyDescent="0.6">
      <c r="A107" s="76" t="s">
        <v>214</v>
      </c>
      <c r="B107" s="76" t="s">
        <v>215</v>
      </c>
      <c r="C107" s="76" t="s">
        <v>25</v>
      </c>
      <c r="D107" s="76" t="s">
        <v>165</v>
      </c>
      <c r="E107" s="117">
        <v>12</v>
      </c>
      <c r="F107" s="143">
        <v>52</v>
      </c>
      <c r="G107" s="144">
        <v>8</v>
      </c>
      <c r="H107" s="145">
        <v>0</v>
      </c>
      <c r="I107" s="145">
        <v>0</v>
      </c>
      <c r="J107" s="145">
        <v>0</v>
      </c>
      <c r="K107" s="145">
        <v>0</v>
      </c>
      <c r="L107" s="145">
        <v>0</v>
      </c>
      <c r="M107" s="264">
        <v>8</v>
      </c>
      <c r="N107" s="143">
        <v>0</v>
      </c>
      <c r="O107" s="143">
        <v>8</v>
      </c>
      <c r="P107" s="261">
        <v>8</v>
      </c>
      <c r="Q107" s="281"/>
      <c r="R107" s="281"/>
    </row>
    <row r="108" spans="1:18" ht="20.25" customHeight="1" x14ac:dyDescent="0.6">
      <c r="A108" s="76" t="s">
        <v>214</v>
      </c>
      <c r="B108" s="76" t="s">
        <v>215</v>
      </c>
      <c r="C108" s="76" t="s">
        <v>34</v>
      </c>
      <c r="D108" s="76" t="s">
        <v>165</v>
      </c>
      <c r="E108" s="117">
        <v>48</v>
      </c>
      <c r="F108" s="143">
        <v>270</v>
      </c>
      <c r="G108" s="144">
        <v>2</v>
      </c>
      <c r="H108" s="145">
        <v>2</v>
      </c>
      <c r="I108" s="145">
        <v>2</v>
      </c>
      <c r="J108" s="145">
        <v>2</v>
      </c>
      <c r="K108" s="145">
        <v>0</v>
      </c>
      <c r="L108" s="145">
        <v>0</v>
      </c>
      <c r="M108" s="264">
        <v>8</v>
      </c>
      <c r="N108" s="143">
        <v>0</v>
      </c>
      <c r="O108" s="143">
        <v>2</v>
      </c>
      <c r="P108" s="261">
        <v>2</v>
      </c>
      <c r="Q108" s="281"/>
      <c r="R108" s="281"/>
    </row>
    <row r="109" spans="1:18" ht="20.25" customHeight="1" x14ac:dyDescent="0.6">
      <c r="A109" s="76" t="s">
        <v>214</v>
      </c>
      <c r="B109" s="76" t="s">
        <v>216</v>
      </c>
      <c r="C109" s="76" t="s">
        <v>44</v>
      </c>
      <c r="D109" s="76" t="s">
        <v>165</v>
      </c>
      <c r="E109" s="117">
        <v>24</v>
      </c>
      <c r="F109" s="143">
        <v>57</v>
      </c>
      <c r="G109" s="144">
        <v>3</v>
      </c>
      <c r="H109" s="145">
        <v>2</v>
      </c>
      <c r="I109" s="145">
        <v>0</v>
      </c>
      <c r="J109" s="145">
        <v>0</v>
      </c>
      <c r="K109" s="145">
        <v>0</v>
      </c>
      <c r="L109" s="145">
        <v>0</v>
      </c>
      <c r="M109" s="264">
        <v>5</v>
      </c>
      <c r="N109" s="143">
        <v>0</v>
      </c>
      <c r="O109" s="143">
        <v>2</v>
      </c>
      <c r="P109" s="261">
        <v>2</v>
      </c>
      <c r="Q109" s="281"/>
      <c r="R109" s="281"/>
    </row>
    <row r="110" spans="1:18" ht="20.25" customHeight="1" x14ac:dyDescent="0.6">
      <c r="A110" s="76" t="s">
        <v>217</v>
      </c>
      <c r="B110" s="76" t="s">
        <v>218</v>
      </c>
      <c r="C110" s="76" t="s">
        <v>44</v>
      </c>
      <c r="D110" s="76" t="s">
        <v>165</v>
      </c>
      <c r="E110" s="117">
        <v>24</v>
      </c>
      <c r="F110" s="143">
        <v>170</v>
      </c>
      <c r="G110" s="144">
        <v>4</v>
      </c>
      <c r="H110" s="145">
        <v>4</v>
      </c>
      <c r="I110" s="145">
        <v>0</v>
      </c>
      <c r="J110" s="145">
        <v>0</v>
      </c>
      <c r="K110" s="145">
        <v>0</v>
      </c>
      <c r="L110" s="145">
        <v>0</v>
      </c>
      <c r="M110" s="264">
        <v>8</v>
      </c>
      <c r="N110" s="143">
        <v>0</v>
      </c>
      <c r="O110" s="143">
        <v>4</v>
      </c>
      <c r="P110" s="261">
        <v>4</v>
      </c>
      <c r="Q110" s="281"/>
      <c r="R110" s="281"/>
    </row>
    <row r="111" spans="1:18" ht="20.25" customHeight="1" x14ac:dyDescent="0.6">
      <c r="A111" s="76" t="s">
        <v>217</v>
      </c>
      <c r="B111" s="76" t="s">
        <v>219</v>
      </c>
      <c r="C111" s="76" t="s">
        <v>5</v>
      </c>
      <c r="D111" s="76" t="s">
        <v>167</v>
      </c>
      <c r="E111" s="117">
        <v>12</v>
      </c>
      <c r="F111" s="143">
        <v>50</v>
      </c>
      <c r="G111" s="144">
        <v>4</v>
      </c>
      <c r="H111" s="145">
        <v>0</v>
      </c>
      <c r="I111" s="145">
        <v>0</v>
      </c>
      <c r="J111" s="145">
        <v>0</v>
      </c>
      <c r="K111" s="145">
        <v>0</v>
      </c>
      <c r="L111" s="145">
        <v>0</v>
      </c>
      <c r="M111" s="264">
        <v>4</v>
      </c>
      <c r="N111" s="143">
        <v>0</v>
      </c>
      <c r="O111" s="143">
        <v>3</v>
      </c>
      <c r="P111" s="261">
        <v>3</v>
      </c>
      <c r="Q111" s="281"/>
      <c r="R111" s="281"/>
    </row>
    <row r="112" spans="1:18" ht="20.25" customHeight="1" x14ac:dyDescent="0.6">
      <c r="A112" s="76" t="s">
        <v>217</v>
      </c>
      <c r="B112" s="76" t="s">
        <v>219</v>
      </c>
      <c r="C112" s="76" t="s">
        <v>25</v>
      </c>
      <c r="D112" s="76" t="s">
        <v>167</v>
      </c>
      <c r="E112" s="117">
        <v>12</v>
      </c>
      <c r="F112" s="143">
        <v>33</v>
      </c>
      <c r="G112" s="144">
        <v>2</v>
      </c>
      <c r="H112" s="145">
        <v>0</v>
      </c>
      <c r="I112" s="145">
        <v>0</v>
      </c>
      <c r="J112" s="145">
        <v>0</v>
      </c>
      <c r="K112" s="145">
        <v>0</v>
      </c>
      <c r="L112" s="145">
        <v>0</v>
      </c>
      <c r="M112" s="264">
        <v>2</v>
      </c>
      <c r="N112" s="143">
        <v>0</v>
      </c>
      <c r="O112" s="143">
        <v>2</v>
      </c>
      <c r="P112" s="261">
        <v>2</v>
      </c>
      <c r="Q112" s="281"/>
      <c r="R112" s="281"/>
    </row>
    <row r="113" spans="1:18" ht="20.25" customHeight="1" x14ac:dyDescent="0.6">
      <c r="A113" s="76" t="s">
        <v>217</v>
      </c>
      <c r="B113" s="76" t="s">
        <v>219</v>
      </c>
      <c r="C113" s="76" t="s">
        <v>34</v>
      </c>
      <c r="D113" s="76" t="s">
        <v>167</v>
      </c>
      <c r="E113" s="117">
        <v>48</v>
      </c>
      <c r="F113" s="143">
        <v>89</v>
      </c>
      <c r="G113" s="144">
        <v>3</v>
      </c>
      <c r="H113" s="145">
        <v>3</v>
      </c>
      <c r="I113" s="145">
        <v>3</v>
      </c>
      <c r="J113" s="145">
        <v>3</v>
      </c>
      <c r="K113" s="145">
        <v>0</v>
      </c>
      <c r="L113" s="145">
        <v>0</v>
      </c>
      <c r="M113" s="264">
        <v>12</v>
      </c>
      <c r="N113" s="143">
        <v>0</v>
      </c>
      <c r="O113" s="143">
        <v>3</v>
      </c>
      <c r="P113" s="261">
        <v>3</v>
      </c>
      <c r="Q113" s="281"/>
      <c r="R113" s="281"/>
    </row>
    <row r="114" spans="1:18" ht="20.25" customHeight="1" x14ac:dyDescent="0.6">
      <c r="A114" s="76" t="s">
        <v>217</v>
      </c>
      <c r="B114" s="76" t="s">
        <v>219</v>
      </c>
      <c r="C114" s="76" t="s">
        <v>40</v>
      </c>
      <c r="D114" s="76" t="s">
        <v>167</v>
      </c>
      <c r="E114" s="117">
        <v>24</v>
      </c>
      <c r="F114" s="143">
        <v>212</v>
      </c>
      <c r="G114" s="144">
        <v>6</v>
      </c>
      <c r="H114" s="145">
        <v>6</v>
      </c>
      <c r="I114" s="145">
        <v>0</v>
      </c>
      <c r="J114" s="145">
        <v>0</v>
      </c>
      <c r="K114" s="145">
        <v>0</v>
      </c>
      <c r="L114" s="145">
        <v>0</v>
      </c>
      <c r="M114" s="264">
        <v>12</v>
      </c>
      <c r="N114" s="143">
        <v>0</v>
      </c>
      <c r="O114" s="143">
        <v>5</v>
      </c>
      <c r="P114" s="261">
        <v>5</v>
      </c>
      <c r="Q114" s="281"/>
      <c r="R114" s="281"/>
    </row>
    <row r="115" spans="1:18" ht="20.25" customHeight="1" x14ac:dyDescent="0.6">
      <c r="A115" s="76" t="s">
        <v>217</v>
      </c>
      <c r="B115" s="76" t="s">
        <v>219</v>
      </c>
      <c r="C115" s="76" t="s">
        <v>44</v>
      </c>
      <c r="D115" s="76" t="s">
        <v>167</v>
      </c>
      <c r="E115" s="117">
        <v>12</v>
      </c>
      <c r="F115" s="143">
        <v>98</v>
      </c>
      <c r="G115" s="144">
        <v>5</v>
      </c>
      <c r="H115" s="145">
        <v>6</v>
      </c>
      <c r="I115" s="145">
        <v>0</v>
      </c>
      <c r="J115" s="145">
        <v>0</v>
      </c>
      <c r="K115" s="145">
        <v>0</v>
      </c>
      <c r="L115" s="145">
        <v>0</v>
      </c>
      <c r="M115" s="264">
        <v>11</v>
      </c>
      <c r="N115" s="143">
        <v>0</v>
      </c>
      <c r="O115" s="143">
        <v>6</v>
      </c>
      <c r="P115" s="261">
        <v>6</v>
      </c>
      <c r="Q115" s="281"/>
      <c r="R115" s="281"/>
    </row>
    <row r="116" spans="1:18" ht="20.25" customHeight="1" x14ac:dyDescent="0.6">
      <c r="A116" s="76" t="s">
        <v>217</v>
      </c>
      <c r="B116" s="76" t="s">
        <v>822</v>
      </c>
      <c r="C116" s="76" t="s">
        <v>25</v>
      </c>
      <c r="D116" s="76" t="s">
        <v>165</v>
      </c>
      <c r="E116" s="117">
        <v>12</v>
      </c>
      <c r="F116" s="143">
        <v>6</v>
      </c>
      <c r="G116" s="144">
        <v>0</v>
      </c>
      <c r="H116" s="145">
        <v>0</v>
      </c>
      <c r="I116" s="145">
        <v>0</v>
      </c>
      <c r="J116" s="145">
        <v>0</v>
      </c>
      <c r="K116" s="145">
        <v>0</v>
      </c>
      <c r="L116" s="145">
        <v>0</v>
      </c>
      <c r="M116" s="264">
        <v>0</v>
      </c>
      <c r="N116" s="143">
        <v>0</v>
      </c>
      <c r="O116" s="143">
        <v>0</v>
      </c>
      <c r="P116" s="261">
        <v>0</v>
      </c>
      <c r="Q116" s="281"/>
      <c r="R116" s="281"/>
    </row>
    <row r="117" spans="1:18" ht="20.25" customHeight="1" x14ac:dyDescent="0.6">
      <c r="A117" s="76" t="s">
        <v>217</v>
      </c>
      <c r="B117" s="76" t="s">
        <v>220</v>
      </c>
      <c r="C117" s="76" t="s">
        <v>34</v>
      </c>
      <c r="D117" s="76" t="s">
        <v>165</v>
      </c>
      <c r="E117" s="117">
        <v>48</v>
      </c>
      <c r="F117" s="143">
        <v>138</v>
      </c>
      <c r="G117" s="144">
        <v>3</v>
      </c>
      <c r="H117" s="145">
        <v>3</v>
      </c>
      <c r="I117" s="145">
        <v>3</v>
      </c>
      <c r="J117" s="145">
        <v>3</v>
      </c>
      <c r="K117" s="145">
        <v>0</v>
      </c>
      <c r="L117" s="145">
        <v>0</v>
      </c>
      <c r="M117" s="264">
        <v>12</v>
      </c>
      <c r="N117" s="143">
        <v>0</v>
      </c>
      <c r="O117" s="143">
        <v>2</v>
      </c>
      <c r="P117" s="261">
        <v>2</v>
      </c>
      <c r="Q117" s="281"/>
      <c r="R117" s="281"/>
    </row>
    <row r="118" spans="1:18" ht="20.25" customHeight="1" x14ac:dyDescent="0.6">
      <c r="A118" s="76" t="s">
        <v>217</v>
      </c>
      <c r="B118" s="76" t="s">
        <v>220</v>
      </c>
      <c r="C118" s="76" t="s">
        <v>40</v>
      </c>
      <c r="D118" s="76" t="s">
        <v>165</v>
      </c>
      <c r="E118" s="117">
        <v>24</v>
      </c>
      <c r="F118" s="143">
        <v>168</v>
      </c>
      <c r="G118" s="144">
        <v>2</v>
      </c>
      <c r="H118" s="145">
        <v>2</v>
      </c>
      <c r="I118" s="145">
        <v>0</v>
      </c>
      <c r="J118" s="145">
        <v>0</v>
      </c>
      <c r="K118" s="145">
        <v>0</v>
      </c>
      <c r="L118" s="145">
        <v>0</v>
      </c>
      <c r="M118" s="264">
        <v>4</v>
      </c>
      <c r="N118" s="143">
        <v>0</v>
      </c>
      <c r="O118" s="143">
        <v>2</v>
      </c>
      <c r="P118" s="261">
        <v>2</v>
      </c>
      <c r="Q118" s="281"/>
      <c r="R118" s="281"/>
    </row>
    <row r="119" spans="1:18" ht="20.25" customHeight="1" x14ac:dyDescent="0.6">
      <c r="A119" s="76" t="s">
        <v>217</v>
      </c>
      <c r="B119" s="76" t="s">
        <v>221</v>
      </c>
      <c r="C119" s="76" t="s">
        <v>25</v>
      </c>
      <c r="D119" s="76" t="s">
        <v>165</v>
      </c>
      <c r="E119" s="117">
        <v>12</v>
      </c>
      <c r="F119" s="143">
        <v>74</v>
      </c>
      <c r="G119" s="144">
        <v>6</v>
      </c>
      <c r="H119" s="145">
        <v>0</v>
      </c>
      <c r="I119" s="145">
        <v>0</v>
      </c>
      <c r="J119" s="145">
        <v>0</v>
      </c>
      <c r="K119" s="145">
        <v>0</v>
      </c>
      <c r="L119" s="145">
        <v>0</v>
      </c>
      <c r="M119" s="264">
        <v>6</v>
      </c>
      <c r="N119" s="143">
        <v>0</v>
      </c>
      <c r="O119" s="143">
        <v>6</v>
      </c>
      <c r="P119" s="261">
        <v>6</v>
      </c>
      <c r="Q119" s="281"/>
      <c r="R119" s="281"/>
    </row>
    <row r="120" spans="1:18" ht="20.25" customHeight="1" x14ac:dyDescent="0.6">
      <c r="A120" s="76" t="s">
        <v>222</v>
      </c>
      <c r="B120" s="76" t="s">
        <v>223</v>
      </c>
      <c r="C120" s="76" t="s">
        <v>5</v>
      </c>
      <c r="D120" s="76" t="s">
        <v>165</v>
      </c>
      <c r="E120" s="117">
        <v>12</v>
      </c>
      <c r="F120" s="143">
        <v>74</v>
      </c>
      <c r="G120" s="144">
        <v>8</v>
      </c>
      <c r="H120" s="145">
        <v>0</v>
      </c>
      <c r="I120" s="145">
        <v>0</v>
      </c>
      <c r="J120" s="145">
        <v>0</v>
      </c>
      <c r="K120" s="145">
        <v>0</v>
      </c>
      <c r="L120" s="145">
        <v>0</v>
      </c>
      <c r="M120" s="264">
        <v>8</v>
      </c>
      <c r="N120" s="143">
        <v>0</v>
      </c>
      <c r="O120" s="143">
        <v>8</v>
      </c>
      <c r="P120" s="261">
        <v>8</v>
      </c>
      <c r="Q120" s="281"/>
      <c r="R120" s="281"/>
    </row>
    <row r="121" spans="1:18" ht="20.25" customHeight="1" x14ac:dyDescent="0.6">
      <c r="A121" s="76" t="s">
        <v>222</v>
      </c>
      <c r="B121" s="76" t="s">
        <v>224</v>
      </c>
      <c r="C121" s="76" t="s">
        <v>5</v>
      </c>
      <c r="D121" s="76" t="s">
        <v>165</v>
      </c>
      <c r="E121" s="117">
        <v>12</v>
      </c>
      <c r="F121" s="143">
        <v>11</v>
      </c>
      <c r="G121" s="144">
        <v>11</v>
      </c>
      <c r="H121" s="145">
        <v>7</v>
      </c>
      <c r="I121" s="145">
        <v>0</v>
      </c>
      <c r="J121" s="145">
        <v>0</v>
      </c>
      <c r="K121" s="145">
        <v>0</v>
      </c>
      <c r="L121" s="145">
        <v>0</v>
      </c>
      <c r="M121" s="264">
        <v>18</v>
      </c>
      <c r="N121" s="143">
        <v>10</v>
      </c>
      <c r="O121" s="143">
        <v>7</v>
      </c>
      <c r="P121" s="261">
        <v>17</v>
      </c>
      <c r="Q121" s="281"/>
      <c r="R121" s="281"/>
    </row>
    <row r="122" spans="1:18" ht="20.25" customHeight="1" x14ac:dyDescent="0.6">
      <c r="A122" s="76" t="s">
        <v>222</v>
      </c>
      <c r="B122" s="76" t="s">
        <v>225</v>
      </c>
      <c r="C122" s="76" t="s">
        <v>40</v>
      </c>
      <c r="D122" s="76" t="s">
        <v>165</v>
      </c>
      <c r="E122" s="117">
        <v>24</v>
      </c>
      <c r="F122" s="143">
        <v>281</v>
      </c>
      <c r="G122" s="144">
        <v>15</v>
      </c>
      <c r="H122" s="145">
        <v>15</v>
      </c>
      <c r="I122" s="145">
        <v>0</v>
      </c>
      <c r="J122" s="145">
        <v>0</v>
      </c>
      <c r="K122" s="145">
        <v>0</v>
      </c>
      <c r="L122" s="145">
        <v>0</v>
      </c>
      <c r="M122" s="264">
        <v>30</v>
      </c>
      <c r="N122" s="143">
        <v>15</v>
      </c>
      <c r="O122" s="143">
        <v>0</v>
      </c>
      <c r="P122" s="261">
        <v>15</v>
      </c>
      <c r="Q122" s="281"/>
      <c r="R122" s="281"/>
    </row>
    <row r="123" spans="1:18" ht="20.25" customHeight="1" x14ac:dyDescent="0.6">
      <c r="A123" s="76" t="s">
        <v>222</v>
      </c>
      <c r="B123" s="76" t="s">
        <v>226</v>
      </c>
      <c r="C123" s="76" t="s">
        <v>5</v>
      </c>
      <c r="D123" s="76" t="s">
        <v>165</v>
      </c>
      <c r="E123" s="117">
        <v>12</v>
      </c>
      <c r="F123" s="143">
        <v>264</v>
      </c>
      <c r="G123" s="144">
        <v>18</v>
      </c>
      <c r="H123" s="145">
        <v>2</v>
      </c>
      <c r="I123" s="145">
        <v>0</v>
      </c>
      <c r="J123" s="145">
        <v>0</v>
      </c>
      <c r="K123" s="145">
        <v>0</v>
      </c>
      <c r="L123" s="145">
        <v>0</v>
      </c>
      <c r="M123" s="264">
        <v>20</v>
      </c>
      <c r="N123" s="143">
        <v>0</v>
      </c>
      <c r="O123" s="143">
        <v>17</v>
      </c>
      <c r="P123" s="261">
        <v>17</v>
      </c>
      <c r="Q123" s="281"/>
      <c r="R123" s="281"/>
    </row>
    <row r="124" spans="1:18" ht="20.25" customHeight="1" x14ac:dyDescent="0.6">
      <c r="A124" s="76" t="s">
        <v>222</v>
      </c>
      <c r="B124" s="76" t="s">
        <v>227</v>
      </c>
      <c r="C124" s="76" t="s">
        <v>25</v>
      </c>
      <c r="D124" s="76" t="s">
        <v>165</v>
      </c>
      <c r="E124" s="117">
        <v>12</v>
      </c>
      <c r="F124" s="143">
        <v>33</v>
      </c>
      <c r="G124" s="144">
        <v>4</v>
      </c>
      <c r="H124" s="145">
        <v>0</v>
      </c>
      <c r="I124" s="145">
        <v>0</v>
      </c>
      <c r="J124" s="145">
        <v>0</v>
      </c>
      <c r="K124" s="145">
        <v>0</v>
      </c>
      <c r="L124" s="145">
        <v>0</v>
      </c>
      <c r="M124" s="264">
        <v>4</v>
      </c>
      <c r="N124" s="143">
        <v>0</v>
      </c>
      <c r="O124" s="143">
        <v>4</v>
      </c>
      <c r="P124" s="261">
        <v>4</v>
      </c>
      <c r="Q124" s="281"/>
      <c r="R124" s="281"/>
    </row>
    <row r="125" spans="1:18" ht="20.25" customHeight="1" x14ac:dyDescent="0.6">
      <c r="A125" s="76" t="s">
        <v>222</v>
      </c>
      <c r="B125" s="76" t="s">
        <v>228</v>
      </c>
      <c r="C125" s="76" t="s">
        <v>44</v>
      </c>
      <c r="D125" s="76" t="s">
        <v>165</v>
      </c>
      <c r="E125" s="117">
        <v>24</v>
      </c>
      <c r="F125" s="143">
        <v>111</v>
      </c>
      <c r="G125" s="144">
        <v>5</v>
      </c>
      <c r="H125" s="145">
        <v>5</v>
      </c>
      <c r="I125" s="145">
        <v>0</v>
      </c>
      <c r="J125" s="145">
        <v>0</v>
      </c>
      <c r="K125" s="145">
        <v>0</v>
      </c>
      <c r="L125" s="145">
        <v>0</v>
      </c>
      <c r="M125" s="264">
        <v>10</v>
      </c>
      <c r="N125" s="143">
        <v>0</v>
      </c>
      <c r="O125" s="143">
        <v>5</v>
      </c>
      <c r="P125" s="261">
        <v>5</v>
      </c>
      <c r="Q125" s="281"/>
      <c r="R125" s="281"/>
    </row>
    <row r="126" spans="1:18" ht="20.25" customHeight="1" x14ac:dyDescent="0.6">
      <c r="A126" s="76" t="s">
        <v>222</v>
      </c>
      <c r="B126" s="76" t="s">
        <v>229</v>
      </c>
      <c r="C126" s="76" t="s">
        <v>5</v>
      </c>
      <c r="D126" s="76" t="s">
        <v>167</v>
      </c>
      <c r="E126" s="117">
        <v>12</v>
      </c>
      <c r="F126" s="143">
        <v>200</v>
      </c>
      <c r="G126" s="144">
        <v>6</v>
      </c>
      <c r="H126" s="145">
        <v>6</v>
      </c>
      <c r="I126" s="145">
        <v>0</v>
      </c>
      <c r="J126" s="145">
        <v>0</v>
      </c>
      <c r="K126" s="145">
        <v>0</v>
      </c>
      <c r="L126" s="145">
        <v>0</v>
      </c>
      <c r="M126" s="264">
        <v>12</v>
      </c>
      <c r="N126" s="143">
        <v>0</v>
      </c>
      <c r="O126" s="143">
        <v>11</v>
      </c>
      <c r="P126" s="261">
        <v>11</v>
      </c>
      <c r="Q126" s="281"/>
      <c r="R126" s="281"/>
    </row>
    <row r="127" spans="1:18" ht="20.25" customHeight="1" x14ac:dyDescent="0.6">
      <c r="A127" s="76" t="s">
        <v>222</v>
      </c>
      <c r="B127" s="76" t="s">
        <v>229</v>
      </c>
      <c r="C127" s="76" t="s">
        <v>23</v>
      </c>
      <c r="D127" s="76" t="s">
        <v>167</v>
      </c>
      <c r="E127" s="117">
        <v>24</v>
      </c>
      <c r="F127" s="143">
        <v>203</v>
      </c>
      <c r="G127" s="144">
        <v>6</v>
      </c>
      <c r="H127" s="145">
        <v>6</v>
      </c>
      <c r="I127" s="145">
        <v>0</v>
      </c>
      <c r="J127" s="145">
        <v>0</v>
      </c>
      <c r="K127" s="145">
        <v>0</v>
      </c>
      <c r="L127" s="145">
        <v>0</v>
      </c>
      <c r="M127" s="264">
        <v>12</v>
      </c>
      <c r="N127" s="143">
        <v>0</v>
      </c>
      <c r="O127" s="143">
        <v>6</v>
      </c>
      <c r="P127" s="261">
        <v>6</v>
      </c>
      <c r="Q127" s="281"/>
      <c r="R127" s="281"/>
    </row>
    <row r="128" spans="1:18" ht="20.25" customHeight="1" x14ac:dyDescent="0.6">
      <c r="A128" s="76" t="s">
        <v>222</v>
      </c>
      <c r="B128" s="76" t="s">
        <v>229</v>
      </c>
      <c r="C128" s="76" t="s">
        <v>40</v>
      </c>
      <c r="D128" s="76" t="s">
        <v>167</v>
      </c>
      <c r="E128" s="117">
        <v>36</v>
      </c>
      <c r="F128" s="143">
        <v>227</v>
      </c>
      <c r="G128" s="144">
        <v>6</v>
      </c>
      <c r="H128" s="145">
        <v>6</v>
      </c>
      <c r="I128" s="145">
        <v>6</v>
      </c>
      <c r="J128" s="145">
        <v>0</v>
      </c>
      <c r="K128" s="145">
        <v>0</v>
      </c>
      <c r="L128" s="145">
        <v>0</v>
      </c>
      <c r="M128" s="264">
        <v>18</v>
      </c>
      <c r="N128" s="143">
        <v>6</v>
      </c>
      <c r="O128" s="143">
        <v>0</v>
      </c>
      <c r="P128" s="261">
        <v>6</v>
      </c>
      <c r="Q128" s="281"/>
      <c r="R128" s="281"/>
    </row>
    <row r="129" spans="1:18" ht="20.25" customHeight="1" x14ac:dyDescent="0.6">
      <c r="A129" s="76" t="s">
        <v>222</v>
      </c>
      <c r="B129" s="76" t="s">
        <v>229</v>
      </c>
      <c r="C129" s="76" t="s">
        <v>44</v>
      </c>
      <c r="D129" s="76" t="s">
        <v>167</v>
      </c>
      <c r="E129" s="117">
        <v>24</v>
      </c>
      <c r="F129" s="143">
        <v>35</v>
      </c>
      <c r="G129" s="144">
        <v>8</v>
      </c>
      <c r="H129" s="145">
        <v>8</v>
      </c>
      <c r="I129" s="145">
        <v>0</v>
      </c>
      <c r="J129" s="145">
        <v>0</v>
      </c>
      <c r="K129" s="145">
        <v>0</v>
      </c>
      <c r="L129" s="145">
        <v>0</v>
      </c>
      <c r="M129" s="264">
        <v>16</v>
      </c>
      <c r="N129" s="143">
        <v>2</v>
      </c>
      <c r="O129" s="143">
        <v>6</v>
      </c>
      <c r="P129" s="261">
        <v>8</v>
      </c>
      <c r="Q129" s="281"/>
      <c r="R129" s="281"/>
    </row>
    <row r="130" spans="1:18" ht="20.25" customHeight="1" x14ac:dyDescent="0.6">
      <c r="A130" s="76" t="s">
        <v>222</v>
      </c>
      <c r="B130" s="76" t="s">
        <v>229</v>
      </c>
      <c r="C130" s="76" t="s">
        <v>46</v>
      </c>
      <c r="D130" s="76" t="s">
        <v>167</v>
      </c>
      <c r="E130" s="117">
        <v>36</v>
      </c>
      <c r="F130" s="143">
        <v>133</v>
      </c>
      <c r="G130" s="144">
        <v>5</v>
      </c>
      <c r="H130" s="145">
        <v>4</v>
      </c>
      <c r="I130" s="145">
        <v>5</v>
      </c>
      <c r="J130" s="145">
        <v>0</v>
      </c>
      <c r="K130" s="145">
        <v>0</v>
      </c>
      <c r="L130" s="145">
        <v>0</v>
      </c>
      <c r="M130" s="264">
        <v>14</v>
      </c>
      <c r="N130" s="143">
        <v>0</v>
      </c>
      <c r="O130" s="143">
        <v>5</v>
      </c>
      <c r="P130" s="261">
        <v>5</v>
      </c>
      <c r="Q130" s="281"/>
      <c r="R130" s="281"/>
    </row>
    <row r="131" spans="1:18" ht="20.25" customHeight="1" x14ac:dyDescent="0.6">
      <c r="A131" s="76" t="s">
        <v>222</v>
      </c>
      <c r="B131" s="76" t="s">
        <v>229</v>
      </c>
      <c r="C131" s="76" t="s">
        <v>48</v>
      </c>
      <c r="D131" s="76" t="s">
        <v>167</v>
      </c>
      <c r="E131" s="117">
        <v>36</v>
      </c>
      <c r="F131" s="143">
        <v>60</v>
      </c>
      <c r="G131" s="144">
        <v>5</v>
      </c>
      <c r="H131" s="145">
        <v>4</v>
      </c>
      <c r="I131" s="145">
        <v>4</v>
      </c>
      <c r="J131" s="145">
        <v>0</v>
      </c>
      <c r="K131" s="145">
        <v>0</v>
      </c>
      <c r="L131" s="145">
        <v>0</v>
      </c>
      <c r="M131" s="264">
        <v>13</v>
      </c>
      <c r="N131" s="143">
        <v>0</v>
      </c>
      <c r="O131" s="143">
        <v>4</v>
      </c>
      <c r="P131" s="261">
        <v>4</v>
      </c>
      <c r="Q131" s="281"/>
      <c r="R131" s="281"/>
    </row>
    <row r="132" spans="1:18" ht="20.25" customHeight="1" x14ac:dyDescent="0.6">
      <c r="A132" s="76" t="s">
        <v>222</v>
      </c>
      <c r="B132" s="76" t="s">
        <v>230</v>
      </c>
      <c r="C132" s="76" t="s">
        <v>34</v>
      </c>
      <c r="D132" s="76" t="s">
        <v>165</v>
      </c>
      <c r="E132" s="117">
        <v>48</v>
      </c>
      <c r="F132" s="143">
        <v>283</v>
      </c>
      <c r="G132" s="144">
        <v>6</v>
      </c>
      <c r="H132" s="145">
        <v>3</v>
      </c>
      <c r="I132" s="145">
        <v>3</v>
      </c>
      <c r="J132" s="145">
        <v>3</v>
      </c>
      <c r="K132" s="145">
        <v>0</v>
      </c>
      <c r="L132" s="145">
        <v>0</v>
      </c>
      <c r="M132" s="264">
        <v>15</v>
      </c>
      <c r="N132" s="143">
        <v>0</v>
      </c>
      <c r="O132" s="143">
        <v>3</v>
      </c>
      <c r="P132" s="261">
        <v>3</v>
      </c>
      <c r="Q132" s="281"/>
      <c r="R132" s="281"/>
    </row>
    <row r="133" spans="1:18" ht="20.25" customHeight="1" x14ac:dyDescent="0.6">
      <c r="A133" s="76" t="s">
        <v>222</v>
      </c>
      <c r="B133" s="76" t="s">
        <v>231</v>
      </c>
      <c r="C133" s="76" t="s">
        <v>23</v>
      </c>
      <c r="D133" s="76" t="s">
        <v>167</v>
      </c>
      <c r="E133" s="117">
        <v>24</v>
      </c>
      <c r="F133" s="143">
        <v>249</v>
      </c>
      <c r="G133" s="144">
        <v>6</v>
      </c>
      <c r="H133" s="145">
        <v>4</v>
      </c>
      <c r="I133" s="145">
        <v>0</v>
      </c>
      <c r="J133" s="145">
        <v>0</v>
      </c>
      <c r="K133" s="145">
        <v>0</v>
      </c>
      <c r="L133" s="145">
        <v>0</v>
      </c>
      <c r="M133" s="264">
        <v>10</v>
      </c>
      <c r="N133" s="143">
        <v>5</v>
      </c>
      <c r="O133" s="143">
        <v>0</v>
      </c>
      <c r="P133" s="261">
        <v>5</v>
      </c>
      <c r="Q133" s="281"/>
      <c r="R133" s="281"/>
    </row>
    <row r="134" spans="1:18" ht="20.25" customHeight="1" x14ac:dyDescent="0.6">
      <c r="A134" s="76" t="s">
        <v>222</v>
      </c>
      <c r="B134" s="76" t="s">
        <v>231</v>
      </c>
      <c r="C134" s="76" t="s">
        <v>30</v>
      </c>
      <c r="D134" s="76" t="s">
        <v>167</v>
      </c>
      <c r="E134" s="117">
        <v>36</v>
      </c>
      <c r="F134" s="143">
        <v>11</v>
      </c>
      <c r="G134" s="144">
        <v>2</v>
      </c>
      <c r="H134" s="145">
        <v>3</v>
      </c>
      <c r="I134" s="145">
        <v>0</v>
      </c>
      <c r="J134" s="145">
        <v>0</v>
      </c>
      <c r="K134" s="145">
        <v>0</v>
      </c>
      <c r="L134" s="145">
        <v>0</v>
      </c>
      <c r="M134" s="264">
        <v>5</v>
      </c>
      <c r="N134" s="143">
        <v>0</v>
      </c>
      <c r="O134" s="143">
        <v>0</v>
      </c>
      <c r="P134" s="261">
        <v>0</v>
      </c>
      <c r="Q134" s="281"/>
      <c r="R134" s="281"/>
    </row>
    <row r="135" spans="1:18" ht="20.25" customHeight="1" x14ac:dyDescent="0.6">
      <c r="A135" s="76" t="s">
        <v>222</v>
      </c>
      <c r="B135" s="76" t="s">
        <v>231</v>
      </c>
      <c r="C135" s="76" t="s">
        <v>32</v>
      </c>
      <c r="D135" s="76" t="s">
        <v>167</v>
      </c>
      <c r="E135" s="117">
        <v>30</v>
      </c>
      <c r="F135" s="143">
        <v>47</v>
      </c>
      <c r="G135" s="144">
        <v>3</v>
      </c>
      <c r="H135" s="145">
        <v>3</v>
      </c>
      <c r="I135" s="145">
        <v>4</v>
      </c>
      <c r="J135" s="145">
        <v>0</v>
      </c>
      <c r="K135" s="145">
        <v>0</v>
      </c>
      <c r="L135" s="145">
        <v>0</v>
      </c>
      <c r="M135" s="264">
        <v>10</v>
      </c>
      <c r="N135" s="143">
        <v>0</v>
      </c>
      <c r="O135" s="143">
        <v>3</v>
      </c>
      <c r="P135" s="261">
        <v>3</v>
      </c>
      <c r="Q135" s="281"/>
      <c r="R135" s="281"/>
    </row>
    <row r="136" spans="1:18" ht="20.25" customHeight="1" x14ac:dyDescent="0.6">
      <c r="A136" s="76" t="s">
        <v>222</v>
      </c>
      <c r="B136" s="76" t="s">
        <v>231</v>
      </c>
      <c r="C136" s="76" t="s">
        <v>34</v>
      </c>
      <c r="D136" s="76" t="s">
        <v>167</v>
      </c>
      <c r="E136" s="117">
        <v>48</v>
      </c>
      <c r="F136" s="143">
        <v>118</v>
      </c>
      <c r="G136" s="144">
        <v>3</v>
      </c>
      <c r="H136" s="145">
        <v>3</v>
      </c>
      <c r="I136" s="145">
        <v>3</v>
      </c>
      <c r="J136" s="145">
        <v>3</v>
      </c>
      <c r="K136" s="145">
        <v>2</v>
      </c>
      <c r="L136" s="145">
        <v>2</v>
      </c>
      <c r="M136" s="264">
        <v>16</v>
      </c>
      <c r="N136" s="143">
        <v>2</v>
      </c>
      <c r="O136" s="143">
        <v>1</v>
      </c>
      <c r="P136" s="261">
        <v>3</v>
      </c>
      <c r="Q136" s="281"/>
      <c r="R136" s="281"/>
    </row>
    <row r="137" spans="1:18" ht="20.25" customHeight="1" x14ac:dyDescent="0.6">
      <c r="A137" s="76" t="s">
        <v>222</v>
      </c>
      <c r="B137" s="76" t="s">
        <v>231</v>
      </c>
      <c r="C137" s="76" t="s">
        <v>40</v>
      </c>
      <c r="D137" s="76" t="s">
        <v>167</v>
      </c>
      <c r="E137" s="117">
        <v>35</v>
      </c>
      <c r="F137" s="143">
        <v>211</v>
      </c>
      <c r="G137" s="144">
        <v>4</v>
      </c>
      <c r="H137" s="145">
        <v>4</v>
      </c>
      <c r="I137" s="145">
        <v>4</v>
      </c>
      <c r="J137" s="145">
        <v>0</v>
      </c>
      <c r="K137" s="145">
        <v>0</v>
      </c>
      <c r="L137" s="145">
        <v>0</v>
      </c>
      <c r="M137" s="264">
        <v>12</v>
      </c>
      <c r="N137" s="143">
        <v>4</v>
      </c>
      <c r="O137" s="143">
        <v>0</v>
      </c>
      <c r="P137" s="261">
        <v>4</v>
      </c>
      <c r="Q137" s="281"/>
      <c r="R137" s="281"/>
    </row>
    <row r="138" spans="1:18" ht="20.25" customHeight="1" x14ac:dyDescent="0.6">
      <c r="A138" s="76" t="s">
        <v>222</v>
      </c>
      <c r="B138" s="76" t="s">
        <v>231</v>
      </c>
      <c r="C138" s="76" t="s">
        <v>44</v>
      </c>
      <c r="D138" s="76" t="s">
        <v>167</v>
      </c>
      <c r="E138" s="117">
        <v>25</v>
      </c>
      <c r="F138" s="143">
        <v>131</v>
      </c>
      <c r="G138" s="144">
        <v>10</v>
      </c>
      <c r="H138" s="145">
        <v>10</v>
      </c>
      <c r="I138" s="145">
        <v>0</v>
      </c>
      <c r="J138" s="145">
        <v>0</v>
      </c>
      <c r="K138" s="145">
        <v>0</v>
      </c>
      <c r="L138" s="145">
        <v>0</v>
      </c>
      <c r="M138" s="264">
        <v>20</v>
      </c>
      <c r="N138" s="143">
        <v>0</v>
      </c>
      <c r="O138" s="143">
        <v>11</v>
      </c>
      <c r="P138" s="261">
        <v>11</v>
      </c>
      <c r="Q138" s="281"/>
      <c r="R138" s="281"/>
    </row>
    <row r="139" spans="1:18" ht="20.25" customHeight="1" x14ac:dyDescent="0.6">
      <c r="A139" s="76" t="s">
        <v>222</v>
      </c>
      <c r="B139" s="76" t="s">
        <v>231</v>
      </c>
      <c r="C139" s="76" t="s">
        <v>46</v>
      </c>
      <c r="D139" s="76" t="s">
        <v>167</v>
      </c>
      <c r="E139" s="117">
        <v>30</v>
      </c>
      <c r="F139" s="143">
        <v>95</v>
      </c>
      <c r="G139" s="144">
        <v>4</v>
      </c>
      <c r="H139" s="145">
        <v>4</v>
      </c>
      <c r="I139" s="145">
        <v>4</v>
      </c>
      <c r="J139" s="145">
        <v>0</v>
      </c>
      <c r="K139" s="145">
        <v>0</v>
      </c>
      <c r="L139" s="145">
        <v>0</v>
      </c>
      <c r="M139" s="264">
        <v>12</v>
      </c>
      <c r="N139" s="143">
        <v>4</v>
      </c>
      <c r="O139" s="143">
        <v>0</v>
      </c>
      <c r="P139" s="261">
        <v>4</v>
      </c>
      <c r="Q139" s="281"/>
      <c r="R139" s="281"/>
    </row>
    <row r="140" spans="1:18" ht="20.25" customHeight="1" x14ac:dyDescent="0.6">
      <c r="A140" s="76" t="s">
        <v>222</v>
      </c>
      <c r="B140" s="76" t="s">
        <v>231</v>
      </c>
      <c r="C140" s="76" t="s">
        <v>48</v>
      </c>
      <c r="D140" s="76" t="s">
        <v>167</v>
      </c>
      <c r="E140" s="117">
        <v>36</v>
      </c>
      <c r="F140" s="143">
        <v>65</v>
      </c>
      <c r="G140" s="144">
        <v>3</v>
      </c>
      <c r="H140" s="145">
        <v>1</v>
      </c>
      <c r="I140" s="145">
        <v>3</v>
      </c>
      <c r="J140" s="145">
        <v>0</v>
      </c>
      <c r="K140" s="145">
        <v>0</v>
      </c>
      <c r="L140" s="145">
        <v>0</v>
      </c>
      <c r="M140" s="264">
        <v>7</v>
      </c>
      <c r="N140" s="143">
        <v>4</v>
      </c>
      <c r="O140" s="143">
        <v>0</v>
      </c>
      <c r="P140" s="261">
        <v>4</v>
      </c>
      <c r="Q140" s="281"/>
      <c r="R140" s="281"/>
    </row>
    <row r="141" spans="1:18" ht="20.25" customHeight="1" x14ac:dyDescent="0.6">
      <c r="A141" s="76" t="s">
        <v>222</v>
      </c>
      <c r="B141" s="76" t="s">
        <v>232</v>
      </c>
      <c r="C141" s="76" t="s">
        <v>233</v>
      </c>
      <c r="D141" s="76" t="s">
        <v>165</v>
      </c>
      <c r="E141" s="117">
        <v>24</v>
      </c>
      <c r="F141" s="143">
        <v>309</v>
      </c>
      <c r="G141" s="144">
        <v>12</v>
      </c>
      <c r="H141" s="145">
        <v>12</v>
      </c>
      <c r="I141" s="145">
        <v>0</v>
      </c>
      <c r="J141" s="145">
        <v>0</v>
      </c>
      <c r="K141" s="145">
        <v>0</v>
      </c>
      <c r="L141" s="145">
        <v>0</v>
      </c>
      <c r="M141" s="264">
        <v>24</v>
      </c>
      <c r="N141" s="143">
        <v>0</v>
      </c>
      <c r="O141" s="143">
        <v>12</v>
      </c>
      <c r="P141" s="261">
        <v>12</v>
      </c>
      <c r="Q141" s="281"/>
      <c r="R141" s="281"/>
    </row>
    <row r="142" spans="1:18" ht="20.25" customHeight="1" x14ac:dyDescent="0.6">
      <c r="A142" s="76" t="s">
        <v>222</v>
      </c>
      <c r="B142" s="76" t="s">
        <v>234</v>
      </c>
      <c r="C142" s="76" t="s">
        <v>5</v>
      </c>
      <c r="D142" s="76" t="s">
        <v>165</v>
      </c>
      <c r="E142" s="117">
        <v>12</v>
      </c>
      <c r="F142" s="143">
        <v>77</v>
      </c>
      <c r="G142" s="144">
        <v>12</v>
      </c>
      <c r="H142" s="145">
        <v>0</v>
      </c>
      <c r="I142" s="145">
        <v>0</v>
      </c>
      <c r="J142" s="145">
        <v>0</v>
      </c>
      <c r="K142" s="145">
        <v>0</v>
      </c>
      <c r="L142" s="145">
        <v>0</v>
      </c>
      <c r="M142" s="264">
        <v>12</v>
      </c>
      <c r="N142" s="143">
        <v>0</v>
      </c>
      <c r="O142" s="143">
        <v>12</v>
      </c>
      <c r="P142" s="261">
        <v>12</v>
      </c>
      <c r="Q142" s="281"/>
      <c r="R142" s="281"/>
    </row>
    <row r="143" spans="1:18" ht="20.25" customHeight="1" x14ac:dyDescent="0.6">
      <c r="A143" s="76" t="s">
        <v>222</v>
      </c>
      <c r="B143" s="76" t="s">
        <v>235</v>
      </c>
      <c r="C143" s="76" t="s">
        <v>34</v>
      </c>
      <c r="D143" s="76" t="s">
        <v>165</v>
      </c>
      <c r="E143" s="117">
        <v>72</v>
      </c>
      <c r="F143" s="143">
        <v>93</v>
      </c>
      <c r="G143" s="144">
        <v>3</v>
      </c>
      <c r="H143" s="145">
        <v>3</v>
      </c>
      <c r="I143" s="145">
        <v>3</v>
      </c>
      <c r="J143" s="145">
        <v>3</v>
      </c>
      <c r="K143" s="145">
        <v>3</v>
      </c>
      <c r="L143" s="145">
        <v>3</v>
      </c>
      <c r="M143" s="264">
        <v>18</v>
      </c>
      <c r="N143" s="143">
        <v>3</v>
      </c>
      <c r="O143" s="143">
        <v>0</v>
      </c>
      <c r="P143" s="261">
        <v>3</v>
      </c>
      <c r="Q143" s="281"/>
      <c r="R143" s="281"/>
    </row>
    <row r="144" spans="1:18" ht="20.25" customHeight="1" x14ac:dyDescent="0.6">
      <c r="A144" s="76" t="s">
        <v>222</v>
      </c>
      <c r="B144" s="76" t="s">
        <v>235</v>
      </c>
      <c r="C144" s="76" t="s">
        <v>816</v>
      </c>
      <c r="D144" s="76" t="s">
        <v>165</v>
      </c>
      <c r="E144" s="117">
        <v>12</v>
      </c>
      <c r="F144" s="143">
        <v>16</v>
      </c>
      <c r="G144" s="144">
        <v>2</v>
      </c>
      <c r="H144" s="145">
        <v>0</v>
      </c>
      <c r="I144" s="145">
        <v>0</v>
      </c>
      <c r="J144" s="145">
        <v>0</v>
      </c>
      <c r="K144" s="145">
        <v>0</v>
      </c>
      <c r="L144" s="145">
        <v>0</v>
      </c>
      <c r="M144" s="264">
        <v>2</v>
      </c>
      <c r="N144" s="143">
        <v>0</v>
      </c>
      <c r="O144" s="143">
        <v>2</v>
      </c>
      <c r="P144" s="261">
        <v>2</v>
      </c>
      <c r="Q144" s="281"/>
      <c r="R144" s="281"/>
    </row>
    <row r="145" spans="1:18" ht="20.25" customHeight="1" x14ac:dyDescent="0.6">
      <c r="A145" s="76" t="s">
        <v>222</v>
      </c>
      <c r="B145" s="76" t="s">
        <v>236</v>
      </c>
      <c r="C145" s="76" t="s">
        <v>25</v>
      </c>
      <c r="D145" s="76" t="s">
        <v>165</v>
      </c>
      <c r="E145" s="117">
        <v>12</v>
      </c>
      <c r="F145" s="143">
        <v>269</v>
      </c>
      <c r="G145" s="144">
        <v>8</v>
      </c>
      <c r="H145" s="145">
        <v>12</v>
      </c>
      <c r="I145" s="145">
        <v>0</v>
      </c>
      <c r="J145" s="145">
        <v>0</v>
      </c>
      <c r="K145" s="145">
        <v>0</v>
      </c>
      <c r="L145" s="145">
        <v>0</v>
      </c>
      <c r="M145" s="264">
        <v>20</v>
      </c>
      <c r="N145" s="143">
        <v>0</v>
      </c>
      <c r="O145" s="143">
        <v>8</v>
      </c>
      <c r="P145" s="261">
        <v>8</v>
      </c>
      <c r="Q145" s="281"/>
      <c r="R145" s="281"/>
    </row>
    <row r="146" spans="1:18" ht="20.25" customHeight="1" x14ac:dyDescent="0.6">
      <c r="A146" s="76" t="s">
        <v>222</v>
      </c>
      <c r="B146" s="76" t="s">
        <v>823</v>
      </c>
      <c r="C146" s="76" t="s">
        <v>34</v>
      </c>
      <c r="D146" s="76" t="s">
        <v>165</v>
      </c>
      <c r="E146" s="117">
        <v>48</v>
      </c>
      <c r="F146" s="143">
        <v>275</v>
      </c>
      <c r="G146" s="144">
        <v>4</v>
      </c>
      <c r="H146" s="145">
        <v>4</v>
      </c>
      <c r="I146" s="145">
        <v>4</v>
      </c>
      <c r="J146" s="145">
        <v>4</v>
      </c>
      <c r="K146" s="145">
        <v>0</v>
      </c>
      <c r="L146" s="145">
        <v>0</v>
      </c>
      <c r="M146" s="264">
        <v>16</v>
      </c>
      <c r="N146" s="143">
        <v>0</v>
      </c>
      <c r="O146" s="143">
        <v>4</v>
      </c>
      <c r="P146" s="261">
        <v>4</v>
      </c>
      <c r="Q146" s="281"/>
      <c r="R146" s="281"/>
    </row>
    <row r="147" spans="1:18" ht="20.25" customHeight="1" x14ac:dyDescent="0.6">
      <c r="A147" s="76" t="s">
        <v>222</v>
      </c>
      <c r="B147" s="76" t="s">
        <v>237</v>
      </c>
      <c r="C147" s="76" t="s">
        <v>5</v>
      </c>
      <c r="D147" s="76" t="s">
        <v>165</v>
      </c>
      <c r="E147" s="117">
        <v>12</v>
      </c>
      <c r="F147" s="143">
        <v>40</v>
      </c>
      <c r="G147" s="144">
        <v>3</v>
      </c>
      <c r="H147" s="145">
        <v>0</v>
      </c>
      <c r="I147" s="145">
        <v>0</v>
      </c>
      <c r="J147" s="145">
        <v>0</v>
      </c>
      <c r="K147" s="145">
        <v>0</v>
      </c>
      <c r="L147" s="145">
        <v>0</v>
      </c>
      <c r="M147" s="264">
        <v>3</v>
      </c>
      <c r="N147" s="143">
        <v>0</v>
      </c>
      <c r="O147" s="143">
        <v>3</v>
      </c>
      <c r="P147" s="261">
        <v>3</v>
      </c>
      <c r="Q147" s="281"/>
      <c r="R147" s="281"/>
    </row>
    <row r="148" spans="1:18" ht="20.25" customHeight="1" x14ac:dyDescent="0.6">
      <c r="A148" s="76" t="s">
        <v>222</v>
      </c>
      <c r="B148" s="76" t="s">
        <v>238</v>
      </c>
      <c r="C148" s="76" t="s">
        <v>5</v>
      </c>
      <c r="D148" s="76" t="s">
        <v>165</v>
      </c>
      <c r="E148" s="117">
        <v>12</v>
      </c>
      <c r="F148" s="143">
        <v>46</v>
      </c>
      <c r="G148" s="144">
        <v>4</v>
      </c>
      <c r="H148" s="145">
        <v>0</v>
      </c>
      <c r="I148" s="145">
        <v>0</v>
      </c>
      <c r="J148" s="145">
        <v>0</v>
      </c>
      <c r="K148" s="145">
        <v>0</v>
      </c>
      <c r="L148" s="145">
        <v>0</v>
      </c>
      <c r="M148" s="264">
        <v>4</v>
      </c>
      <c r="N148" s="143">
        <v>0</v>
      </c>
      <c r="O148" s="143">
        <v>4</v>
      </c>
      <c r="P148" s="261">
        <v>4</v>
      </c>
      <c r="Q148" s="281"/>
      <c r="R148" s="281"/>
    </row>
    <row r="149" spans="1:18" ht="20.25" customHeight="1" x14ac:dyDescent="0.6">
      <c r="A149" s="76" t="s">
        <v>222</v>
      </c>
      <c r="B149" s="76" t="s">
        <v>239</v>
      </c>
      <c r="C149" s="76" t="s">
        <v>5</v>
      </c>
      <c r="D149" s="76" t="s">
        <v>165</v>
      </c>
      <c r="E149" s="117">
        <v>12</v>
      </c>
      <c r="F149" s="143">
        <v>82</v>
      </c>
      <c r="G149" s="144">
        <v>2</v>
      </c>
      <c r="H149" s="145">
        <v>0</v>
      </c>
      <c r="I149" s="145">
        <v>0</v>
      </c>
      <c r="J149" s="145">
        <v>0</v>
      </c>
      <c r="K149" s="145">
        <v>0</v>
      </c>
      <c r="L149" s="145">
        <v>0</v>
      </c>
      <c r="M149" s="264">
        <v>2</v>
      </c>
      <c r="N149" s="143">
        <v>0</v>
      </c>
      <c r="O149" s="143">
        <v>2</v>
      </c>
      <c r="P149" s="261">
        <v>2</v>
      </c>
      <c r="Q149" s="281"/>
      <c r="R149" s="281"/>
    </row>
    <row r="150" spans="1:18" ht="20.25" customHeight="1" x14ac:dyDescent="0.6">
      <c r="A150" s="76" t="s">
        <v>222</v>
      </c>
      <c r="B150" s="76" t="s">
        <v>240</v>
      </c>
      <c r="C150" s="76" t="s">
        <v>25</v>
      </c>
      <c r="D150" s="76" t="s">
        <v>165</v>
      </c>
      <c r="E150" s="117">
        <v>12</v>
      </c>
      <c r="F150" s="143">
        <v>28</v>
      </c>
      <c r="G150" s="144">
        <v>2</v>
      </c>
      <c r="H150" s="145">
        <v>0</v>
      </c>
      <c r="I150" s="145">
        <v>0</v>
      </c>
      <c r="J150" s="145">
        <v>0</v>
      </c>
      <c r="K150" s="145">
        <v>0</v>
      </c>
      <c r="L150" s="145">
        <v>0</v>
      </c>
      <c r="M150" s="264">
        <v>2</v>
      </c>
      <c r="N150" s="143">
        <v>0</v>
      </c>
      <c r="O150" s="143">
        <v>1</v>
      </c>
      <c r="P150" s="261">
        <v>1</v>
      </c>
      <c r="Q150" s="281"/>
      <c r="R150" s="281"/>
    </row>
    <row r="151" spans="1:18" ht="20.25" customHeight="1" x14ac:dyDescent="0.6">
      <c r="A151" s="76" t="s">
        <v>241</v>
      </c>
      <c r="B151" s="76" t="s">
        <v>242</v>
      </c>
      <c r="C151" s="76" t="s">
        <v>21</v>
      </c>
      <c r="D151" s="76" t="s">
        <v>165</v>
      </c>
      <c r="E151" s="117">
        <v>12</v>
      </c>
      <c r="F151" s="143">
        <v>36</v>
      </c>
      <c r="G151" s="144">
        <v>1</v>
      </c>
      <c r="H151" s="145">
        <v>1</v>
      </c>
      <c r="I151" s="145">
        <v>0</v>
      </c>
      <c r="J151" s="145">
        <v>0</v>
      </c>
      <c r="K151" s="145">
        <v>0</v>
      </c>
      <c r="L151" s="145">
        <v>0</v>
      </c>
      <c r="M151" s="264">
        <v>2</v>
      </c>
      <c r="N151" s="143">
        <v>0</v>
      </c>
      <c r="O151" s="143">
        <v>2</v>
      </c>
      <c r="P151" s="261">
        <v>2</v>
      </c>
      <c r="Q151" s="281"/>
      <c r="R151" s="281"/>
    </row>
    <row r="152" spans="1:18" ht="20.25" customHeight="1" x14ac:dyDescent="0.6">
      <c r="A152" s="76" t="s">
        <v>241</v>
      </c>
      <c r="B152" s="76" t="s">
        <v>243</v>
      </c>
      <c r="C152" s="76" t="s">
        <v>44</v>
      </c>
      <c r="D152" s="76" t="s">
        <v>165</v>
      </c>
      <c r="E152" s="117">
        <v>24</v>
      </c>
      <c r="F152" s="143">
        <v>94</v>
      </c>
      <c r="G152" s="144">
        <v>2</v>
      </c>
      <c r="H152" s="145">
        <v>4</v>
      </c>
      <c r="I152" s="145">
        <v>0</v>
      </c>
      <c r="J152" s="145">
        <v>0</v>
      </c>
      <c r="K152" s="145">
        <v>0</v>
      </c>
      <c r="L152" s="145">
        <v>0</v>
      </c>
      <c r="M152" s="264">
        <v>6</v>
      </c>
      <c r="N152" s="143">
        <v>0</v>
      </c>
      <c r="O152" s="143">
        <v>0</v>
      </c>
      <c r="P152" s="261">
        <v>0</v>
      </c>
      <c r="Q152" s="281"/>
      <c r="R152" s="281"/>
    </row>
    <row r="153" spans="1:18" ht="20.25" customHeight="1" x14ac:dyDescent="0.6">
      <c r="A153" s="76" t="s">
        <v>241</v>
      </c>
      <c r="B153" s="76" t="s">
        <v>244</v>
      </c>
      <c r="C153" s="76" t="s">
        <v>23</v>
      </c>
      <c r="D153" s="76" t="s">
        <v>165</v>
      </c>
      <c r="E153" s="117">
        <v>24</v>
      </c>
      <c r="F153" s="143">
        <v>16</v>
      </c>
      <c r="G153" s="144">
        <v>3</v>
      </c>
      <c r="H153" s="145">
        <v>3</v>
      </c>
      <c r="I153" s="145">
        <v>0</v>
      </c>
      <c r="J153" s="145">
        <v>0</v>
      </c>
      <c r="K153" s="145">
        <v>0</v>
      </c>
      <c r="L153" s="145">
        <v>0</v>
      </c>
      <c r="M153" s="264">
        <v>6</v>
      </c>
      <c r="N153" s="143">
        <v>3</v>
      </c>
      <c r="O153" s="143">
        <v>0</v>
      </c>
      <c r="P153" s="261">
        <v>3</v>
      </c>
      <c r="Q153" s="281"/>
      <c r="R153" s="281"/>
    </row>
    <row r="154" spans="1:18" ht="20.25" customHeight="1" x14ac:dyDescent="0.6">
      <c r="A154" s="76" t="s">
        <v>241</v>
      </c>
      <c r="B154" s="76" t="s">
        <v>244</v>
      </c>
      <c r="C154" s="76" t="s">
        <v>34</v>
      </c>
      <c r="D154" s="76" t="s">
        <v>165</v>
      </c>
      <c r="E154" s="117">
        <v>48</v>
      </c>
      <c r="F154" s="143">
        <v>1</v>
      </c>
      <c r="G154" s="144">
        <v>1</v>
      </c>
      <c r="H154" s="145">
        <v>1</v>
      </c>
      <c r="I154" s="145">
        <v>1</v>
      </c>
      <c r="J154" s="145">
        <v>1</v>
      </c>
      <c r="K154" s="145">
        <v>0</v>
      </c>
      <c r="L154" s="145">
        <v>0</v>
      </c>
      <c r="M154" s="264">
        <v>4</v>
      </c>
      <c r="N154" s="143">
        <v>0</v>
      </c>
      <c r="O154" s="143">
        <v>0</v>
      </c>
      <c r="P154" s="261">
        <v>0</v>
      </c>
      <c r="Q154" s="281"/>
      <c r="R154" s="281"/>
    </row>
    <row r="155" spans="1:18" ht="20.25" customHeight="1" x14ac:dyDescent="0.6">
      <c r="A155" s="76" t="s">
        <v>241</v>
      </c>
      <c r="B155" s="76" t="s">
        <v>244</v>
      </c>
      <c r="C155" s="76" t="s">
        <v>46</v>
      </c>
      <c r="D155" s="76" t="s">
        <v>165</v>
      </c>
      <c r="E155" s="117">
        <v>36</v>
      </c>
      <c r="F155" s="143">
        <v>6</v>
      </c>
      <c r="G155" s="144">
        <v>4</v>
      </c>
      <c r="H155" s="145">
        <v>4</v>
      </c>
      <c r="I155" s="145">
        <v>4</v>
      </c>
      <c r="J155" s="145">
        <v>0</v>
      </c>
      <c r="K155" s="145">
        <v>0</v>
      </c>
      <c r="L155" s="145">
        <v>0</v>
      </c>
      <c r="M155" s="264">
        <v>12</v>
      </c>
      <c r="N155" s="143">
        <v>4</v>
      </c>
      <c r="O155" s="143">
        <v>0</v>
      </c>
      <c r="P155" s="261">
        <v>4</v>
      </c>
      <c r="Q155" s="281"/>
      <c r="R155" s="281"/>
    </row>
    <row r="156" spans="1:18" ht="20.25" customHeight="1" x14ac:dyDescent="0.6">
      <c r="A156" s="76" t="s">
        <v>241</v>
      </c>
      <c r="B156" s="76" t="s">
        <v>244</v>
      </c>
      <c r="C156" s="76" t="s">
        <v>48</v>
      </c>
      <c r="D156" s="76" t="s">
        <v>165</v>
      </c>
      <c r="E156" s="117">
        <v>34</v>
      </c>
      <c r="F156" s="143">
        <v>7</v>
      </c>
      <c r="G156" s="144">
        <v>4</v>
      </c>
      <c r="H156" s="145">
        <v>4</v>
      </c>
      <c r="I156" s="145">
        <v>2</v>
      </c>
      <c r="J156" s="145">
        <v>0</v>
      </c>
      <c r="K156" s="145">
        <v>0</v>
      </c>
      <c r="L156" s="145">
        <v>0</v>
      </c>
      <c r="M156" s="264">
        <v>10</v>
      </c>
      <c r="N156" s="143">
        <v>4</v>
      </c>
      <c r="O156" s="143">
        <v>0</v>
      </c>
      <c r="P156" s="261">
        <v>4</v>
      </c>
      <c r="Q156" s="281"/>
      <c r="R156" s="281"/>
    </row>
    <row r="157" spans="1:18" ht="20.25" customHeight="1" x14ac:dyDescent="0.6">
      <c r="A157" s="76" t="s">
        <v>241</v>
      </c>
      <c r="B157" s="76" t="s">
        <v>245</v>
      </c>
      <c r="C157" s="76" t="s">
        <v>34</v>
      </c>
      <c r="D157" s="76" t="s">
        <v>165</v>
      </c>
      <c r="E157" s="117">
        <v>48</v>
      </c>
      <c r="F157" s="143">
        <v>221</v>
      </c>
      <c r="G157" s="144">
        <v>5</v>
      </c>
      <c r="H157" s="145">
        <v>5</v>
      </c>
      <c r="I157" s="145">
        <v>5</v>
      </c>
      <c r="J157" s="145">
        <v>3</v>
      </c>
      <c r="K157" s="145">
        <v>2</v>
      </c>
      <c r="L157" s="145">
        <v>2</v>
      </c>
      <c r="M157" s="264">
        <v>22</v>
      </c>
      <c r="N157" s="143">
        <v>2</v>
      </c>
      <c r="O157" s="143">
        <v>2</v>
      </c>
      <c r="P157" s="261">
        <v>4</v>
      </c>
      <c r="Q157" s="281"/>
      <c r="R157" s="281"/>
    </row>
    <row r="158" spans="1:18" ht="20.25" customHeight="1" x14ac:dyDescent="0.6">
      <c r="A158" s="76" t="s">
        <v>241</v>
      </c>
      <c r="B158" s="76" t="s">
        <v>246</v>
      </c>
      <c r="C158" s="76" t="s">
        <v>40</v>
      </c>
      <c r="D158" s="76" t="s">
        <v>165</v>
      </c>
      <c r="E158" s="117">
        <v>36</v>
      </c>
      <c r="F158" s="143">
        <v>425</v>
      </c>
      <c r="G158" s="144">
        <v>45</v>
      </c>
      <c r="H158" s="145">
        <v>39</v>
      </c>
      <c r="I158" s="145">
        <v>40</v>
      </c>
      <c r="J158" s="145">
        <v>0</v>
      </c>
      <c r="K158" s="145">
        <v>0</v>
      </c>
      <c r="L158" s="145">
        <v>0</v>
      </c>
      <c r="M158" s="264">
        <v>124</v>
      </c>
      <c r="N158" s="143">
        <v>0</v>
      </c>
      <c r="O158" s="143">
        <v>40</v>
      </c>
      <c r="P158" s="261">
        <v>40</v>
      </c>
      <c r="Q158" s="281"/>
      <c r="R158" s="281"/>
    </row>
    <row r="159" spans="1:18" ht="20.25" customHeight="1" x14ac:dyDescent="0.6">
      <c r="A159" s="76" t="s">
        <v>241</v>
      </c>
      <c r="B159" s="76" t="s">
        <v>247</v>
      </c>
      <c r="C159" s="76" t="s">
        <v>5</v>
      </c>
      <c r="D159" s="76" t="s">
        <v>167</v>
      </c>
      <c r="E159" s="117">
        <v>12</v>
      </c>
      <c r="F159" s="143">
        <v>22</v>
      </c>
      <c r="G159" s="144">
        <v>4</v>
      </c>
      <c r="H159" s="145">
        <v>0</v>
      </c>
      <c r="I159" s="145">
        <v>0</v>
      </c>
      <c r="J159" s="145">
        <v>0</v>
      </c>
      <c r="K159" s="145">
        <v>0</v>
      </c>
      <c r="L159" s="145">
        <v>0</v>
      </c>
      <c r="M159" s="264">
        <v>4</v>
      </c>
      <c r="N159" s="143">
        <v>0</v>
      </c>
      <c r="O159" s="143">
        <v>4</v>
      </c>
      <c r="P159" s="261">
        <v>4</v>
      </c>
      <c r="Q159" s="281"/>
      <c r="R159" s="281"/>
    </row>
    <row r="160" spans="1:18" ht="20.25" customHeight="1" x14ac:dyDescent="0.6">
      <c r="A160" s="76" t="s">
        <v>241</v>
      </c>
      <c r="B160" s="76" t="s">
        <v>247</v>
      </c>
      <c r="C160" s="76" t="s">
        <v>23</v>
      </c>
      <c r="D160" s="76" t="s">
        <v>167</v>
      </c>
      <c r="E160" s="117">
        <v>24</v>
      </c>
      <c r="F160" s="143">
        <v>132</v>
      </c>
      <c r="G160" s="144">
        <v>3</v>
      </c>
      <c r="H160" s="145">
        <v>3</v>
      </c>
      <c r="I160" s="145">
        <v>0</v>
      </c>
      <c r="J160" s="145">
        <v>0</v>
      </c>
      <c r="K160" s="145">
        <v>0</v>
      </c>
      <c r="L160" s="145">
        <v>0</v>
      </c>
      <c r="M160" s="264">
        <v>6</v>
      </c>
      <c r="N160" s="143">
        <v>0</v>
      </c>
      <c r="O160" s="143">
        <v>3</v>
      </c>
      <c r="P160" s="261">
        <v>3</v>
      </c>
      <c r="Q160" s="281"/>
      <c r="R160" s="281"/>
    </row>
    <row r="161" spans="1:18" ht="20.25" customHeight="1" x14ac:dyDescent="0.6">
      <c r="A161" s="76" t="s">
        <v>241</v>
      </c>
      <c r="B161" s="76" t="s">
        <v>247</v>
      </c>
      <c r="C161" s="76" t="s">
        <v>25</v>
      </c>
      <c r="D161" s="76" t="s">
        <v>167</v>
      </c>
      <c r="E161" s="117">
        <v>12</v>
      </c>
      <c r="F161" s="143">
        <v>50</v>
      </c>
      <c r="G161" s="144">
        <v>6</v>
      </c>
      <c r="H161" s="145">
        <v>0</v>
      </c>
      <c r="I161" s="145">
        <v>0</v>
      </c>
      <c r="J161" s="145">
        <v>0</v>
      </c>
      <c r="K161" s="145">
        <v>0</v>
      </c>
      <c r="L161" s="145">
        <v>0</v>
      </c>
      <c r="M161" s="264">
        <v>6</v>
      </c>
      <c r="N161" s="143">
        <v>0</v>
      </c>
      <c r="O161" s="143">
        <v>6</v>
      </c>
      <c r="P161" s="261">
        <v>6</v>
      </c>
      <c r="Q161" s="281"/>
      <c r="R161" s="281"/>
    </row>
    <row r="162" spans="1:18" ht="20.25" customHeight="1" x14ac:dyDescent="0.6">
      <c r="A162" s="76" t="s">
        <v>241</v>
      </c>
      <c r="B162" s="76" t="s">
        <v>247</v>
      </c>
      <c r="C162" s="76" t="s">
        <v>34</v>
      </c>
      <c r="D162" s="76" t="s">
        <v>167</v>
      </c>
      <c r="E162" s="117">
        <v>48</v>
      </c>
      <c r="F162" s="143">
        <v>142</v>
      </c>
      <c r="G162" s="144">
        <v>2</v>
      </c>
      <c r="H162" s="145">
        <v>2</v>
      </c>
      <c r="I162" s="145">
        <v>3</v>
      </c>
      <c r="J162" s="145">
        <v>2</v>
      </c>
      <c r="K162" s="145">
        <v>0</v>
      </c>
      <c r="L162" s="145">
        <v>0</v>
      </c>
      <c r="M162" s="264">
        <v>9</v>
      </c>
      <c r="N162" s="143">
        <v>0</v>
      </c>
      <c r="O162" s="143">
        <v>2</v>
      </c>
      <c r="P162" s="261">
        <v>2</v>
      </c>
      <c r="Q162" s="281"/>
      <c r="R162" s="281"/>
    </row>
    <row r="163" spans="1:18" ht="20.25" customHeight="1" x14ac:dyDescent="0.6">
      <c r="A163" s="76" t="s">
        <v>241</v>
      </c>
      <c r="B163" s="76" t="s">
        <v>247</v>
      </c>
      <c r="C163" s="76" t="s">
        <v>40</v>
      </c>
      <c r="D163" s="76" t="s">
        <v>167</v>
      </c>
      <c r="E163" s="117">
        <v>30</v>
      </c>
      <c r="F163" s="143">
        <v>123</v>
      </c>
      <c r="G163" s="144">
        <v>3</v>
      </c>
      <c r="H163" s="145">
        <v>3</v>
      </c>
      <c r="I163" s="145">
        <v>3</v>
      </c>
      <c r="J163" s="145">
        <v>0</v>
      </c>
      <c r="K163" s="145">
        <v>0</v>
      </c>
      <c r="L163" s="145">
        <v>0</v>
      </c>
      <c r="M163" s="264">
        <v>9</v>
      </c>
      <c r="N163" s="143">
        <v>0</v>
      </c>
      <c r="O163" s="143">
        <v>3</v>
      </c>
      <c r="P163" s="261">
        <v>3</v>
      </c>
      <c r="Q163" s="281"/>
      <c r="R163" s="281"/>
    </row>
    <row r="164" spans="1:18" ht="20.25" customHeight="1" x14ac:dyDescent="0.6">
      <c r="A164" s="76" t="s">
        <v>241</v>
      </c>
      <c r="B164" s="76" t="s">
        <v>247</v>
      </c>
      <c r="C164" s="76" t="s">
        <v>44</v>
      </c>
      <c r="D164" s="76" t="s">
        <v>167</v>
      </c>
      <c r="E164" s="117">
        <v>24</v>
      </c>
      <c r="F164" s="143">
        <v>40</v>
      </c>
      <c r="G164" s="144">
        <v>4</v>
      </c>
      <c r="H164" s="145">
        <v>4</v>
      </c>
      <c r="I164" s="145">
        <v>0</v>
      </c>
      <c r="J164" s="145">
        <v>0</v>
      </c>
      <c r="K164" s="145">
        <v>0</v>
      </c>
      <c r="L164" s="145">
        <v>0</v>
      </c>
      <c r="M164" s="264">
        <v>8</v>
      </c>
      <c r="N164" s="143">
        <v>0</v>
      </c>
      <c r="O164" s="143">
        <v>4</v>
      </c>
      <c r="P164" s="261">
        <v>4</v>
      </c>
      <c r="Q164" s="281"/>
      <c r="R164" s="281"/>
    </row>
    <row r="165" spans="1:18" ht="20.25" customHeight="1" x14ac:dyDescent="0.6">
      <c r="A165" s="76" t="s">
        <v>241</v>
      </c>
      <c r="B165" s="76" t="s">
        <v>247</v>
      </c>
      <c r="C165" s="76" t="s">
        <v>46</v>
      </c>
      <c r="D165" s="76" t="s">
        <v>167</v>
      </c>
      <c r="E165" s="117">
        <v>36</v>
      </c>
      <c r="F165" s="143">
        <v>40</v>
      </c>
      <c r="G165" s="144">
        <v>3</v>
      </c>
      <c r="H165" s="145">
        <v>4</v>
      </c>
      <c r="I165" s="145">
        <v>4</v>
      </c>
      <c r="J165" s="145">
        <v>0</v>
      </c>
      <c r="K165" s="145">
        <v>0</v>
      </c>
      <c r="L165" s="145">
        <v>0</v>
      </c>
      <c r="M165" s="264">
        <v>11</v>
      </c>
      <c r="N165" s="143">
        <v>0</v>
      </c>
      <c r="O165" s="143">
        <v>3</v>
      </c>
      <c r="P165" s="261">
        <v>3</v>
      </c>
      <c r="Q165" s="281"/>
      <c r="R165" s="281"/>
    </row>
    <row r="166" spans="1:18" ht="20.25" customHeight="1" x14ac:dyDescent="0.6">
      <c r="A166" s="76" t="s">
        <v>241</v>
      </c>
      <c r="B166" s="76" t="s">
        <v>247</v>
      </c>
      <c r="C166" s="76" t="s">
        <v>48</v>
      </c>
      <c r="D166" s="76" t="s">
        <v>167</v>
      </c>
      <c r="E166" s="117">
        <v>36</v>
      </c>
      <c r="F166" s="143">
        <v>20</v>
      </c>
      <c r="G166" s="144">
        <v>3</v>
      </c>
      <c r="H166" s="145">
        <v>3</v>
      </c>
      <c r="I166" s="145">
        <v>3</v>
      </c>
      <c r="J166" s="145">
        <v>0</v>
      </c>
      <c r="K166" s="145">
        <v>0</v>
      </c>
      <c r="L166" s="145">
        <v>0</v>
      </c>
      <c r="M166" s="264">
        <v>9</v>
      </c>
      <c r="N166" s="143">
        <v>0</v>
      </c>
      <c r="O166" s="143">
        <v>2</v>
      </c>
      <c r="P166" s="261">
        <v>2</v>
      </c>
      <c r="Q166" s="281"/>
      <c r="R166" s="281"/>
    </row>
    <row r="167" spans="1:18" ht="20.25" customHeight="1" x14ac:dyDescent="0.6">
      <c r="A167" s="76" t="s">
        <v>241</v>
      </c>
      <c r="B167" s="76" t="s">
        <v>824</v>
      </c>
      <c r="C167" s="76" t="s">
        <v>5</v>
      </c>
      <c r="D167" s="76" t="s">
        <v>165</v>
      </c>
      <c r="E167" s="117">
        <v>12</v>
      </c>
      <c r="F167" s="143">
        <v>80</v>
      </c>
      <c r="G167" s="144">
        <v>8</v>
      </c>
      <c r="H167" s="145">
        <v>0</v>
      </c>
      <c r="I167" s="145">
        <v>0</v>
      </c>
      <c r="J167" s="145">
        <v>0</v>
      </c>
      <c r="K167" s="145">
        <v>0</v>
      </c>
      <c r="L167" s="145">
        <v>0</v>
      </c>
      <c r="M167" s="264">
        <v>8</v>
      </c>
      <c r="N167" s="143">
        <v>0</v>
      </c>
      <c r="O167" s="143">
        <v>7</v>
      </c>
      <c r="P167" s="261">
        <v>7</v>
      </c>
      <c r="Q167" s="281"/>
      <c r="R167" s="281"/>
    </row>
    <row r="168" spans="1:18" ht="20.25" customHeight="1" x14ac:dyDescent="0.6">
      <c r="A168" s="76" t="s">
        <v>241</v>
      </c>
      <c r="B168" s="76" t="s">
        <v>248</v>
      </c>
      <c r="C168" s="76" t="s">
        <v>5</v>
      </c>
      <c r="D168" s="76" t="s">
        <v>165</v>
      </c>
      <c r="E168" s="117">
        <v>12</v>
      </c>
      <c r="F168" s="143">
        <v>38</v>
      </c>
      <c r="G168" s="144">
        <v>4</v>
      </c>
      <c r="H168" s="145">
        <v>0</v>
      </c>
      <c r="I168" s="145">
        <v>0</v>
      </c>
      <c r="J168" s="145">
        <v>0</v>
      </c>
      <c r="K168" s="145">
        <v>0</v>
      </c>
      <c r="L168" s="145">
        <v>0</v>
      </c>
      <c r="M168" s="264">
        <v>4</v>
      </c>
      <c r="N168" s="143">
        <v>0</v>
      </c>
      <c r="O168" s="143">
        <v>4</v>
      </c>
      <c r="P168" s="261">
        <v>4</v>
      </c>
      <c r="Q168" s="281"/>
      <c r="R168" s="281"/>
    </row>
    <row r="169" spans="1:18" ht="20.25" customHeight="1" x14ac:dyDescent="0.6">
      <c r="A169" s="76" t="s">
        <v>249</v>
      </c>
      <c r="B169" s="76" t="s">
        <v>250</v>
      </c>
      <c r="C169" s="76" t="s">
        <v>25</v>
      </c>
      <c r="D169" s="76" t="s">
        <v>165</v>
      </c>
      <c r="E169" s="117">
        <v>12</v>
      </c>
      <c r="F169" s="143">
        <v>3</v>
      </c>
      <c r="G169" s="144">
        <v>2</v>
      </c>
      <c r="H169" s="145">
        <v>0</v>
      </c>
      <c r="I169" s="145">
        <v>0</v>
      </c>
      <c r="J169" s="145">
        <v>0</v>
      </c>
      <c r="K169" s="145">
        <v>0</v>
      </c>
      <c r="L169" s="145">
        <v>0</v>
      </c>
      <c r="M169" s="264">
        <v>2</v>
      </c>
      <c r="N169" s="143">
        <v>0</v>
      </c>
      <c r="O169" s="143">
        <v>2</v>
      </c>
      <c r="P169" s="261">
        <v>2</v>
      </c>
      <c r="Q169" s="281"/>
      <c r="R169" s="281"/>
    </row>
    <row r="170" spans="1:18" ht="20.25" customHeight="1" x14ac:dyDescent="0.6">
      <c r="A170" s="76" t="s">
        <v>249</v>
      </c>
      <c r="B170" s="76" t="s">
        <v>251</v>
      </c>
      <c r="C170" s="76" t="s">
        <v>233</v>
      </c>
      <c r="D170" s="76" t="s">
        <v>165</v>
      </c>
      <c r="E170" s="117">
        <v>24</v>
      </c>
      <c r="F170" s="143">
        <v>24</v>
      </c>
      <c r="G170" s="144">
        <v>4</v>
      </c>
      <c r="H170" s="145">
        <v>3</v>
      </c>
      <c r="I170" s="145">
        <v>0</v>
      </c>
      <c r="J170" s="145">
        <v>0</v>
      </c>
      <c r="K170" s="145">
        <v>0</v>
      </c>
      <c r="L170" s="145">
        <v>0</v>
      </c>
      <c r="M170" s="264">
        <v>7</v>
      </c>
      <c r="N170" s="143">
        <v>4</v>
      </c>
      <c r="O170" s="143">
        <v>0</v>
      </c>
      <c r="P170" s="261">
        <v>4</v>
      </c>
      <c r="Q170" s="281"/>
      <c r="R170" s="281"/>
    </row>
    <row r="171" spans="1:18" ht="20.25" customHeight="1" x14ac:dyDescent="0.6">
      <c r="A171" s="76" t="s">
        <v>249</v>
      </c>
      <c r="B171" s="76" t="s">
        <v>251</v>
      </c>
      <c r="C171" s="76" t="s">
        <v>34</v>
      </c>
      <c r="D171" s="76" t="s">
        <v>165</v>
      </c>
      <c r="E171" s="117">
        <v>48</v>
      </c>
      <c r="F171" s="143">
        <v>1</v>
      </c>
      <c r="G171" s="144">
        <v>1</v>
      </c>
      <c r="H171" s="145">
        <v>0</v>
      </c>
      <c r="I171" s="145">
        <v>1</v>
      </c>
      <c r="J171" s="145">
        <v>1</v>
      </c>
      <c r="K171" s="145">
        <v>0</v>
      </c>
      <c r="L171" s="145">
        <v>0</v>
      </c>
      <c r="M171" s="264">
        <v>3</v>
      </c>
      <c r="N171" s="143">
        <v>0</v>
      </c>
      <c r="O171" s="143">
        <v>1</v>
      </c>
      <c r="P171" s="261">
        <v>1</v>
      </c>
      <c r="Q171" s="281"/>
      <c r="R171" s="281"/>
    </row>
    <row r="172" spans="1:18" ht="20.25" customHeight="1" x14ac:dyDescent="0.6">
      <c r="A172" s="76" t="s">
        <v>252</v>
      </c>
      <c r="B172" s="76" t="s">
        <v>253</v>
      </c>
      <c r="C172" s="76" t="s">
        <v>5</v>
      </c>
      <c r="D172" s="76" t="s">
        <v>165</v>
      </c>
      <c r="E172" s="117">
        <v>12</v>
      </c>
      <c r="F172" s="143">
        <v>31</v>
      </c>
      <c r="G172" s="144">
        <v>8</v>
      </c>
      <c r="H172" s="145">
        <v>0</v>
      </c>
      <c r="I172" s="145">
        <v>0</v>
      </c>
      <c r="J172" s="145">
        <v>0</v>
      </c>
      <c r="K172" s="145">
        <v>0</v>
      </c>
      <c r="L172" s="145">
        <v>0</v>
      </c>
      <c r="M172" s="264">
        <v>8</v>
      </c>
      <c r="N172" s="143">
        <v>0</v>
      </c>
      <c r="O172" s="143">
        <v>8</v>
      </c>
      <c r="P172" s="261">
        <v>8</v>
      </c>
      <c r="Q172" s="281"/>
      <c r="R172" s="281"/>
    </row>
    <row r="173" spans="1:18" ht="20.25" customHeight="1" x14ac:dyDescent="0.6">
      <c r="A173" s="76" t="s">
        <v>254</v>
      </c>
      <c r="B173" s="76" t="s">
        <v>255</v>
      </c>
      <c r="C173" s="76" t="s">
        <v>19</v>
      </c>
      <c r="D173" s="76" t="s">
        <v>165</v>
      </c>
      <c r="E173" s="117">
        <v>36</v>
      </c>
      <c r="F173" s="143">
        <v>43</v>
      </c>
      <c r="G173" s="144">
        <v>2</v>
      </c>
      <c r="H173" s="145">
        <v>2</v>
      </c>
      <c r="I173" s="145">
        <v>2</v>
      </c>
      <c r="J173" s="145">
        <v>0</v>
      </c>
      <c r="K173" s="145">
        <v>0</v>
      </c>
      <c r="L173" s="145">
        <v>0</v>
      </c>
      <c r="M173" s="264">
        <v>6</v>
      </c>
      <c r="N173" s="143">
        <v>0</v>
      </c>
      <c r="O173" s="143">
        <v>1</v>
      </c>
      <c r="P173" s="261">
        <v>1</v>
      </c>
      <c r="Q173" s="281"/>
      <c r="R173" s="281"/>
    </row>
    <row r="174" spans="1:18" ht="20.25" customHeight="1" x14ac:dyDescent="0.6">
      <c r="A174" s="76" t="s">
        <v>254</v>
      </c>
      <c r="B174" s="76" t="s">
        <v>255</v>
      </c>
      <c r="C174" s="76" t="s">
        <v>25</v>
      </c>
      <c r="D174" s="76" t="s">
        <v>165</v>
      </c>
      <c r="E174" s="117">
        <v>12</v>
      </c>
      <c r="F174" s="143">
        <v>55</v>
      </c>
      <c r="G174" s="144">
        <v>9</v>
      </c>
      <c r="H174" s="145">
        <v>0</v>
      </c>
      <c r="I174" s="145">
        <v>0</v>
      </c>
      <c r="J174" s="145">
        <v>0</v>
      </c>
      <c r="K174" s="145">
        <v>0</v>
      </c>
      <c r="L174" s="145">
        <v>0</v>
      </c>
      <c r="M174" s="264">
        <v>9</v>
      </c>
      <c r="N174" s="143">
        <v>0</v>
      </c>
      <c r="O174" s="143">
        <v>9</v>
      </c>
      <c r="P174" s="261">
        <v>9</v>
      </c>
      <c r="Q174" s="281"/>
      <c r="R174" s="281"/>
    </row>
    <row r="175" spans="1:18" ht="20.25" customHeight="1" x14ac:dyDescent="0.6">
      <c r="A175" s="76" t="s">
        <v>254</v>
      </c>
      <c r="B175" s="76" t="s">
        <v>256</v>
      </c>
      <c r="C175" s="76" t="s">
        <v>44</v>
      </c>
      <c r="D175" s="76" t="s">
        <v>165</v>
      </c>
      <c r="E175" s="117">
        <v>24</v>
      </c>
      <c r="F175" s="143">
        <v>113</v>
      </c>
      <c r="G175" s="144">
        <v>2</v>
      </c>
      <c r="H175" s="145">
        <v>2</v>
      </c>
      <c r="I175" s="145">
        <v>0</v>
      </c>
      <c r="J175" s="145">
        <v>0</v>
      </c>
      <c r="K175" s="145">
        <v>0</v>
      </c>
      <c r="L175" s="145">
        <v>0</v>
      </c>
      <c r="M175" s="264">
        <v>4</v>
      </c>
      <c r="N175" s="143">
        <v>0</v>
      </c>
      <c r="O175" s="143">
        <v>2</v>
      </c>
      <c r="P175" s="261">
        <v>2</v>
      </c>
      <c r="Q175" s="281"/>
      <c r="R175" s="281"/>
    </row>
    <row r="176" spans="1:18" ht="20.25" customHeight="1" x14ac:dyDescent="0.6">
      <c r="A176" s="76" t="s">
        <v>254</v>
      </c>
      <c r="B176" s="76" t="s">
        <v>257</v>
      </c>
      <c r="C176" s="76" t="s">
        <v>5</v>
      </c>
      <c r="D176" s="76" t="s">
        <v>165</v>
      </c>
      <c r="E176" s="117">
        <v>12</v>
      </c>
      <c r="F176" s="143">
        <v>9</v>
      </c>
      <c r="G176" s="144">
        <v>9</v>
      </c>
      <c r="H176" s="145">
        <v>0</v>
      </c>
      <c r="I176" s="145">
        <v>0</v>
      </c>
      <c r="J176" s="145">
        <v>0</v>
      </c>
      <c r="K176" s="145">
        <v>0</v>
      </c>
      <c r="L176" s="145">
        <v>0</v>
      </c>
      <c r="M176" s="264">
        <v>9</v>
      </c>
      <c r="N176" s="143">
        <v>0</v>
      </c>
      <c r="O176" s="143">
        <v>3</v>
      </c>
      <c r="P176" s="261">
        <v>3</v>
      </c>
      <c r="Q176" s="281"/>
      <c r="R176" s="281"/>
    </row>
    <row r="177" spans="1:18" ht="20.25" customHeight="1" x14ac:dyDescent="0.6">
      <c r="A177" s="76" t="s">
        <v>254</v>
      </c>
      <c r="B177" s="76" t="s">
        <v>258</v>
      </c>
      <c r="C177" s="76" t="s">
        <v>34</v>
      </c>
      <c r="D177" s="76" t="s">
        <v>165</v>
      </c>
      <c r="E177" s="117">
        <v>48</v>
      </c>
      <c r="F177" s="143">
        <v>140</v>
      </c>
      <c r="G177" s="144">
        <v>2</v>
      </c>
      <c r="H177" s="145">
        <v>2</v>
      </c>
      <c r="I177" s="145">
        <v>2</v>
      </c>
      <c r="J177" s="145">
        <v>2</v>
      </c>
      <c r="K177" s="145">
        <v>0</v>
      </c>
      <c r="L177" s="145">
        <v>0</v>
      </c>
      <c r="M177" s="264">
        <v>8</v>
      </c>
      <c r="N177" s="143">
        <v>0</v>
      </c>
      <c r="O177" s="143">
        <v>2</v>
      </c>
      <c r="P177" s="261">
        <v>2</v>
      </c>
      <c r="Q177" s="281"/>
      <c r="R177" s="281"/>
    </row>
    <row r="178" spans="1:18" ht="20.25" customHeight="1" x14ac:dyDescent="0.6">
      <c r="A178" s="76" t="s">
        <v>254</v>
      </c>
      <c r="B178" s="76" t="s">
        <v>259</v>
      </c>
      <c r="C178" s="76" t="s">
        <v>34</v>
      </c>
      <c r="D178" s="76" t="s">
        <v>165</v>
      </c>
      <c r="E178" s="117">
        <v>48</v>
      </c>
      <c r="F178" s="143">
        <v>183</v>
      </c>
      <c r="G178" s="144">
        <v>2</v>
      </c>
      <c r="H178" s="145">
        <v>2</v>
      </c>
      <c r="I178" s="145">
        <v>3</v>
      </c>
      <c r="J178" s="145">
        <v>3</v>
      </c>
      <c r="K178" s="145">
        <v>0</v>
      </c>
      <c r="L178" s="145">
        <v>0</v>
      </c>
      <c r="M178" s="264">
        <v>10</v>
      </c>
      <c r="N178" s="143">
        <v>0</v>
      </c>
      <c r="O178" s="143">
        <v>2</v>
      </c>
      <c r="P178" s="261">
        <v>2</v>
      </c>
      <c r="Q178" s="281"/>
      <c r="R178" s="281"/>
    </row>
    <row r="179" spans="1:18" ht="20.25" customHeight="1" x14ac:dyDescent="0.6">
      <c r="A179" s="76" t="s">
        <v>254</v>
      </c>
      <c r="B179" s="76" t="s">
        <v>260</v>
      </c>
      <c r="C179" s="76" t="s">
        <v>25</v>
      </c>
      <c r="D179" s="76" t="s">
        <v>165</v>
      </c>
      <c r="E179" s="117">
        <v>12</v>
      </c>
      <c r="F179" s="143">
        <v>85</v>
      </c>
      <c r="G179" s="144">
        <v>6</v>
      </c>
      <c r="H179" s="145">
        <v>0</v>
      </c>
      <c r="I179" s="145">
        <v>0</v>
      </c>
      <c r="J179" s="145">
        <v>0</v>
      </c>
      <c r="K179" s="145">
        <v>0</v>
      </c>
      <c r="L179" s="145">
        <v>0</v>
      </c>
      <c r="M179" s="264">
        <v>6</v>
      </c>
      <c r="N179" s="143">
        <v>0</v>
      </c>
      <c r="O179" s="143">
        <v>6</v>
      </c>
      <c r="P179" s="261">
        <v>6</v>
      </c>
      <c r="Q179" s="281"/>
      <c r="R179" s="281"/>
    </row>
    <row r="180" spans="1:18" ht="20.25" customHeight="1" x14ac:dyDescent="0.6">
      <c r="A180" s="76" t="s">
        <v>254</v>
      </c>
      <c r="B180" s="76" t="s">
        <v>260</v>
      </c>
      <c r="C180" s="76" t="s">
        <v>34</v>
      </c>
      <c r="D180" s="76" t="s">
        <v>165</v>
      </c>
      <c r="E180" s="117">
        <v>48</v>
      </c>
      <c r="F180" s="143">
        <v>182</v>
      </c>
      <c r="G180" s="144">
        <v>2</v>
      </c>
      <c r="H180" s="145">
        <v>2</v>
      </c>
      <c r="I180" s="145">
        <v>2</v>
      </c>
      <c r="J180" s="145">
        <v>2</v>
      </c>
      <c r="K180" s="145">
        <v>0</v>
      </c>
      <c r="L180" s="145">
        <v>0</v>
      </c>
      <c r="M180" s="264">
        <v>8</v>
      </c>
      <c r="N180" s="143">
        <v>0</v>
      </c>
      <c r="O180" s="143">
        <v>2</v>
      </c>
      <c r="P180" s="261">
        <v>2</v>
      </c>
      <c r="Q180" s="281"/>
      <c r="R180" s="281"/>
    </row>
    <row r="181" spans="1:18" ht="20.25" customHeight="1" x14ac:dyDescent="0.6">
      <c r="A181" s="76" t="s">
        <v>254</v>
      </c>
      <c r="B181" s="76" t="s">
        <v>261</v>
      </c>
      <c r="C181" s="76" t="s">
        <v>25</v>
      </c>
      <c r="D181" s="76" t="s">
        <v>165</v>
      </c>
      <c r="E181" s="117">
        <v>12</v>
      </c>
      <c r="F181" s="143">
        <v>20</v>
      </c>
      <c r="G181" s="144">
        <v>3</v>
      </c>
      <c r="H181" s="145">
        <v>0</v>
      </c>
      <c r="I181" s="145">
        <v>0</v>
      </c>
      <c r="J181" s="145">
        <v>0</v>
      </c>
      <c r="K181" s="145">
        <v>0</v>
      </c>
      <c r="L181" s="145">
        <v>0</v>
      </c>
      <c r="M181" s="264">
        <v>3</v>
      </c>
      <c r="N181" s="143">
        <v>0</v>
      </c>
      <c r="O181" s="143">
        <v>3</v>
      </c>
      <c r="P181" s="261">
        <v>3</v>
      </c>
      <c r="Q181" s="281"/>
      <c r="R181" s="281"/>
    </row>
    <row r="182" spans="1:18" ht="20.25" customHeight="1" x14ac:dyDescent="0.6">
      <c r="A182" s="76" t="s">
        <v>254</v>
      </c>
      <c r="B182" s="76" t="s">
        <v>262</v>
      </c>
      <c r="C182" s="76" t="s">
        <v>25</v>
      </c>
      <c r="D182" s="76" t="s">
        <v>165</v>
      </c>
      <c r="E182" s="117">
        <v>12</v>
      </c>
      <c r="F182" s="143">
        <v>0</v>
      </c>
      <c r="G182" s="144">
        <v>0</v>
      </c>
      <c r="H182" s="145">
        <v>0</v>
      </c>
      <c r="I182" s="145">
        <v>0</v>
      </c>
      <c r="J182" s="145">
        <v>0</v>
      </c>
      <c r="K182" s="145">
        <v>0</v>
      </c>
      <c r="L182" s="145">
        <v>0</v>
      </c>
      <c r="M182" s="264">
        <v>0</v>
      </c>
      <c r="N182" s="143">
        <v>0</v>
      </c>
      <c r="O182" s="143">
        <v>0</v>
      </c>
      <c r="P182" s="261">
        <v>0</v>
      </c>
      <c r="Q182" s="281"/>
      <c r="R182" s="281"/>
    </row>
    <row r="183" spans="1:18" ht="20.25" customHeight="1" x14ac:dyDescent="0.6">
      <c r="A183" s="76" t="s">
        <v>254</v>
      </c>
      <c r="B183" s="76" t="s">
        <v>263</v>
      </c>
      <c r="C183" s="76" t="s">
        <v>25</v>
      </c>
      <c r="D183" s="76" t="s">
        <v>165</v>
      </c>
      <c r="E183" s="117">
        <v>12</v>
      </c>
      <c r="F183" s="143">
        <v>14</v>
      </c>
      <c r="G183" s="144">
        <v>4</v>
      </c>
      <c r="H183" s="145">
        <v>0</v>
      </c>
      <c r="I183" s="145">
        <v>0</v>
      </c>
      <c r="J183" s="145">
        <v>0</v>
      </c>
      <c r="K183" s="145">
        <v>0</v>
      </c>
      <c r="L183" s="145">
        <v>0</v>
      </c>
      <c r="M183" s="264">
        <v>4</v>
      </c>
      <c r="N183" s="143">
        <v>0</v>
      </c>
      <c r="O183" s="143">
        <v>4</v>
      </c>
      <c r="P183" s="261">
        <v>4</v>
      </c>
      <c r="Q183" s="281"/>
      <c r="R183" s="281"/>
    </row>
    <row r="184" spans="1:18" ht="20.25" customHeight="1" x14ac:dyDescent="0.6">
      <c r="A184" s="76" t="s">
        <v>254</v>
      </c>
      <c r="B184" s="76" t="s">
        <v>264</v>
      </c>
      <c r="C184" s="76" t="s">
        <v>5</v>
      </c>
      <c r="D184" s="76" t="s">
        <v>167</v>
      </c>
      <c r="E184" s="117">
        <v>12</v>
      </c>
      <c r="F184" s="143">
        <v>20</v>
      </c>
      <c r="G184" s="144">
        <v>4</v>
      </c>
      <c r="H184" s="145">
        <v>0</v>
      </c>
      <c r="I184" s="145">
        <v>0</v>
      </c>
      <c r="J184" s="145">
        <v>0</v>
      </c>
      <c r="K184" s="145">
        <v>0</v>
      </c>
      <c r="L184" s="145">
        <v>0</v>
      </c>
      <c r="M184" s="264">
        <v>4</v>
      </c>
      <c r="N184" s="143">
        <v>0</v>
      </c>
      <c r="O184" s="143">
        <v>5</v>
      </c>
      <c r="P184" s="261">
        <v>5</v>
      </c>
      <c r="Q184" s="281"/>
      <c r="R184" s="281"/>
    </row>
    <row r="185" spans="1:18" ht="20.25" customHeight="1" x14ac:dyDescent="0.6">
      <c r="A185" s="76" t="s">
        <v>254</v>
      </c>
      <c r="B185" s="76" t="s">
        <v>264</v>
      </c>
      <c r="C185" s="76" t="s">
        <v>23</v>
      </c>
      <c r="D185" s="76" t="s">
        <v>167</v>
      </c>
      <c r="E185" s="117">
        <v>24</v>
      </c>
      <c r="F185" s="143">
        <v>200</v>
      </c>
      <c r="G185" s="144">
        <v>2</v>
      </c>
      <c r="H185" s="145">
        <v>2</v>
      </c>
      <c r="I185" s="145">
        <v>0</v>
      </c>
      <c r="J185" s="145">
        <v>0</v>
      </c>
      <c r="K185" s="145">
        <v>0</v>
      </c>
      <c r="L185" s="145">
        <v>0</v>
      </c>
      <c r="M185" s="264">
        <v>4</v>
      </c>
      <c r="N185" s="143">
        <v>0</v>
      </c>
      <c r="O185" s="143">
        <v>2</v>
      </c>
      <c r="P185" s="261">
        <v>2</v>
      </c>
      <c r="Q185" s="281"/>
      <c r="R185" s="281"/>
    </row>
    <row r="186" spans="1:18" ht="20.25" customHeight="1" x14ac:dyDescent="0.6">
      <c r="A186" s="76" t="s">
        <v>254</v>
      </c>
      <c r="B186" s="76" t="s">
        <v>640</v>
      </c>
      <c r="C186" s="76" t="s">
        <v>23</v>
      </c>
      <c r="D186" s="76" t="s">
        <v>167</v>
      </c>
      <c r="E186" s="117">
        <v>24</v>
      </c>
      <c r="F186" s="143">
        <v>169</v>
      </c>
      <c r="G186" s="144">
        <v>5</v>
      </c>
      <c r="H186" s="145">
        <v>5</v>
      </c>
      <c r="I186" s="145">
        <v>0</v>
      </c>
      <c r="J186" s="145">
        <v>0</v>
      </c>
      <c r="K186" s="145">
        <v>0</v>
      </c>
      <c r="L186" s="145">
        <v>0</v>
      </c>
      <c r="M186" s="264">
        <v>10</v>
      </c>
      <c r="N186" s="143">
        <v>3</v>
      </c>
      <c r="O186" s="143">
        <v>2</v>
      </c>
      <c r="P186" s="261">
        <v>5</v>
      </c>
      <c r="Q186" s="281"/>
      <c r="R186" s="281"/>
    </row>
    <row r="187" spans="1:18" ht="20.25" customHeight="1" x14ac:dyDescent="0.6">
      <c r="A187" s="76" t="s">
        <v>254</v>
      </c>
      <c r="B187" s="76" t="s">
        <v>640</v>
      </c>
      <c r="C187" s="76" t="s">
        <v>34</v>
      </c>
      <c r="D187" s="76" t="s">
        <v>167</v>
      </c>
      <c r="E187" s="117">
        <v>48</v>
      </c>
      <c r="F187" s="143">
        <v>199</v>
      </c>
      <c r="G187" s="144">
        <v>3</v>
      </c>
      <c r="H187" s="145">
        <v>3</v>
      </c>
      <c r="I187" s="145">
        <v>3</v>
      </c>
      <c r="J187" s="145">
        <v>3</v>
      </c>
      <c r="K187" s="145">
        <v>0</v>
      </c>
      <c r="L187" s="145">
        <v>1</v>
      </c>
      <c r="M187" s="264">
        <v>13</v>
      </c>
      <c r="N187" s="143">
        <v>1</v>
      </c>
      <c r="O187" s="143">
        <v>2</v>
      </c>
      <c r="P187" s="261">
        <v>3</v>
      </c>
      <c r="Q187" s="281"/>
      <c r="R187" s="281"/>
    </row>
    <row r="188" spans="1:18" ht="20.25" customHeight="1" x14ac:dyDescent="0.6">
      <c r="A188" s="76" t="s">
        <v>254</v>
      </c>
      <c r="B188" s="76" t="s">
        <v>640</v>
      </c>
      <c r="C188" s="76" t="s">
        <v>40</v>
      </c>
      <c r="D188" s="76" t="s">
        <v>167</v>
      </c>
      <c r="E188" s="117">
        <v>30</v>
      </c>
      <c r="F188" s="143">
        <v>431</v>
      </c>
      <c r="G188" s="144">
        <v>9</v>
      </c>
      <c r="H188" s="145">
        <v>10</v>
      </c>
      <c r="I188" s="145">
        <v>7</v>
      </c>
      <c r="J188" s="145">
        <v>0</v>
      </c>
      <c r="K188" s="145">
        <v>0</v>
      </c>
      <c r="L188" s="145">
        <v>0</v>
      </c>
      <c r="M188" s="264">
        <v>26</v>
      </c>
      <c r="N188" s="143">
        <v>9</v>
      </c>
      <c r="O188" s="143">
        <v>0</v>
      </c>
      <c r="P188" s="261">
        <v>9</v>
      </c>
      <c r="Q188" s="281"/>
      <c r="R188" s="281"/>
    </row>
    <row r="189" spans="1:18" ht="20.25" customHeight="1" x14ac:dyDescent="0.6">
      <c r="A189" s="76" t="s">
        <v>254</v>
      </c>
      <c r="B189" s="76" t="s">
        <v>640</v>
      </c>
      <c r="C189" s="76" t="s">
        <v>44</v>
      </c>
      <c r="D189" s="76" t="s">
        <v>167</v>
      </c>
      <c r="E189" s="117">
        <v>24</v>
      </c>
      <c r="F189" s="143">
        <v>10</v>
      </c>
      <c r="G189" s="144">
        <v>10</v>
      </c>
      <c r="H189" s="145">
        <v>10</v>
      </c>
      <c r="I189" s="145">
        <v>2</v>
      </c>
      <c r="J189" s="145">
        <v>0</v>
      </c>
      <c r="K189" s="145">
        <v>0</v>
      </c>
      <c r="L189" s="145">
        <v>0</v>
      </c>
      <c r="M189" s="264">
        <v>22</v>
      </c>
      <c r="N189" s="143">
        <v>10</v>
      </c>
      <c r="O189" s="143">
        <v>0</v>
      </c>
      <c r="P189" s="261">
        <v>10</v>
      </c>
      <c r="Q189" s="281"/>
      <c r="R189" s="281"/>
    </row>
    <row r="190" spans="1:18" ht="20.25" customHeight="1" x14ac:dyDescent="0.6">
      <c r="A190" s="76" t="s">
        <v>254</v>
      </c>
      <c r="B190" s="76" t="s">
        <v>640</v>
      </c>
      <c r="C190" s="76" t="s">
        <v>46</v>
      </c>
      <c r="D190" s="76" t="s">
        <v>167</v>
      </c>
      <c r="E190" s="117">
        <v>34</v>
      </c>
      <c r="F190" s="143">
        <v>127</v>
      </c>
      <c r="G190" s="144">
        <v>4</v>
      </c>
      <c r="H190" s="145">
        <v>4</v>
      </c>
      <c r="I190" s="145">
        <v>5</v>
      </c>
      <c r="J190" s="145">
        <v>0</v>
      </c>
      <c r="K190" s="145">
        <v>0</v>
      </c>
      <c r="L190" s="145">
        <v>0</v>
      </c>
      <c r="M190" s="264">
        <v>13</v>
      </c>
      <c r="N190" s="143">
        <v>3</v>
      </c>
      <c r="O190" s="143">
        <v>0</v>
      </c>
      <c r="P190" s="261">
        <v>3</v>
      </c>
      <c r="Q190" s="281"/>
      <c r="R190" s="281"/>
    </row>
    <row r="191" spans="1:18" ht="20.25" customHeight="1" x14ac:dyDescent="0.6">
      <c r="A191" s="76" t="s">
        <v>254</v>
      </c>
      <c r="B191" s="76" t="s">
        <v>640</v>
      </c>
      <c r="C191" s="76" t="s">
        <v>48</v>
      </c>
      <c r="D191" s="76" t="s">
        <v>167</v>
      </c>
      <c r="E191" s="117">
        <v>35</v>
      </c>
      <c r="F191" s="143">
        <v>136</v>
      </c>
      <c r="G191" s="144">
        <v>5</v>
      </c>
      <c r="H191" s="145">
        <v>7</v>
      </c>
      <c r="I191" s="145">
        <v>6</v>
      </c>
      <c r="J191" s="145">
        <v>0</v>
      </c>
      <c r="K191" s="145">
        <v>0</v>
      </c>
      <c r="L191" s="145">
        <v>0</v>
      </c>
      <c r="M191" s="264">
        <v>18</v>
      </c>
      <c r="N191" s="143">
        <v>4</v>
      </c>
      <c r="O191" s="143">
        <v>0</v>
      </c>
      <c r="P191" s="261">
        <v>4</v>
      </c>
      <c r="Q191" s="281"/>
      <c r="R191" s="281"/>
    </row>
    <row r="192" spans="1:18" ht="20.25" customHeight="1" x14ac:dyDescent="0.6">
      <c r="A192" s="76" t="s">
        <v>254</v>
      </c>
      <c r="B192" s="76" t="s">
        <v>265</v>
      </c>
      <c r="C192" s="76" t="s">
        <v>25</v>
      </c>
      <c r="D192" s="76" t="s">
        <v>165</v>
      </c>
      <c r="E192" s="117">
        <v>12</v>
      </c>
      <c r="F192" s="143">
        <v>78</v>
      </c>
      <c r="G192" s="144">
        <v>4</v>
      </c>
      <c r="H192" s="145">
        <v>0</v>
      </c>
      <c r="I192" s="145">
        <v>0</v>
      </c>
      <c r="J192" s="145">
        <v>0</v>
      </c>
      <c r="K192" s="145">
        <v>0</v>
      </c>
      <c r="L192" s="145">
        <v>0</v>
      </c>
      <c r="M192" s="264">
        <v>4</v>
      </c>
      <c r="N192" s="143">
        <v>0</v>
      </c>
      <c r="O192" s="143">
        <v>4</v>
      </c>
      <c r="P192" s="261">
        <v>4</v>
      </c>
      <c r="Q192" s="281"/>
      <c r="R192" s="281"/>
    </row>
    <row r="193" spans="1:18" ht="20.25" customHeight="1" x14ac:dyDescent="0.6">
      <c r="A193" s="76" t="s">
        <v>266</v>
      </c>
      <c r="B193" s="76" t="s">
        <v>267</v>
      </c>
      <c r="C193" s="76" t="s">
        <v>7</v>
      </c>
      <c r="D193" s="76" t="s">
        <v>167</v>
      </c>
      <c r="E193" s="117">
        <v>48</v>
      </c>
      <c r="F193" s="143">
        <v>4</v>
      </c>
      <c r="G193" s="144">
        <v>1</v>
      </c>
      <c r="H193" s="145">
        <v>0</v>
      </c>
      <c r="I193" s="145">
        <v>0</v>
      </c>
      <c r="J193" s="145">
        <v>1</v>
      </c>
      <c r="K193" s="145">
        <v>0</v>
      </c>
      <c r="L193" s="145">
        <v>0</v>
      </c>
      <c r="M193" s="264">
        <v>2</v>
      </c>
      <c r="N193" s="143">
        <v>0</v>
      </c>
      <c r="O193" s="143">
        <v>1</v>
      </c>
      <c r="P193" s="261">
        <v>1</v>
      </c>
      <c r="Q193" s="281"/>
      <c r="R193" s="281"/>
    </row>
    <row r="194" spans="1:18" ht="20.25" customHeight="1" x14ac:dyDescent="0.6">
      <c r="A194" s="76" t="s">
        <v>266</v>
      </c>
      <c r="B194" s="76" t="s">
        <v>267</v>
      </c>
      <c r="C194" s="76" t="s">
        <v>23</v>
      </c>
      <c r="D194" s="76" t="s">
        <v>167</v>
      </c>
      <c r="E194" s="117">
        <v>24</v>
      </c>
      <c r="F194" s="143">
        <v>183</v>
      </c>
      <c r="G194" s="144">
        <v>3</v>
      </c>
      <c r="H194" s="145">
        <v>3</v>
      </c>
      <c r="I194" s="145">
        <v>0</v>
      </c>
      <c r="J194" s="145">
        <v>0</v>
      </c>
      <c r="K194" s="145">
        <v>0</v>
      </c>
      <c r="L194" s="145">
        <v>0</v>
      </c>
      <c r="M194" s="264">
        <v>6</v>
      </c>
      <c r="N194" s="143">
        <v>3</v>
      </c>
      <c r="O194" s="143">
        <v>0</v>
      </c>
      <c r="P194" s="261">
        <v>3</v>
      </c>
      <c r="Q194" s="281"/>
      <c r="R194" s="281"/>
    </row>
    <row r="195" spans="1:18" ht="20.25" customHeight="1" x14ac:dyDescent="0.6">
      <c r="A195" s="76" t="s">
        <v>266</v>
      </c>
      <c r="B195" s="76" t="s">
        <v>267</v>
      </c>
      <c r="C195" s="76" t="s">
        <v>34</v>
      </c>
      <c r="D195" s="76" t="s">
        <v>167</v>
      </c>
      <c r="E195" s="117">
        <v>48</v>
      </c>
      <c r="F195" s="143">
        <v>120</v>
      </c>
      <c r="G195" s="144">
        <v>3</v>
      </c>
      <c r="H195" s="145">
        <v>3</v>
      </c>
      <c r="I195" s="145">
        <v>3</v>
      </c>
      <c r="J195" s="145">
        <v>3</v>
      </c>
      <c r="K195" s="145">
        <v>0</v>
      </c>
      <c r="L195" s="145">
        <v>0</v>
      </c>
      <c r="M195" s="264">
        <v>12</v>
      </c>
      <c r="N195" s="143">
        <v>0</v>
      </c>
      <c r="O195" s="143">
        <v>3</v>
      </c>
      <c r="P195" s="261">
        <v>3</v>
      </c>
      <c r="Q195" s="281"/>
      <c r="R195" s="281"/>
    </row>
    <row r="196" spans="1:18" ht="20.25" customHeight="1" x14ac:dyDescent="0.6">
      <c r="A196" s="76" t="s">
        <v>266</v>
      </c>
      <c r="B196" s="76" t="s">
        <v>267</v>
      </c>
      <c r="C196" s="76" t="s">
        <v>40</v>
      </c>
      <c r="D196" s="76" t="s">
        <v>167</v>
      </c>
      <c r="E196" s="117">
        <v>24</v>
      </c>
      <c r="F196" s="143">
        <v>221</v>
      </c>
      <c r="G196" s="144">
        <v>7</v>
      </c>
      <c r="H196" s="145">
        <v>7</v>
      </c>
      <c r="I196" s="145">
        <v>0</v>
      </c>
      <c r="J196" s="145">
        <v>0</v>
      </c>
      <c r="K196" s="145">
        <v>0</v>
      </c>
      <c r="L196" s="145">
        <v>0</v>
      </c>
      <c r="M196" s="264">
        <v>14</v>
      </c>
      <c r="N196" s="143">
        <v>7</v>
      </c>
      <c r="O196" s="143">
        <v>0</v>
      </c>
      <c r="P196" s="261">
        <v>7</v>
      </c>
      <c r="Q196" s="281"/>
      <c r="R196" s="281"/>
    </row>
    <row r="197" spans="1:18" ht="20.25" customHeight="1" x14ac:dyDescent="0.6">
      <c r="A197" s="76" t="s">
        <v>266</v>
      </c>
      <c r="B197" s="76" t="s">
        <v>267</v>
      </c>
      <c r="C197" s="76" t="s">
        <v>44</v>
      </c>
      <c r="D197" s="76" t="s">
        <v>167</v>
      </c>
      <c r="E197" s="117">
        <v>24</v>
      </c>
      <c r="F197" s="143">
        <v>64</v>
      </c>
      <c r="G197" s="144">
        <v>7</v>
      </c>
      <c r="H197" s="145">
        <v>7</v>
      </c>
      <c r="I197" s="145">
        <v>0</v>
      </c>
      <c r="J197" s="145">
        <v>0</v>
      </c>
      <c r="K197" s="145">
        <v>0</v>
      </c>
      <c r="L197" s="145">
        <v>0</v>
      </c>
      <c r="M197" s="264">
        <v>14</v>
      </c>
      <c r="N197" s="143">
        <v>7</v>
      </c>
      <c r="O197" s="143">
        <v>0</v>
      </c>
      <c r="P197" s="261">
        <v>7</v>
      </c>
      <c r="Q197" s="281"/>
      <c r="R197" s="281"/>
    </row>
    <row r="198" spans="1:18" ht="20.25" customHeight="1" x14ac:dyDescent="0.6">
      <c r="A198" s="76" t="s">
        <v>266</v>
      </c>
      <c r="B198" s="76" t="s">
        <v>267</v>
      </c>
      <c r="C198" s="76" t="s">
        <v>46</v>
      </c>
      <c r="D198" s="76" t="s">
        <v>167</v>
      </c>
      <c r="E198" s="117">
        <v>36</v>
      </c>
      <c r="F198" s="143">
        <v>4</v>
      </c>
      <c r="G198" s="144">
        <v>4</v>
      </c>
      <c r="H198" s="145">
        <v>4</v>
      </c>
      <c r="I198" s="145">
        <v>4</v>
      </c>
      <c r="J198" s="145">
        <v>0</v>
      </c>
      <c r="K198" s="145">
        <v>0</v>
      </c>
      <c r="L198" s="145">
        <v>0</v>
      </c>
      <c r="M198" s="264">
        <v>12</v>
      </c>
      <c r="N198" s="143">
        <v>4</v>
      </c>
      <c r="O198" s="143">
        <v>0</v>
      </c>
      <c r="P198" s="261">
        <v>4</v>
      </c>
      <c r="Q198" s="281"/>
      <c r="R198" s="281"/>
    </row>
    <row r="199" spans="1:18" ht="20.25" customHeight="1" x14ac:dyDescent="0.6">
      <c r="A199" s="76" t="s">
        <v>266</v>
      </c>
      <c r="B199" s="76" t="s">
        <v>267</v>
      </c>
      <c r="C199" s="76" t="s">
        <v>48</v>
      </c>
      <c r="D199" s="76" t="s">
        <v>167</v>
      </c>
      <c r="E199" s="117">
        <v>36</v>
      </c>
      <c r="F199" s="143">
        <v>102</v>
      </c>
      <c r="G199" s="144">
        <v>6</v>
      </c>
      <c r="H199" s="145">
        <v>6</v>
      </c>
      <c r="I199" s="145">
        <v>5</v>
      </c>
      <c r="J199" s="145">
        <v>1</v>
      </c>
      <c r="K199" s="145">
        <v>0</v>
      </c>
      <c r="L199" s="145">
        <v>0</v>
      </c>
      <c r="M199" s="264">
        <v>18</v>
      </c>
      <c r="N199" s="143">
        <v>0</v>
      </c>
      <c r="O199" s="143">
        <v>5</v>
      </c>
      <c r="P199" s="261">
        <v>5</v>
      </c>
      <c r="Q199" s="281"/>
      <c r="R199" s="281"/>
    </row>
    <row r="200" spans="1:18" ht="20.25" customHeight="1" x14ac:dyDescent="0.6">
      <c r="A200" s="76" t="s">
        <v>266</v>
      </c>
      <c r="B200" s="76" t="s">
        <v>268</v>
      </c>
      <c r="C200" s="76" t="s">
        <v>23</v>
      </c>
      <c r="D200" s="76" t="s">
        <v>165</v>
      </c>
      <c r="E200" s="117">
        <v>24</v>
      </c>
      <c r="F200" s="143">
        <v>183</v>
      </c>
      <c r="G200" s="144">
        <v>1</v>
      </c>
      <c r="H200" s="145">
        <v>0</v>
      </c>
      <c r="I200" s="145">
        <v>0</v>
      </c>
      <c r="J200" s="145">
        <v>0</v>
      </c>
      <c r="K200" s="145">
        <v>0</v>
      </c>
      <c r="L200" s="145">
        <v>0</v>
      </c>
      <c r="M200" s="264">
        <v>1</v>
      </c>
      <c r="N200" s="143">
        <v>1</v>
      </c>
      <c r="O200" s="143">
        <v>0</v>
      </c>
      <c r="P200" s="261">
        <v>1</v>
      </c>
      <c r="Q200" s="281"/>
      <c r="R200" s="281"/>
    </row>
    <row r="201" spans="1:18" ht="20.25" customHeight="1" x14ac:dyDescent="0.6">
      <c r="A201" s="76" t="s">
        <v>266</v>
      </c>
      <c r="B201" s="76" t="s">
        <v>268</v>
      </c>
      <c r="C201" s="76" t="s">
        <v>25</v>
      </c>
      <c r="D201" s="76" t="s">
        <v>165</v>
      </c>
      <c r="E201" s="117">
        <v>12</v>
      </c>
      <c r="F201" s="143">
        <v>14</v>
      </c>
      <c r="G201" s="144">
        <v>3</v>
      </c>
      <c r="H201" s="145">
        <v>0</v>
      </c>
      <c r="I201" s="145">
        <v>0</v>
      </c>
      <c r="J201" s="145">
        <v>0</v>
      </c>
      <c r="K201" s="145">
        <v>0</v>
      </c>
      <c r="L201" s="145">
        <v>0</v>
      </c>
      <c r="M201" s="264">
        <v>3</v>
      </c>
      <c r="N201" s="143">
        <v>0</v>
      </c>
      <c r="O201" s="143">
        <v>4</v>
      </c>
      <c r="P201" s="261">
        <v>4</v>
      </c>
      <c r="Q201" s="281"/>
      <c r="R201" s="281"/>
    </row>
    <row r="202" spans="1:18" ht="20.25" customHeight="1" x14ac:dyDescent="0.6">
      <c r="A202" s="76" t="s">
        <v>266</v>
      </c>
      <c r="B202" s="76" t="s">
        <v>268</v>
      </c>
      <c r="C202" s="76" t="s">
        <v>46</v>
      </c>
      <c r="D202" s="76" t="s">
        <v>165</v>
      </c>
      <c r="E202" s="117">
        <v>36</v>
      </c>
      <c r="F202" s="143">
        <v>0</v>
      </c>
      <c r="G202" s="144">
        <v>0</v>
      </c>
      <c r="H202" s="145">
        <v>2</v>
      </c>
      <c r="I202" s="145">
        <v>1</v>
      </c>
      <c r="J202" s="145">
        <v>0</v>
      </c>
      <c r="K202" s="145">
        <v>0</v>
      </c>
      <c r="L202" s="145">
        <v>0</v>
      </c>
      <c r="M202" s="264">
        <v>3</v>
      </c>
      <c r="N202" s="143">
        <v>0</v>
      </c>
      <c r="O202" s="143">
        <v>0</v>
      </c>
      <c r="P202" s="261">
        <v>0</v>
      </c>
      <c r="Q202" s="281"/>
      <c r="R202" s="281"/>
    </row>
    <row r="203" spans="1:18" ht="20.25" customHeight="1" x14ac:dyDescent="0.6">
      <c r="A203" s="76" t="s">
        <v>269</v>
      </c>
      <c r="B203" s="76" t="s">
        <v>320</v>
      </c>
      <c r="C203" s="76" t="s">
        <v>21</v>
      </c>
      <c r="D203" s="76" t="s">
        <v>165</v>
      </c>
      <c r="E203" s="117">
        <v>25</v>
      </c>
      <c r="F203" s="143">
        <v>19</v>
      </c>
      <c r="G203" s="144">
        <v>3</v>
      </c>
      <c r="H203" s="145">
        <v>1</v>
      </c>
      <c r="I203" s="145">
        <v>0</v>
      </c>
      <c r="J203" s="145">
        <v>0</v>
      </c>
      <c r="K203" s="145">
        <v>0</v>
      </c>
      <c r="L203" s="145">
        <v>0</v>
      </c>
      <c r="M203" s="264">
        <v>4</v>
      </c>
      <c r="N203" s="143">
        <v>3</v>
      </c>
      <c r="O203" s="143">
        <v>0</v>
      </c>
      <c r="P203" s="261">
        <v>3</v>
      </c>
      <c r="Q203" s="281"/>
      <c r="R203" s="281"/>
    </row>
    <row r="204" spans="1:18" ht="20.25" customHeight="1" x14ac:dyDescent="0.6">
      <c r="A204" s="76" t="s">
        <v>269</v>
      </c>
      <c r="B204" s="76" t="s">
        <v>270</v>
      </c>
      <c r="C204" s="76" t="s">
        <v>21</v>
      </c>
      <c r="D204" s="76" t="s">
        <v>167</v>
      </c>
      <c r="E204" s="117">
        <v>24</v>
      </c>
      <c r="F204" s="143">
        <v>6</v>
      </c>
      <c r="G204" s="144">
        <v>2</v>
      </c>
      <c r="H204" s="145">
        <v>5</v>
      </c>
      <c r="I204" s="145">
        <v>0</v>
      </c>
      <c r="J204" s="145">
        <v>1</v>
      </c>
      <c r="K204" s="145">
        <v>0</v>
      </c>
      <c r="L204" s="145">
        <v>0</v>
      </c>
      <c r="M204" s="264">
        <v>8</v>
      </c>
      <c r="N204" s="143">
        <v>3</v>
      </c>
      <c r="O204" s="143">
        <v>0</v>
      </c>
      <c r="P204" s="261">
        <v>3</v>
      </c>
      <c r="Q204" s="281"/>
      <c r="R204" s="281"/>
    </row>
    <row r="205" spans="1:18" ht="20.25" customHeight="1" x14ac:dyDescent="0.6">
      <c r="A205" s="76" t="s">
        <v>269</v>
      </c>
      <c r="B205" s="76" t="s">
        <v>270</v>
      </c>
      <c r="C205" s="76" t="s">
        <v>23</v>
      </c>
      <c r="D205" s="76" t="s">
        <v>167</v>
      </c>
      <c r="E205" s="117">
        <v>24</v>
      </c>
      <c r="F205" s="143">
        <v>4</v>
      </c>
      <c r="G205" s="144">
        <v>4</v>
      </c>
      <c r="H205" s="145">
        <v>4</v>
      </c>
      <c r="I205" s="145">
        <v>0</v>
      </c>
      <c r="J205" s="145">
        <v>0</v>
      </c>
      <c r="K205" s="145">
        <v>0</v>
      </c>
      <c r="L205" s="145">
        <v>0</v>
      </c>
      <c r="M205" s="264">
        <v>8</v>
      </c>
      <c r="N205" s="143">
        <v>0</v>
      </c>
      <c r="O205" s="143">
        <v>4</v>
      </c>
      <c r="P205" s="261">
        <v>4</v>
      </c>
      <c r="Q205" s="281"/>
      <c r="R205" s="281"/>
    </row>
    <row r="206" spans="1:18" ht="20.25" customHeight="1" x14ac:dyDescent="0.6">
      <c r="A206" s="76" t="s">
        <v>269</v>
      </c>
      <c r="B206" s="76" t="s">
        <v>270</v>
      </c>
      <c r="C206" s="76" t="s">
        <v>25</v>
      </c>
      <c r="D206" s="76" t="s">
        <v>167</v>
      </c>
      <c r="E206" s="117">
        <v>12</v>
      </c>
      <c r="F206" s="143">
        <v>26</v>
      </c>
      <c r="G206" s="144">
        <v>3</v>
      </c>
      <c r="H206" s="145">
        <v>0</v>
      </c>
      <c r="I206" s="145">
        <v>0</v>
      </c>
      <c r="J206" s="145">
        <v>0</v>
      </c>
      <c r="K206" s="145">
        <v>0</v>
      </c>
      <c r="L206" s="145">
        <v>0</v>
      </c>
      <c r="M206" s="264">
        <v>3</v>
      </c>
      <c r="N206" s="143">
        <v>0</v>
      </c>
      <c r="O206" s="143">
        <v>1</v>
      </c>
      <c r="P206" s="261">
        <v>1</v>
      </c>
      <c r="Q206" s="281"/>
      <c r="R206" s="281"/>
    </row>
    <row r="207" spans="1:18" ht="20.25" customHeight="1" x14ac:dyDescent="0.6">
      <c r="A207" s="76" t="s">
        <v>269</v>
      </c>
      <c r="B207" s="76" t="s">
        <v>270</v>
      </c>
      <c r="C207" s="76" t="s">
        <v>30</v>
      </c>
      <c r="D207" s="76" t="s">
        <v>167</v>
      </c>
      <c r="E207" s="117">
        <v>36</v>
      </c>
      <c r="F207" s="143">
        <v>3</v>
      </c>
      <c r="G207" s="144">
        <v>0</v>
      </c>
      <c r="H207" s="145">
        <v>1</v>
      </c>
      <c r="I207" s="145">
        <v>1</v>
      </c>
      <c r="J207" s="145">
        <v>0</v>
      </c>
      <c r="K207" s="145">
        <v>0</v>
      </c>
      <c r="L207" s="145">
        <v>0</v>
      </c>
      <c r="M207" s="264">
        <v>2</v>
      </c>
      <c r="N207" s="143">
        <v>0</v>
      </c>
      <c r="O207" s="143">
        <v>0</v>
      </c>
      <c r="P207" s="261">
        <v>0</v>
      </c>
      <c r="Q207" s="281"/>
      <c r="R207" s="281"/>
    </row>
    <row r="208" spans="1:18" ht="20.25" customHeight="1" x14ac:dyDescent="0.6">
      <c r="A208" s="76" t="s">
        <v>269</v>
      </c>
      <c r="B208" s="76" t="s">
        <v>270</v>
      </c>
      <c r="C208" s="76" t="s">
        <v>32</v>
      </c>
      <c r="D208" s="76" t="s">
        <v>167</v>
      </c>
      <c r="E208" s="117">
        <v>36</v>
      </c>
      <c r="F208" s="143">
        <v>13</v>
      </c>
      <c r="G208" s="144">
        <v>2</v>
      </c>
      <c r="H208" s="145">
        <v>0</v>
      </c>
      <c r="I208" s="145">
        <v>2</v>
      </c>
      <c r="J208" s="145">
        <v>0</v>
      </c>
      <c r="K208" s="145">
        <v>0</v>
      </c>
      <c r="L208" s="145">
        <v>0</v>
      </c>
      <c r="M208" s="264">
        <v>4</v>
      </c>
      <c r="N208" s="143">
        <v>0</v>
      </c>
      <c r="O208" s="143">
        <v>0</v>
      </c>
      <c r="P208" s="261">
        <v>0</v>
      </c>
      <c r="Q208" s="281"/>
      <c r="R208" s="281"/>
    </row>
    <row r="209" spans="1:18" ht="20.25" customHeight="1" x14ac:dyDescent="0.6">
      <c r="A209" s="76" t="s">
        <v>269</v>
      </c>
      <c r="B209" s="76" t="s">
        <v>270</v>
      </c>
      <c r="C209" s="76" t="s">
        <v>34</v>
      </c>
      <c r="D209" s="76" t="s">
        <v>167</v>
      </c>
      <c r="E209" s="117">
        <v>48</v>
      </c>
      <c r="F209" s="143">
        <v>118</v>
      </c>
      <c r="G209" s="144">
        <v>3</v>
      </c>
      <c r="H209" s="145">
        <v>3</v>
      </c>
      <c r="I209" s="145">
        <v>3</v>
      </c>
      <c r="J209" s="145">
        <v>3</v>
      </c>
      <c r="K209" s="145">
        <v>0</v>
      </c>
      <c r="L209" s="145">
        <v>0</v>
      </c>
      <c r="M209" s="264">
        <v>12</v>
      </c>
      <c r="N209" s="143">
        <v>0</v>
      </c>
      <c r="O209" s="143">
        <v>3</v>
      </c>
      <c r="P209" s="261">
        <v>3</v>
      </c>
      <c r="Q209" s="281"/>
      <c r="R209" s="281"/>
    </row>
    <row r="210" spans="1:18" ht="20.25" customHeight="1" x14ac:dyDescent="0.6">
      <c r="A210" s="76" t="s">
        <v>269</v>
      </c>
      <c r="B210" s="76" t="s">
        <v>270</v>
      </c>
      <c r="C210" s="76" t="s">
        <v>40</v>
      </c>
      <c r="D210" s="76" t="s">
        <v>167</v>
      </c>
      <c r="E210" s="117">
        <v>24</v>
      </c>
      <c r="F210" s="143">
        <v>118</v>
      </c>
      <c r="G210" s="144">
        <v>5</v>
      </c>
      <c r="H210" s="145">
        <v>5</v>
      </c>
      <c r="I210" s="145">
        <v>0</v>
      </c>
      <c r="J210" s="145">
        <v>0</v>
      </c>
      <c r="K210" s="145">
        <v>0</v>
      </c>
      <c r="L210" s="145">
        <v>0</v>
      </c>
      <c r="M210" s="264">
        <v>10</v>
      </c>
      <c r="N210" s="143">
        <v>5</v>
      </c>
      <c r="O210" s="143">
        <v>0</v>
      </c>
      <c r="P210" s="261">
        <v>5</v>
      </c>
      <c r="Q210" s="281"/>
      <c r="R210" s="281"/>
    </row>
    <row r="211" spans="1:18" ht="20.25" customHeight="1" x14ac:dyDescent="0.6">
      <c r="A211" s="76" t="s">
        <v>269</v>
      </c>
      <c r="B211" s="76" t="s">
        <v>270</v>
      </c>
      <c r="C211" s="76" t="s">
        <v>44</v>
      </c>
      <c r="D211" s="76" t="s">
        <v>167</v>
      </c>
      <c r="E211" s="117">
        <v>24</v>
      </c>
      <c r="F211" s="143">
        <v>73</v>
      </c>
      <c r="G211" s="144">
        <v>5</v>
      </c>
      <c r="H211" s="145">
        <v>5</v>
      </c>
      <c r="I211" s="145">
        <v>2</v>
      </c>
      <c r="J211" s="145">
        <v>0</v>
      </c>
      <c r="K211" s="145">
        <v>0</v>
      </c>
      <c r="L211" s="145">
        <v>0</v>
      </c>
      <c r="M211" s="264">
        <v>12</v>
      </c>
      <c r="N211" s="143">
        <v>0</v>
      </c>
      <c r="O211" s="143">
        <v>3</v>
      </c>
      <c r="P211" s="261">
        <v>3</v>
      </c>
      <c r="Q211" s="281"/>
      <c r="R211" s="281"/>
    </row>
    <row r="212" spans="1:18" ht="20.25" customHeight="1" x14ac:dyDescent="0.6">
      <c r="A212" s="76" t="s">
        <v>269</v>
      </c>
      <c r="B212" s="76" t="s">
        <v>270</v>
      </c>
      <c r="C212" s="76" t="s">
        <v>46</v>
      </c>
      <c r="D212" s="76" t="s">
        <v>167</v>
      </c>
      <c r="E212" s="117">
        <v>36</v>
      </c>
      <c r="F212" s="143">
        <v>30</v>
      </c>
      <c r="G212" s="144">
        <v>2</v>
      </c>
      <c r="H212" s="145">
        <v>3</v>
      </c>
      <c r="I212" s="145">
        <v>3</v>
      </c>
      <c r="J212" s="145">
        <v>0</v>
      </c>
      <c r="K212" s="145">
        <v>0</v>
      </c>
      <c r="L212" s="145">
        <v>0</v>
      </c>
      <c r="M212" s="264">
        <v>8</v>
      </c>
      <c r="N212" s="143">
        <v>2</v>
      </c>
      <c r="O212" s="143">
        <v>0</v>
      </c>
      <c r="P212" s="261">
        <v>2</v>
      </c>
      <c r="Q212" s="281"/>
      <c r="R212" s="281"/>
    </row>
    <row r="213" spans="1:18" ht="20.25" customHeight="1" x14ac:dyDescent="0.6">
      <c r="A213" s="76" t="s">
        <v>269</v>
      </c>
      <c r="B213" s="76" t="s">
        <v>270</v>
      </c>
      <c r="C213" s="76" t="s">
        <v>48</v>
      </c>
      <c r="D213" s="76" t="s">
        <v>167</v>
      </c>
      <c r="E213" s="117">
        <v>34</v>
      </c>
      <c r="F213" s="143">
        <v>2</v>
      </c>
      <c r="G213" s="144">
        <v>2</v>
      </c>
      <c r="H213" s="145">
        <v>2</v>
      </c>
      <c r="I213" s="145">
        <v>3</v>
      </c>
      <c r="J213" s="145">
        <v>0</v>
      </c>
      <c r="K213" s="145">
        <v>0</v>
      </c>
      <c r="L213" s="145">
        <v>0</v>
      </c>
      <c r="M213" s="264">
        <v>7</v>
      </c>
      <c r="N213" s="143">
        <v>1</v>
      </c>
      <c r="O213" s="143">
        <v>0</v>
      </c>
      <c r="P213" s="261">
        <v>1</v>
      </c>
      <c r="Q213" s="281"/>
      <c r="R213" s="281"/>
    </row>
    <row r="214" spans="1:18" ht="20.25" customHeight="1" x14ac:dyDescent="0.6">
      <c r="A214" s="76" t="s">
        <v>271</v>
      </c>
      <c r="B214" s="76" t="s">
        <v>272</v>
      </c>
      <c r="C214" s="76" t="s">
        <v>5</v>
      </c>
      <c r="D214" s="76" t="s">
        <v>165</v>
      </c>
      <c r="E214" s="117">
        <v>12</v>
      </c>
      <c r="F214" s="143">
        <v>12</v>
      </c>
      <c r="G214" s="144">
        <v>5</v>
      </c>
      <c r="H214" s="145">
        <v>0</v>
      </c>
      <c r="I214" s="145">
        <v>0</v>
      </c>
      <c r="J214" s="145">
        <v>0</v>
      </c>
      <c r="K214" s="145">
        <v>0</v>
      </c>
      <c r="L214" s="145">
        <v>0</v>
      </c>
      <c r="M214" s="264">
        <v>5</v>
      </c>
      <c r="N214" s="143">
        <v>0</v>
      </c>
      <c r="O214" s="143">
        <v>4</v>
      </c>
      <c r="P214" s="261">
        <v>4</v>
      </c>
      <c r="Q214" s="281"/>
      <c r="R214" s="281"/>
    </row>
    <row r="215" spans="1:18" ht="20.25" customHeight="1" x14ac:dyDescent="0.6">
      <c r="A215" s="76" t="s">
        <v>273</v>
      </c>
      <c r="B215" s="76" t="s">
        <v>825</v>
      </c>
      <c r="C215" s="76" t="s">
        <v>5</v>
      </c>
      <c r="D215" s="76" t="s">
        <v>165</v>
      </c>
      <c r="E215" s="117">
        <v>12</v>
      </c>
      <c r="F215" s="143">
        <v>8</v>
      </c>
      <c r="G215" s="144">
        <v>8</v>
      </c>
      <c r="H215" s="145">
        <v>0</v>
      </c>
      <c r="I215" s="145">
        <v>0</v>
      </c>
      <c r="J215" s="145">
        <v>0</v>
      </c>
      <c r="K215" s="145">
        <v>0</v>
      </c>
      <c r="L215" s="145">
        <v>0</v>
      </c>
      <c r="M215" s="264">
        <v>8</v>
      </c>
      <c r="N215" s="143">
        <v>0</v>
      </c>
      <c r="O215" s="143">
        <v>7</v>
      </c>
      <c r="P215" s="261">
        <v>7</v>
      </c>
      <c r="Q215" s="281"/>
      <c r="R215" s="281"/>
    </row>
    <row r="216" spans="1:18" ht="20.25" customHeight="1" x14ac:dyDescent="0.6">
      <c r="A216" s="76" t="s">
        <v>273</v>
      </c>
      <c r="B216" s="76" t="s">
        <v>274</v>
      </c>
      <c r="C216" s="76" t="s">
        <v>23</v>
      </c>
      <c r="D216" s="76" t="s">
        <v>167</v>
      </c>
      <c r="E216" s="117">
        <v>24</v>
      </c>
      <c r="F216" s="143">
        <v>125</v>
      </c>
      <c r="G216" s="144">
        <v>3</v>
      </c>
      <c r="H216" s="145">
        <v>3</v>
      </c>
      <c r="I216" s="145">
        <v>0</v>
      </c>
      <c r="J216" s="145">
        <v>0</v>
      </c>
      <c r="K216" s="145">
        <v>0</v>
      </c>
      <c r="L216" s="145">
        <v>0</v>
      </c>
      <c r="M216" s="264">
        <v>6</v>
      </c>
      <c r="N216" s="143">
        <v>0</v>
      </c>
      <c r="O216" s="143">
        <v>0</v>
      </c>
      <c r="P216" s="261">
        <v>0</v>
      </c>
      <c r="Q216" s="281"/>
      <c r="R216" s="281"/>
    </row>
    <row r="217" spans="1:18" ht="20.25" customHeight="1" x14ac:dyDescent="0.6">
      <c r="A217" s="76" t="s">
        <v>273</v>
      </c>
      <c r="B217" s="76" t="s">
        <v>274</v>
      </c>
      <c r="C217" s="76" t="s">
        <v>25</v>
      </c>
      <c r="D217" s="76" t="s">
        <v>167</v>
      </c>
      <c r="E217" s="117">
        <v>12</v>
      </c>
      <c r="F217" s="143">
        <v>11</v>
      </c>
      <c r="G217" s="144">
        <v>5</v>
      </c>
      <c r="H217" s="145">
        <v>0</v>
      </c>
      <c r="I217" s="145">
        <v>0</v>
      </c>
      <c r="J217" s="145">
        <v>0</v>
      </c>
      <c r="K217" s="145">
        <v>0</v>
      </c>
      <c r="L217" s="145">
        <v>0</v>
      </c>
      <c r="M217" s="264">
        <v>5</v>
      </c>
      <c r="N217" s="143">
        <v>0</v>
      </c>
      <c r="O217" s="143">
        <v>5</v>
      </c>
      <c r="P217" s="261">
        <v>5</v>
      </c>
      <c r="Q217" s="281"/>
      <c r="R217" s="281"/>
    </row>
    <row r="218" spans="1:18" ht="20.25" customHeight="1" x14ac:dyDescent="0.6">
      <c r="A218" s="76" t="s">
        <v>273</v>
      </c>
      <c r="B218" s="76" t="s">
        <v>274</v>
      </c>
      <c r="C218" s="76" t="s">
        <v>34</v>
      </c>
      <c r="D218" s="76" t="s">
        <v>167</v>
      </c>
      <c r="E218" s="117">
        <v>72</v>
      </c>
      <c r="F218" s="143">
        <v>3</v>
      </c>
      <c r="G218" s="144">
        <v>3</v>
      </c>
      <c r="H218" s="145">
        <v>3</v>
      </c>
      <c r="I218" s="145">
        <v>3</v>
      </c>
      <c r="J218" s="145">
        <v>3</v>
      </c>
      <c r="K218" s="145">
        <v>3</v>
      </c>
      <c r="L218" s="145">
        <v>3</v>
      </c>
      <c r="M218" s="264">
        <v>18</v>
      </c>
      <c r="N218" s="143">
        <v>0</v>
      </c>
      <c r="O218" s="143">
        <v>3</v>
      </c>
      <c r="P218" s="261">
        <v>3</v>
      </c>
      <c r="Q218" s="281"/>
      <c r="R218" s="281"/>
    </row>
    <row r="219" spans="1:18" ht="20.25" customHeight="1" x14ac:dyDescent="0.6">
      <c r="A219" s="76" t="s">
        <v>273</v>
      </c>
      <c r="B219" s="76" t="s">
        <v>274</v>
      </c>
      <c r="C219" s="76" t="s">
        <v>835</v>
      </c>
      <c r="D219" s="76" t="s">
        <v>167</v>
      </c>
      <c r="E219" s="117">
        <v>24</v>
      </c>
      <c r="F219" s="143">
        <v>25</v>
      </c>
      <c r="G219" s="144">
        <v>2</v>
      </c>
      <c r="H219" s="145">
        <v>4</v>
      </c>
      <c r="I219" s="145">
        <v>0</v>
      </c>
      <c r="J219" s="145">
        <v>0</v>
      </c>
      <c r="K219" s="145">
        <v>0</v>
      </c>
      <c r="L219" s="145">
        <v>0</v>
      </c>
      <c r="M219" s="264">
        <v>6</v>
      </c>
      <c r="N219" s="143">
        <v>0</v>
      </c>
      <c r="O219" s="143">
        <v>2</v>
      </c>
      <c r="P219" s="261">
        <v>2</v>
      </c>
      <c r="Q219" s="281"/>
      <c r="R219" s="281"/>
    </row>
    <row r="220" spans="1:18" ht="20.25" customHeight="1" x14ac:dyDescent="0.6">
      <c r="A220" s="76" t="s">
        <v>273</v>
      </c>
      <c r="B220" s="76" t="s">
        <v>274</v>
      </c>
      <c r="C220" s="76" t="s">
        <v>40</v>
      </c>
      <c r="D220" s="76" t="s">
        <v>167</v>
      </c>
      <c r="E220" s="117">
        <v>34</v>
      </c>
      <c r="F220" s="143">
        <v>155</v>
      </c>
      <c r="G220" s="144">
        <v>3</v>
      </c>
      <c r="H220" s="145">
        <v>3</v>
      </c>
      <c r="I220" s="145">
        <v>3</v>
      </c>
      <c r="J220" s="145">
        <v>0</v>
      </c>
      <c r="K220" s="145">
        <v>0</v>
      </c>
      <c r="L220" s="145">
        <v>0</v>
      </c>
      <c r="M220" s="264">
        <v>9</v>
      </c>
      <c r="N220" s="143">
        <v>3</v>
      </c>
      <c r="O220" s="143">
        <v>0</v>
      </c>
      <c r="P220" s="261">
        <v>3</v>
      </c>
      <c r="Q220" s="281"/>
      <c r="R220" s="281"/>
    </row>
    <row r="221" spans="1:18" ht="20.25" customHeight="1" x14ac:dyDescent="0.6">
      <c r="A221" s="76" t="s">
        <v>273</v>
      </c>
      <c r="B221" s="76" t="s">
        <v>274</v>
      </c>
      <c r="C221" s="76" t="s">
        <v>44</v>
      </c>
      <c r="D221" s="76" t="s">
        <v>167</v>
      </c>
      <c r="E221" s="117">
        <v>24</v>
      </c>
      <c r="F221" s="143">
        <v>80</v>
      </c>
      <c r="G221" s="144">
        <v>4</v>
      </c>
      <c r="H221" s="145">
        <v>4</v>
      </c>
      <c r="I221" s="145">
        <v>0</v>
      </c>
      <c r="J221" s="145">
        <v>0</v>
      </c>
      <c r="K221" s="145">
        <v>0</v>
      </c>
      <c r="L221" s="145">
        <v>0</v>
      </c>
      <c r="M221" s="264">
        <v>8</v>
      </c>
      <c r="N221" s="143">
        <v>0</v>
      </c>
      <c r="O221" s="143">
        <v>4</v>
      </c>
      <c r="P221" s="261">
        <v>4</v>
      </c>
      <c r="Q221" s="281"/>
      <c r="R221" s="281"/>
    </row>
    <row r="222" spans="1:18" ht="20.25" customHeight="1" x14ac:dyDescent="0.6">
      <c r="A222" s="76" t="s">
        <v>273</v>
      </c>
      <c r="B222" s="76" t="s">
        <v>274</v>
      </c>
      <c r="C222" s="76" t="s">
        <v>46</v>
      </c>
      <c r="D222" s="76" t="s">
        <v>167</v>
      </c>
      <c r="E222" s="117">
        <v>36</v>
      </c>
      <c r="F222" s="143">
        <v>80</v>
      </c>
      <c r="G222" s="144">
        <v>3</v>
      </c>
      <c r="H222" s="145">
        <v>2</v>
      </c>
      <c r="I222" s="145">
        <v>2</v>
      </c>
      <c r="J222" s="145">
        <v>0</v>
      </c>
      <c r="K222" s="145">
        <v>0</v>
      </c>
      <c r="L222" s="145">
        <v>0</v>
      </c>
      <c r="M222" s="264">
        <v>7</v>
      </c>
      <c r="N222" s="143">
        <v>2</v>
      </c>
      <c r="O222" s="143">
        <v>0</v>
      </c>
      <c r="P222" s="261">
        <v>2</v>
      </c>
      <c r="Q222" s="281"/>
      <c r="R222" s="281"/>
    </row>
    <row r="223" spans="1:18" ht="20.25" customHeight="1" x14ac:dyDescent="0.6">
      <c r="A223" s="76" t="s">
        <v>273</v>
      </c>
      <c r="B223" s="76" t="s">
        <v>275</v>
      </c>
      <c r="C223" s="76" t="s">
        <v>23</v>
      </c>
      <c r="D223" s="76" t="s">
        <v>167</v>
      </c>
      <c r="E223" s="117">
        <v>24</v>
      </c>
      <c r="F223" s="143">
        <v>174</v>
      </c>
      <c r="G223" s="144">
        <v>3</v>
      </c>
      <c r="H223" s="145">
        <v>3</v>
      </c>
      <c r="I223" s="145">
        <v>0</v>
      </c>
      <c r="J223" s="145">
        <v>0</v>
      </c>
      <c r="K223" s="145">
        <v>0</v>
      </c>
      <c r="L223" s="145">
        <v>0</v>
      </c>
      <c r="M223" s="264">
        <v>6</v>
      </c>
      <c r="N223" s="143">
        <v>3</v>
      </c>
      <c r="O223" s="143">
        <v>0</v>
      </c>
      <c r="P223" s="261">
        <v>3</v>
      </c>
      <c r="Q223" s="281"/>
      <c r="R223" s="281"/>
    </row>
    <row r="224" spans="1:18" ht="20.25" customHeight="1" x14ac:dyDescent="0.6">
      <c r="A224" s="76" t="s">
        <v>273</v>
      </c>
      <c r="B224" s="76" t="s">
        <v>275</v>
      </c>
      <c r="C224" s="76" t="s">
        <v>25</v>
      </c>
      <c r="D224" s="76" t="s">
        <v>167</v>
      </c>
      <c r="E224" s="117">
        <v>12</v>
      </c>
      <c r="F224" s="143">
        <v>11</v>
      </c>
      <c r="G224" s="144">
        <v>5</v>
      </c>
      <c r="H224" s="145">
        <v>1</v>
      </c>
      <c r="I224" s="145">
        <v>0</v>
      </c>
      <c r="J224" s="145">
        <v>0</v>
      </c>
      <c r="K224" s="145">
        <v>0</v>
      </c>
      <c r="L224" s="145">
        <v>0</v>
      </c>
      <c r="M224" s="264">
        <v>6</v>
      </c>
      <c r="N224" s="143">
        <v>0</v>
      </c>
      <c r="O224" s="143">
        <v>0</v>
      </c>
      <c r="P224" s="261">
        <v>0</v>
      </c>
      <c r="Q224" s="281"/>
      <c r="R224" s="281"/>
    </row>
    <row r="225" spans="1:18" ht="20.25" customHeight="1" x14ac:dyDescent="0.6">
      <c r="A225" s="76" t="s">
        <v>273</v>
      </c>
      <c r="B225" s="76" t="s">
        <v>275</v>
      </c>
      <c r="C225" s="76" t="s">
        <v>34</v>
      </c>
      <c r="D225" s="76" t="s">
        <v>167</v>
      </c>
      <c r="E225" s="117">
        <v>72</v>
      </c>
      <c r="F225" s="143">
        <v>69</v>
      </c>
      <c r="G225" s="144">
        <v>2</v>
      </c>
      <c r="H225" s="145">
        <v>2</v>
      </c>
      <c r="I225" s="145">
        <v>2</v>
      </c>
      <c r="J225" s="145">
        <v>2</v>
      </c>
      <c r="K225" s="145">
        <v>2</v>
      </c>
      <c r="L225" s="145">
        <v>2</v>
      </c>
      <c r="M225" s="264">
        <v>12</v>
      </c>
      <c r="N225" s="143">
        <v>2</v>
      </c>
      <c r="O225" s="143">
        <v>0</v>
      </c>
      <c r="P225" s="261">
        <v>2</v>
      </c>
      <c r="Q225" s="281"/>
      <c r="R225" s="281"/>
    </row>
    <row r="226" spans="1:18" ht="20.25" customHeight="1" x14ac:dyDescent="0.6">
      <c r="A226" s="76" t="s">
        <v>273</v>
      </c>
      <c r="B226" s="76" t="s">
        <v>275</v>
      </c>
      <c r="C226" s="76" t="s">
        <v>40</v>
      </c>
      <c r="D226" s="76" t="s">
        <v>167</v>
      </c>
      <c r="E226" s="117">
        <v>24</v>
      </c>
      <c r="F226" s="143">
        <v>255</v>
      </c>
      <c r="G226" s="144">
        <v>6</v>
      </c>
      <c r="H226" s="145">
        <v>6</v>
      </c>
      <c r="I226" s="145">
        <v>0</v>
      </c>
      <c r="J226" s="145">
        <v>0</v>
      </c>
      <c r="K226" s="145">
        <v>0</v>
      </c>
      <c r="L226" s="145">
        <v>0</v>
      </c>
      <c r="M226" s="264">
        <v>12</v>
      </c>
      <c r="N226" s="143">
        <v>6</v>
      </c>
      <c r="O226" s="143">
        <v>0</v>
      </c>
      <c r="P226" s="261">
        <v>6</v>
      </c>
      <c r="Q226" s="281"/>
      <c r="R226" s="281"/>
    </row>
    <row r="227" spans="1:18" ht="20.25" customHeight="1" x14ac:dyDescent="0.6">
      <c r="A227" s="76" t="s">
        <v>273</v>
      </c>
      <c r="B227" s="76" t="s">
        <v>275</v>
      </c>
      <c r="C227" s="76" t="s">
        <v>44</v>
      </c>
      <c r="D227" s="76" t="s">
        <v>167</v>
      </c>
      <c r="E227" s="117">
        <v>24</v>
      </c>
      <c r="F227" s="143">
        <v>49</v>
      </c>
      <c r="G227" s="144">
        <v>4</v>
      </c>
      <c r="H227" s="145">
        <v>4</v>
      </c>
      <c r="I227" s="145">
        <v>0</v>
      </c>
      <c r="J227" s="145">
        <v>0</v>
      </c>
      <c r="K227" s="145">
        <v>0</v>
      </c>
      <c r="L227" s="145">
        <v>0</v>
      </c>
      <c r="M227" s="264">
        <v>8</v>
      </c>
      <c r="N227" s="143">
        <v>4</v>
      </c>
      <c r="O227" s="143">
        <v>0</v>
      </c>
      <c r="P227" s="261">
        <v>4</v>
      </c>
      <c r="Q227" s="281"/>
      <c r="R227" s="281"/>
    </row>
    <row r="228" spans="1:18" ht="20.25" customHeight="1" x14ac:dyDescent="0.6">
      <c r="A228" s="76" t="s">
        <v>273</v>
      </c>
      <c r="B228" s="76" t="s">
        <v>275</v>
      </c>
      <c r="C228" s="76" t="s">
        <v>46</v>
      </c>
      <c r="D228" s="76" t="s">
        <v>167</v>
      </c>
      <c r="E228" s="117">
        <v>36</v>
      </c>
      <c r="F228" s="143">
        <v>70</v>
      </c>
      <c r="G228" s="144">
        <v>3</v>
      </c>
      <c r="H228" s="145">
        <v>3</v>
      </c>
      <c r="I228" s="145">
        <v>3</v>
      </c>
      <c r="J228" s="145">
        <v>0</v>
      </c>
      <c r="K228" s="145">
        <v>0</v>
      </c>
      <c r="L228" s="145">
        <v>0</v>
      </c>
      <c r="M228" s="264">
        <v>9</v>
      </c>
      <c r="N228" s="143">
        <v>3</v>
      </c>
      <c r="O228" s="143">
        <v>0</v>
      </c>
      <c r="P228" s="261">
        <v>3</v>
      </c>
      <c r="Q228" s="281"/>
      <c r="R228" s="281"/>
    </row>
    <row r="229" spans="1:18" ht="20.25" customHeight="1" x14ac:dyDescent="0.6">
      <c r="A229" s="76" t="s">
        <v>273</v>
      </c>
      <c r="B229" s="76" t="s">
        <v>275</v>
      </c>
      <c r="C229" s="76" t="s">
        <v>48</v>
      </c>
      <c r="D229" s="76" t="s">
        <v>167</v>
      </c>
      <c r="E229" s="117">
        <v>36</v>
      </c>
      <c r="F229" s="143">
        <v>58</v>
      </c>
      <c r="G229" s="144">
        <v>2</v>
      </c>
      <c r="H229" s="145">
        <v>2</v>
      </c>
      <c r="I229" s="145">
        <v>2</v>
      </c>
      <c r="J229" s="145">
        <v>0</v>
      </c>
      <c r="K229" s="145">
        <v>0</v>
      </c>
      <c r="L229" s="145">
        <v>0</v>
      </c>
      <c r="M229" s="264">
        <v>6</v>
      </c>
      <c r="N229" s="143">
        <v>2</v>
      </c>
      <c r="O229" s="143">
        <v>0</v>
      </c>
      <c r="P229" s="261">
        <v>2</v>
      </c>
      <c r="Q229" s="281"/>
      <c r="R229" s="281"/>
    </row>
    <row r="230" spans="1:18" ht="20.25" customHeight="1" x14ac:dyDescent="0.6">
      <c r="A230" s="76" t="s">
        <v>276</v>
      </c>
      <c r="B230" s="76" t="s">
        <v>277</v>
      </c>
      <c r="C230" s="76" t="s">
        <v>5</v>
      </c>
      <c r="D230" s="76" t="s">
        <v>165</v>
      </c>
      <c r="E230" s="117">
        <v>12</v>
      </c>
      <c r="F230" s="143">
        <v>74</v>
      </c>
      <c r="G230" s="144">
        <v>6</v>
      </c>
      <c r="H230" s="145">
        <v>0</v>
      </c>
      <c r="I230" s="145">
        <v>0</v>
      </c>
      <c r="J230" s="145">
        <v>0</v>
      </c>
      <c r="K230" s="145">
        <v>0</v>
      </c>
      <c r="L230" s="145">
        <v>0</v>
      </c>
      <c r="M230" s="264">
        <v>6</v>
      </c>
      <c r="N230" s="143">
        <v>0</v>
      </c>
      <c r="O230" s="143">
        <v>6</v>
      </c>
      <c r="P230" s="261">
        <v>6</v>
      </c>
      <c r="Q230" s="281"/>
      <c r="R230" s="281"/>
    </row>
    <row r="231" spans="1:18" ht="20.25" customHeight="1" x14ac:dyDescent="0.6">
      <c r="A231" s="76" t="s">
        <v>276</v>
      </c>
      <c r="B231" s="76" t="s">
        <v>278</v>
      </c>
      <c r="C231" s="76" t="s">
        <v>23</v>
      </c>
      <c r="D231" s="76" t="s">
        <v>167</v>
      </c>
      <c r="E231" s="117">
        <v>24</v>
      </c>
      <c r="F231" s="143">
        <v>200</v>
      </c>
      <c r="G231" s="144">
        <v>4</v>
      </c>
      <c r="H231" s="145">
        <v>4</v>
      </c>
      <c r="I231" s="145">
        <v>0</v>
      </c>
      <c r="J231" s="145">
        <v>0</v>
      </c>
      <c r="K231" s="145">
        <v>0</v>
      </c>
      <c r="L231" s="145">
        <v>0</v>
      </c>
      <c r="M231" s="264">
        <v>8</v>
      </c>
      <c r="N231" s="143">
        <v>4</v>
      </c>
      <c r="O231" s="143">
        <v>0</v>
      </c>
      <c r="P231" s="261">
        <v>4</v>
      </c>
      <c r="Q231" s="281"/>
      <c r="R231" s="281"/>
    </row>
    <row r="232" spans="1:18" ht="20.25" customHeight="1" x14ac:dyDescent="0.6">
      <c r="A232" s="76" t="s">
        <v>276</v>
      </c>
      <c r="B232" s="76" t="s">
        <v>278</v>
      </c>
      <c r="C232" s="76" t="s">
        <v>25</v>
      </c>
      <c r="D232" s="76" t="s">
        <v>167</v>
      </c>
      <c r="E232" s="117">
        <v>12</v>
      </c>
      <c r="F232" s="143">
        <v>52</v>
      </c>
      <c r="G232" s="144">
        <v>7</v>
      </c>
      <c r="H232" s="145">
        <v>1</v>
      </c>
      <c r="I232" s="145">
        <v>0</v>
      </c>
      <c r="J232" s="145">
        <v>0</v>
      </c>
      <c r="K232" s="145">
        <v>0</v>
      </c>
      <c r="L232" s="145">
        <v>0</v>
      </c>
      <c r="M232" s="264">
        <v>8</v>
      </c>
      <c r="N232" s="143">
        <v>0</v>
      </c>
      <c r="O232" s="143">
        <v>5</v>
      </c>
      <c r="P232" s="261">
        <v>5</v>
      </c>
      <c r="Q232" s="281"/>
      <c r="R232" s="281"/>
    </row>
    <row r="233" spans="1:18" ht="20.25" customHeight="1" x14ac:dyDescent="0.6">
      <c r="A233" s="76" t="s">
        <v>276</v>
      </c>
      <c r="B233" s="76" t="s">
        <v>278</v>
      </c>
      <c r="C233" s="76" t="s">
        <v>34</v>
      </c>
      <c r="D233" s="76" t="s">
        <v>167</v>
      </c>
      <c r="E233" s="117">
        <v>72</v>
      </c>
      <c r="F233" s="143">
        <v>111</v>
      </c>
      <c r="G233" s="144">
        <v>4</v>
      </c>
      <c r="H233" s="145">
        <v>3</v>
      </c>
      <c r="I233" s="145">
        <v>4</v>
      </c>
      <c r="J233" s="145">
        <v>4</v>
      </c>
      <c r="K233" s="145">
        <v>4</v>
      </c>
      <c r="L233" s="145">
        <v>4</v>
      </c>
      <c r="M233" s="264">
        <v>23</v>
      </c>
      <c r="N233" s="143">
        <v>3</v>
      </c>
      <c r="O233" s="143">
        <v>0</v>
      </c>
      <c r="P233" s="261">
        <v>3</v>
      </c>
      <c r="Q233" s="281"/>
      <c r="R233" s="281"/>
    </row>
    <row r="234" spans="1:18" ht="20.25" customHeight="1" x14ac:dyDescent="0.6">
      <c r="A234" s="76" t="s">
        <v>276</v>
      </c>
      <c r="B234" s="76" t="s">
        <v>278</v>
      </c>
      <c r="C234" s="76" t="s">
        <v>835</v>
      </c>
      <c r="D234" s="76" t="s">
        <v>167</v>
      </c>
      <c r="E234" s="117">
        <v>24</v>
      </c>
      <c r="F234" s="143">
        <v>0</v>
      </c>
      <c r="G234" s="144">
        <v>0</v>
      </c>
      <c r="H234" s="145">
        <v>0</v>
      </c>
      <c r="I234" s="145">
        <v>0</v>
      </c>
      <c r="J234" s="145">
        <v>0</v>
      </c>
      <c r="K234" s="145">
        <v>0</v>
      </c>
      <c r="L234" s="145">
        <v>0</v>
      </c>
      <c r="M234" s="264">
        <v>0</v>
      </c>
      <c r="N234" s="143">
        <v>0</v>
      </c>
      <c r="O234" s="143">
        <v>0</v>
      </c>
      <c r="P234" s="261">
        <v>0</v>
      </c>
      <c r="Q234" s="281"/>
      <c r="R234" s="281"/>
    </row>
    <row r="235" spans="1:18" ht="20.25" customHeight="1" x14ac:dyDescent="0.6">
      <c r="A235" s="76" t="s">
        <v>276</v>
      </c>
      <c r="B235" s="76" t="s">
        <v>278</v>
      </c>
      <c r="C235" s="76" t="s">
        <v>40</v>
      </c>
      <c r="D235" s="76" t="s">
        <v>167</v>
      </c>
      <c r="E235" s="117">
        <v>24</v>
      </c>
      <c r="F235" s="143">
        <v>219</v>
      </c>
      <c r="G235" s="144">
        <v>4</v>
      </c>
      <c r="H235" s="145">
        <v>4</v>
      </c>
      <c r="I235" s="145">
        <v>0</v>
      </c>
      <c r="J235" s="145">
        <v>0</v>
      </c>
      <c r="K235" s="145">
        <v>0</v>
      </c>
      <c r="L235" s="145">
        <v>0</v>
      </c>
      <c r="M235" s="264">
        <v>8</v>
      </c>
      <c r="N235" s="143">
        <v>4</v>
      </c>
      <c r="O235" s="143">
        <v>0</v>
      </c>
      <c r="P235" s="261">
        <v>4</v>
      </c>
      <c r="Q235" s="281"/>
      <c r="R235" s="281"/>
    </row>
    <row r="236" spans="1:18" ht="20.25" customHeight="1" x14ac:dyDescent="0.6">
      <c r="A236" s="76" t="s">
        <v>276</v>
      </c>
      <c r="B236" s="76" t="s">
        <v>278</v>
      </c>
      <c r="C236" s="76" t="s">
        <v>44</v>
      </c>
      <c r="D236" s="76" t="s">
        <v>167</v>
      </c>
      <c r="E236" s="117">
        <v>24</v>
      </c>
      <c r="F236" s="143">
        <v>76</v>
      </c>
      <c r="G236" s="144">
        <v>4</v>
      </c>
      <c r="H236" s="145">
        <v>4</v>
      </c>
      <c r="I236" s="145">
        <v>0</v>
      </c>
      <c r="J236" s="145">
        <v>0</v>
      </c>
      <c r="K236" s="145">
        <v>0</v>
      </c>
      <c r="L236" s="145">
        <v>0</v>
      </c>
      <c r="M236" s="264">
        <v>8</v>
      </c>
      <c r="N236" s="143">
        <v>3</v>
      </c>
      <c r="O236" s="143">
        <v>1</v>
      </c>
      <c r="P236" s="261">
        <v>4</v>
      </c>
      <c r="Q236" s="281"/>
      <c r="R236" s="281"/>
    </row>
    <row r="237" spans="1:18" ht="20.25" customHeight="1" x14ac:dyDescent="0.6">
      <c r="A237" s="76" t="s">
        <v>276</v>
      </c>
      <c r="B237" s="76" t="s">
        <v>278</v>
      </c>
      <c r="C237" s="76" t="s">
        <v>46</v>
      </c>
      <c r="D237" s="76" t="s">
        <v>167</v>
      </c>
      <c r="E237" s="117">
        <v>30</v>
      </c>
      <c r="F237" s="143">
        <v>83</v>
      </c>
      <c r="G237" s="144">
        <v>3</v>
      </c>
      <c r="H237" s="145">
        <v>3</v>
      </c>
      <c r="I237" s="145">
        <v>2</v>
      </c>
      <c r="J237" s="145">
        <v>0</v>
      </c>
      <c r="K237" s="145">
        <v>0</v>
      </c>
      <c r="L237" s="145">
        <v>0</v>
      </c>
      <c r="M237" s="264">
        <v>8</v>
      </c>
      <c r="N237" s="143">
        <v>3</v>
      </c>
      <c r="O237" s="143">
        <v>0</v>
      </c>
      <c r="P237" s="261">
        <v>3</v>
      </c>
      <c r="Q237" s="281"/>
      <c r="R237" s="281"/>
    </row>
    <row r="238" spans="1:18" ht="20.25" customHeight="1" x14ac:dyDescent="0.6">
      <c r="A238" s="76" t="s">
        <v>276</v>
      </c>
      <c r="B238" s="76" t="s">
        <v>278</v>
      </c>
      <c r="C238" s="76" t="s">
        <v>48</v>
      </c>
      <c r="D238" s="76" t="s">
        <v>167</v>
      </c>
      <c r="E238" s="117">
        <v>34</v>
      </c>
      <c r="F238" s="143">
        <v>58</v>
      </c>
      <c r="G238" s="144">
        <v>3</v>
      </c>
      <c r="H238" s="145">
        <v>4</v>
      </c>
      <c r="I238" s="145">
        <v>2</v>
      </c>
      <c r="J238" s="145">
        <v>0</v>
      </c>
      <c r="K238" s="145">
        <v>0</v>
      </c>
      <c r="L238" s="145">
        <v>0</v>
      </c>
      <c r="M238" s="264">
        <v>9</v>
      </c>
      <c r="N238" s="143">
        <v>3</v>
      </c>
      <c r="O238" s="143">
        <v>0</v>
      </c>
      <c r="P238" s="261">
        <v>3</v>
      </c>
      <c r="Q238" s="281"/>
      <c r="R238" s="281"/>
    </row>
    <row r="239" spans="1:18" ht="20.25" customHeight="1" x14ac:dyDescent="0.6">
      <c r="A239" s="76" t="s">
        <v>276</v>
      </c>
      <c r="B239" s="76" t="s">
        <v>279</v>
      </c>
      <c r="C239" s="76" t="s">
        <v>34</v>
      </c>
      <c r="D239" s="76" t="s">
        <v>165</v>
      </c>
      <c r="E239" s="117">
        <v>48</v>
      </c>
      <c r="F239" s="143">
        <v>130</v>
      </c>
      <c r="G239" s="144">
        <v>4</v>
      </c>
      <c r="H239" s="145">
        <v>4</v>
      </c>
      <c r="I239" s="145">
        <v>3</v>
      </c>
      <c r="J239" s="145">
        <v>4</v>
      </c>
      <c r="K239" s="145">
        <v>2</v>
      </c>
      <c r="L239" s="145">
        <v>2</v>
      </c>
      <c r="M239" s="264">
        <v>19</v>
      </c>
      <c r="N239" s="143">
        <v>3</v>
      </c>
      <c r="O239" s="143">
        <v>1</v>
      </c>
      <c r="P239" s="261">
        <v>4</v>
      </c>
      <c r="Q239" s="281"/>
      <c r="R239" s="281"/>
    </row>
    <row r="240" spans="1:18" ht="20.25" customHeight="1" x14ac:dyDescent="0.6">
      <c r="A240" s="76" t="s">
        <v>276</v>
      </c>
      <c r="B240" s="76" t="s">
        <v>279</v>
      </c>
      <c r="C240" s="76" t="s">
        <v>816</v>
      </c>
      <c r="D240" s="76" t="s">
        <v>165</v>
      </c>
      <c r="E240" s="117">
        <v>18</v>
      </c>
      <c r="F240" s="143">
        <v>5</v>
      </c>
      <c r="G240" s="144">
        <v>1</v>
      </c>
      <c r="H240" s="145">
        <v>1</v>
      </c>
      <c r="I240" s="145">
        <v>0</v>
      </c>
      <c r="J240" s="145">
        <v>0</v>
      </c>
      <c r="K240" s="145">
        <v>0</v>
      </c>
      <c r="L240" s="145">
        <v>0</v>
      </c>
      <c r="M240" s="264">
        <v>2</v>
      </c>
      <c r="N240" s="143">
        <v>0</v>
      </c>
      <c r="O240" s="143">
        <v>1</v>
      </c>
      <c r="P240" s="261">
        <v>1</v>
      </c>
      <c r="Q240" s="281"/>
      <c r="R240" s="281"/>
    </row>
    <row r="241" spans="1:18" ht="20.25" customHeight="1" x14ac:dyDescent="0.6">
      <c r="A241" s="76" t="s">
        <v>280</v>
      </c>
      <c r="B241" s="76" t="s">
        <v>281</v>
      </c>
      <c r="C241" s="76" t="s">
        <v>5</v>
      </c>
      <c r="D241" s="76" t="s">
        <v>165</v>
      </c>
      <c r="E241" s="117">
        <v>12</v>
      </c>
      <c r="F241" s="143">
        <v>15</v>
      </c>
      <c r="G241" s="144">
        <v>2</v>
      </c>
      <c r="H241" s="145">
        <v>0</v>
      </c>
      <c r="I241" s="145">
        <v>0</v>
      </c>
      <c r="J241" s="145">
        <v>0</v>
      </c>
      <c r="K241" s="145">
        <v>0</v>
      </c>
      <c r="L241" s="145">
        <v>0</v>
      </c>
      <c r="M241" s="264">
        <v>2</v>
      </c>
      <c r="N241" s="143">
        <v>0</v>
      </c>
      <c r="O241" s="143">
        <v>2</v>
      </c>
      <c r="P241" s="261">
        <v>2</v>
      </c>
      <c r="Q241" s="281"/>
      <c r="R241" s="281"/>
    </row>
    <row r="242" spans="1:18" ht="20.25" customHeight="1" x14ac:dyDescent="0.6">
      <c r="A242" s="76" t="s">
        <v>282</v>
      </c>
      <c r="B242" s="76" t="s">
        <v>283</v>
      </c>
      <c r="C242" s="76" t="s">
        <v>5</v>
      </c>
      <c r="D242" s="76" t="s">
        <v>165</v>
      </c>
      <c r="E242" s="117">
        <v>12</v>
      </c>
      <c r="F242" s="143">
        <v>68</v>
      </c>
      <c r="G242" s="144">
        <v>8</v>
      </c>
      <c r="H242" s="145">
        <v>0</v>
      </c>
      <c r="I242" s="145">
        <v>0</v>
      </c>
      <c r="J242" s="145">
        <v>0</v>
      </c>
      <c r="K242" s="145">
        <v>0</v>
      </c>
      <c r="L242" s="145">
        <v>0</v>
      </c>
      <c r="M242" s="264">
        <v>8</v>
      </c>
      <c r="N242" s="143">
        <v>0</v>
      </c>
      <c r="O242" s="143">
        <v>8</v>
      </c>
      <c r="P242" s="261">
        <v>8</v>
      </c>
      <c r="Q242" s="281"/>
      <c r="R242" s="281"/>
    </row>
    <row r="243" spans="1:18" ht="20.25" customHeight="1" x14ac:dyDescent="0.6">
      <c r="A243" s="76" t="s">
        <v>282</v>
      </c>
      <c r="B243" s="76" t="s">
        <v>284</v>
      </c>
      <c r="C243" s="76" t="s">
        <v>25</v>
      </c>
      <c r="D243" s="76" t="s">
        <v>165</v>
      </c>
      <c r="E243" s="117">
        <v>12</v>
      </c>
      <c r="F243" s="143">
        <v>3</v>
      </c>
      <c r="G243" s="144">
        <v>3</v>
      </c>
      <c r="H243" s="145">
        <v>0</v>
      </c>
      <c r="I243" s="145">
        <v>0</v>
      </c>
      <c r="J243" s="145">
        <v>0</v>
      </c>
      <c r="K243" s="145">
        <v>0</v>
      </c>
      <c r="L243" s="145">
        <v>0</v>
      </c>
      <c r="M243" s="264">
        <v>3</v>
      </c>
      <c r="N243" s="143">
        <v>0</v>
      </c>
      <c r="O243" s="143">
        <v>3</v>
      </c>
      <c r="P243" s="261">
        <v>3</v>
      </c>
      <c r="Q243" s="281"/>
      <c r="R243" s="281"/>
    </row>
    <row r="244" spans="1:18" ht="20.25" customHeight="1" x14ac:dyDescent="0.6">
      <c r="A244" s="76" t="s">
        <v>282</v>
      </c>
      <c r="B244" s="76" t="s">
        <v>285</v>
      </c>
      <c r="C244" s="76" t="s">
        <v>34</v>
      </c>
      <c r="D244" s="76" t="s">
        <v>165</v>
      </c>
      <c r="E244" s="117">
        <v>48</v>
      </c>
      <c r="F244" s="143">
        <v>5</v>
      </c>
      <c r="G244" s="144">
        <v>5</v>
      </c>
      <c r="H244" s="145">
        <v>5</v>
      </c>
      <c r="I244" s="145">
        <v>4</v>
      </c>
      <c r="J244" s="145">
        <v>4</v>
      </c>
      <c r="K244" s="145">
        <v>0</v>
      </c>
      <c r="L244" s="145">
        <v>0</v>
      </c>
      <c r="M244" s="264">
        <v>18</v>
      </c>
      <c r="N244" s="143">
        <v>0</v>
      </c>
      <c r="O244" s="143">
        <v>5</v>
      </c>
      <c r="P244" s="261">
        <v>5</v>
      </c>
      <c r="Q244" s="281"/>
      <c r="R244" s="281"/>
    </row>
    <row r="245" spans="1:18" ht="20.25" customHeight="1" x14ac:dyDescent="0.6">
      <c r="A245" s="76" t="s">
        <v>282</v>
      </c>
      <c r="B245" s="76" t="s">
        <v>286</v>
      </c>
      <c r="C245" s="76" t="s">
        <v>21</v>
      </c>
      <c r="D245" s="76" t="s">
        <v>165</v>
      </c>
      <c r="E245" s="117">
        <v>12</v>
      </c>
      <c r="F245" s="143">
        <v>18</v>
      </c>
      <c r="G245" s="144">
        <v>2</v>
      </c>
      <c r="H245" s="145">
        <v>0</v>
      </c>
      <c r="I245" s="145">
        <v>0</v>
      </c>
      <c r="J245" s="145">
        <v>0</v>
      </c>
      <c r="K245" s="145">
        <v>0</v>
      </c>
      <c r="L245" s="145">
        <v>0</v>
      </c>
      <c r="M245" s="264">
        <v>2</v>
      </c>
      <c r="N245" s="143">
        <v>0</v>
      </c>
      <c r="O245" s="143">
        <v>3</v>
      </c>
      <c r="P245" s="261">
        <v>3</v>
      </c>
      <c r="Q245" s="281"/>
      <c r="R245" s="281"/>
    </row>
    <row r="246" spans="1:18" ht="20.25" customHeight="1" x14ac:dyDescent="0.6">
      <c r="A246" s="76" t="s">
        <v>282</v>
      </c>
      <c r="B246" s="76" t="s">
        <v>287</v>
      </c>
      <c r="C246" s="76" t="s">
        <v>233</v>
      </c>
      <c r="D246" s="76" t="s">
        <v>165</v>
      </c>
      <c r="E246" s="117">
        <v>24</v>
      </c>
      <c r="F246" s="143">
        <v>12</v>
      </c>
      <c r="G246" s="144">
        <v>8</v>
      </c>
      <c r="H246" s="145">
        <v>8</v>
      </c>
      <c r="I246" s="145">
        <v>0</v>
      </c>
      <c r="J246" s="145">
        <v>0</v>
      </c>
      <c r="K246" s="145">
        <v>0</v>
      </c>
      <c r="L246" s="145">
        <v>0</v>
      </c>
      <c r="M246" s="264">
        <v>16</v>
      </c>
      <c r="N246" s="143">
        <v>8</v>
      </c>
      <c r="O246" s="143">
        <v>0</v>
      </c>
      <c r="P246" s="261">
        <v>8</v>
      </c>
      <c r="Q246" s="281"/>
      <c r="R246" s="281"/>
    </row>
    <row r="247" spans="1:18" ht="20.25" customHeight="1" x14ac:dyDescent="0.6">
      <c r="A247" s="76" t="s">
        <v>282</v>
      </c>
      <c r="B247" s="76" t="s">
        <v>287</v>
      </c>
      <c r="C247" s="76" t="s">
        <v>23</v>
      </c>
      <c r="D247" s="76" t="s">
        <v>165</v>
      </c>
      <c r="E247" s="117">
        <v>24</v>
      </c>
      <c r="F247" s="143">
        <v>17</v>
      </c>
      <c r="G247" s="144">
        <v>5</v>
      </c>
      <c r="H247" s="145">
        <v>4</v>
      </c>
      <c r="I247" s="145">
        <v>0</v>
      </c>
      <c r="J247" s="145">
        <v>0</v>
      </c>
      <c r="K247" s="145">
        <v>0</v>
      </c>
      <c r="L247" s="145">
        <v>0</v>
      </c>
      <c r="M247" s="264">
        <v>9</v>
      </c>
      <c r="N247" s="143">
        <v>4</v>
      </c>
      <c r="O247" s="143">
        <v>0</v>
      </c>
      <c r="P247" s="261">
        <v>4</v>
      </c>
      <c r="Q247" s="281"/>
      <c r="R247" s="281"/>
    </row>
    <row r="248" spans="1:18" ht="20.25" customHeight="1" x14ac:dyDescent="0.6">
      <c r="A248" s="76" t="s">
        <v>282</v>
      </c>
      <c r="B248" s="76" t="s">
        <v>287</v>
      </c>
      <c r="C248" s="76" t="s">
        <v>815</v>
      </c>
      <c r="D248" s="76" t="s">
        <v>165</v>
      </c>
      <c r="E248" s="117">
        <v>12</v>
      </c>
      <c r="F248" s="143">
        <v>2</v>
      </c>
      <c r="G248" s="144">
        <v>1</v>
      </c>
      <c r="H248" s="145">
        <v>0</v>
      </c>
      <c r="I248" s="145">
        <v>0</v>
      </c>
      <c r="J248" s="145">
        <v>0</v>
      </c>
      <c r="K248" s="145">
        <v>0</v>
      </c>
      <c r="L248" s="145">
        <v>0</v>
      </c>
      <c r="M248" s="264">
        <v>1</v>
      </c>
      <c r="N248" s="143">
        <v>0</v>
      </c>
      <c r="O248" s="143">
        <v>1</v>
      </c>
      <c r="P248" s="261">
        <v>1</v>
      </c>
      <c r="Q248" s="281"/>
      <c r="R248" s="281"/>
    </row>
    <row r="249" spans="1:18" ht="20.25" customHeight="1" x14ac:dyDescent="0.6">
      <c r="A249" s="76" t="s">
        <v>282</v>
      </c>
      <c r="B249" s="76" t="s">
        <v>287</v>
      </c>
      <c r="C249" s="76" t="s">
        <v>30</v>
      </c>
      <c r="D249" s="76" t="s">
        <v>165</v>
      </c>
      <c r="E249" s="117">
        <v>36</v>
      </c>
      <c r="F249" s="143">
        <v>1</v>
      </c>
      <c r="G249" s="144">
        <v>0</v>
      </c>
      <c r="H249" s="145">
        <v>1</v>
      </c>
      <c r="I249" s="145">
        <v>2</v>
      </c>
      <c r="J249" s="145">
        <v>0</v>
      </c>
      <c r="K249" s="145">
        <v>0</v>
      </c>
      <c r="L249" s="145">
        <v>0</v>
      </c>
      <c r="M249" s="264">
        <v>3</v>
      </c>
      <c r="N249" s="143">
        <v>0</v>
      </c>
      <c r="O249" s="143">
        <v>0</v>
      </c>
      <c r="P249" s="261">
        <v>0</v>
      </c>
      <c r="Q249" s="281"/>
      <c r="R249" s="281"/>
    </row>
    <row r="250" spans="1:18" ht="20.25" customHeight="1" x14ac:dyDescent="0.6">
      <c r="A250" s="76" t="s">
        <v>282</v>
      </c>
      <c r="B250" s="76" t="s">
        <v>287</v>
      </c>
      <c r="C250" s="76" t="s">
        <v>835</v>
      </c>
      <c r="D250" s="76" t="s">
        <v>165</v>
      </c>
      <c r="E250" s="117">
        <v>24</v>
      </c>
      <c r="F250" s="143">
        <v>5</v>
      </c>
      <c r="G250" s="144">
        <v>2</v>
      </c>
      <c r="H250" s="145">
        <v>2</v>
      </c>
      <c r="I250" s="145">
        <v>2</v>
      </c>
      <c r="J250" s="145">
        <v>0</v>
      </c>
      <c r="K250" s="145">
        <v>0</v>
      </c>
      <c r="L250" s="145">
        <v>0</v>
      </c>
      <c r="M250" s="264">
        <v>6</v>
      </c>
      <c r="N250" s="143">
        <v>0</v>
      </c>
      <c r="O250" s="143">
        <v>0</v>
      </c>
      <c r="P250" s="261">
        <v>0</v>
      </c>
      <c r="Q250" s="281"/>
      <c r="R250" s="281"/>
    </row>
    <row r="251" spans="1:18" ht="20.25" customHeight="1" x14ac:dyDescent="0.6">
      <c r="A251" s="76" t="s">
        <v>282</v>
      </c>
      <c r="B251" s="76" t="s">
        <v>287</v>
      </c>
      <c r="C251" s="76" t="s">
        <v>46</v>
      </c>
      <c r="D251" s="76" t="s">
        <v>165</v>
      </c>
      <c r="E251" s="117">
        <v>30</v>
      </c>
      <c r="F251" s="143">
        <v>4</v>
      </c>
      <c r="G251" s="144">
        <v>3</v>
      </c>
      <c r="H251" s="145">
        <v>3</v>
      </c>
      <c r="I251" s="145">
        <v>4</v>
      </c>
      <c r="J251" s="145">
        <v>0</v>
      </c>
      <c r="K251" s="145">
        <v>0</v>
      </c>
      <c r="L251" s="145">
        <v>0</v>
      </c>
      <c r="M251" s="264">
        <v>10</v>
      </c>
      <c r="N251" s="143">
        <v>2</v>
      </c>
      <c r="O251" s="143">
        <v>0</v>
      </c>
      <c r="P251" s="261">
        <v>2</v>
      </c>
      <c r="Q251" s="281"/>
      <c r="R251" s="281"/>
    </row>
    <row r="252" spans="1:18" ht="20.25" customHeight="1" x14ac:dyDescent="0.6">
      <c r="A252" s="76" t="s">
        <v>282</v>
      </c>
      <c r="B252" s="76" t="s">
        <v>287</v>
      </c>
      <c r="C252" s="76" t="s">
        <v>48</v>
      </c>
      <c r="D252" s="76" t="s">
        <v>165</v>
      </c>
      <c r="E252" s="117">
        <v>34</v>
      </c>
      <c r="F252" s="143">
        <v>6</v>
      </c>
      <c r="G252" s="144">
        <v>2</v>
      </c>
      <c r="H252" s="145">
        <v>3</v>
      </c>
      <c r="I252" s="145">
        <v>4</v>
      </c>
      <c r="J252" s="145">
        <v>0</v>
      </c>
      <c r="K252" s="145">
        <v>0</v>
      </c>
      <c r="L252" s="145">
        <v>0</v>
      </c>
      <c r="M252" s="264">
        <v>9</v>
      </c>
      <c r="N252" s="143">
        <v>2</v>
      </c>
      <c r="O252" s="143">
        <v>0</v>
      </c>
      <c r="P252" s="261">
        <v>2</v>
      </c>
      <c r="Q252" s="281"/>
      <c r="R252" s="281"/>
    </row>
    <row r="253" spans="1:18" ht="20.25" customHeight="1" x14ac:dyDescent="0.6">
      <c r="A253" s="76" t="s">
        <v>282</v>
      </c>
      <c r="B253" s="76" t="s">
        <v>288</v>
      </c>
      <c r="C253" s="76" t="s">
        <v>816</v>
      </c>
      <c r="D253" s="76" t="s">
        <v>165</v>
      </c>
      <c r="E253" s="117">
        <v>12</v>
      </c>
      <c r="F253" s="143">
        <v>1</v>
      </c>
      <c r="G253" s="144">
        <v>1</v>
      </c>
      <c r="H253" s="145">
        <v>1</v>
      </c>
      <c r="I253" s="145">
        <v>0</v>
      </c>
      <c r="J253" s="145">
        <v>0</v>
      </c>
      <c r="K253" s="145">
        <v>0</v>
      </c>
      <c r="L253" s="145">
        <v>0</v>
      </c>
      <c r="M253" s="264">
        <v>2</v>
      </c>
      <c r="N253" s="143">
        <v>0</v>
      </c>
      <c r="O253" s="143">
        <v>2</v>
      </c>
      <c r="P253" s="261">
        <v>2</v>
      </c>
      <c r="Q253" s="281"/>
      <c r="R253" s="281"/>
    </row>
    <row r="254" spans="1:18" ht="20.25" customHeight="1" x14ac:dyDescent="0.6">
      <c r="A254" s="76" t="s">
        <v>282</v>
      </c>
      <c r="B254" s="76" t="s">
        <v>289</v>
      </c>
      <c r="C254" s="76" t="s">
        <v>5</v>
      </c>
      <c r="D254" s="76" t="s">
        <v>167</v>
      </c>
      <c r="E254" s="117">
        <v>12</v>
      </c>
      <c r="F254" s="143">
        <v>243</v>
      </c>
      <c r="G254" s="144">
        <v>5</v>
      </c>
      <c r="H254" s="145">
        <v>0</v>
      </c>
      <c r="I254" s="145">
        <v>0</v>
      </c>
      <c r="J254" s="145">
        <v>0</v>
      </c>
      <c r="K254" s="145">
        <v>0</v>
      </c>
      <c r="L254" s="145">
        <v>0</v>
      </c>
      <c r="M254" s="264">
        <v>5</v>
      </c>
      <c r="N254" s="143">
        <v>0</v>
      </c>
      <c r="O254" s="143">
        <v>5</v>
      </c>
      <c r="P254" s="261">
        <v>5</v>
      </c>
      <c r="Q254" s="281"/>
      <c r="R254" s="281"/>
    </row>
    <row r="255" spans="1:18" ht="20.25" customHeight="1" x14ac:dyDescent="0.6">
      <c r="A255" s="76" t="s">
        <v>282</v>
      </c>
      <c r="B255" s="76" t="s">
        <v>289</v>
      </c>
      <c r="C255" s="76" t="s">
        <v>233</v>
      </c>
      <c r="D255" s="76" t="s">
        <v>167</v>
      </c>
      <c r="E255" s="117">
        <v>24</v>
      </c>
      <c r="F255" s="143">
        <v>243</v>
      </c>
      <c r="G255" s="144">
        <v>3</v>
      </c>
      <c r="H255" s="145">
        <v>2</v>
      </c>
      <c r="I255" s="145">
        <v>0</v>
      </c>
      <c r="J255" s="145">
        <v>0</v>
      </c>
      <c r="K255" s="145">
        <v>0</v>
      </c>
      <c r="L255" s="145">
        <v>0</v>
      </c>
      <c r="M255" s="264">
        <v>5</v>
      </c>
      <c r="N255" s="143">
        <v>1</v>
      </c>
      <c r="O255" s="143">
        <v>2</v>
      </c>
      <c r="P255" s="261">
        <v>3</v>
      </c>
      <c r="Q255" s="281"/>
      <c r="R255" s="281"/>
    </row>
    <row r="256" spans="1:18" ht="20.25" customHeight="1" x14ac:dyDescent="0.6">
      <c r="A256" s="76" t="s">
        <v>282</v>
      </c>
      <c r="B256" s="76" t="s">
        <v>289</v>
      </c>
      <c r="C256" s="76" t="s">
        <v>23</v>
      </c>
      <c r="D256" s="76" t="s">
        <v>167</v>
      </c>
      <c r="E256" s="117">
        <v>26</v>
      </c>
      <c r="F256" s="143">
        <v>120</v>
      </c>
      <c r="G256" s="144">
        <v>3</v>
      </c>
      <c r="H256" s="145">
        <v>2</v>
      </c>
      <c r="I256" s="145">
        <v>3</v>
      </c>
      <c r="J256" s="145">
        <v>0</v>
      </c>
      <c r="K256" s="145">
        <v>0</v>
      </c>
      <c r="L256" s="145">
        <v>0</v>
      </c>
      <c r="M256" s="264">
        <v>8</v>
      </c>
      <c r="N256" s="143">
        <v>3</v>
      </c>
      <c r="O256" s="143">
        <v>0</v>
      </c>
      <c r="P256" s="261">
        <v>3</v>
      </c>
      <c r="Q256" s="281"/>
      <c r="R256" s="281"/>
    </row>
    <row r="257" spans="1:18" ht="20.25" customHeight="1" x14ac:dyDescent="0.6">
      <c r="A257" s="76" t="s">
        <v>282</v>
      </c>
      <c r="B257" s="76" t="s">
        <v>289</v>
      </c>
      <c r="C257" s="76" t="s">
        <v>30</v>
      </c>
      <c r="D257" s="76" t="s">
        <v>167</v>
      </c>
      <c r="E257" s="117">
        <v>36</v>
      </c>
      <c r="F257" s="143">
        <v>11</v>
      </c>
      <c r="G257" s="144">
        <v>3</v>
      </c>
      <c r="H257" s="145">
        <v>0</v>
      </c>
      <c r="I257" s="145">
        <v>1</v>
      </c>
      <c r="J257" s="145">
        <v>0</v>
      </c>
      <c r="K257" s="145">
        <v>0</v>
      </c>
      <c r="L257" s="145">
        <v>0</v>
      </c>
      <c r="M257" s="264">
        <v>4</v>
      </c>
      <c r="N257" s="143">
        <v>0</v>
      </c>
      <c r="O257" s="143">
        <v>1</v>
      </c>
      <c r="P257" s="261">
        <v>1</v>
      </c>
      <c r="Q257" s="281"/>
      <c r="R257" s="281"/>
    </row>
    <row r="258" spans="1:18" ht="20.25" customHeight="1" x14ac:dyDescent="0.6">
      <c r="A258" s="76" t="s">
        <v>282</v>
      </c>
      <c r="B258" s="76" t="s">
        <v>289</v>
      </c>
      <c r="C258" s="76" t="s">
        <v>34</v>
      </c>
      <c r="D258" s="76" t="s">
        <v>167</v>
      </c>
      <c r="E258" s="117">
        <v>48</v>
      </c>
      <c r="F258" s="143">
        <v>3</v>
      </c>
      <c r="G258" s="144">
        <v>3</v>
      </c>
      <c r="H258" s="145">
        <v>3</v>
      </c>
      <c r="I258" s="145">
        <v>4</v>
      </c>
      <c r="J258" s="145">
        <v>3</v>
      </c>
      <c r="K258" s="145">
        <v>0</v>
      </c>
      <c r="L258" s="145">
        <v>2</v>
      </c>
      <c r="M258" s="264">
        <v>15</v>
      </c>
      <c r="N258" s="143">
        <v>2</v>
      </c>
      <c r="O258" s="143">
        <v>1</v>
      </c>
      <c r="P258" s="261">
        <v>3</v>
      </c>
      <c r="Q258" s="281"/>
      <c r="R258" s="281"/>
    </row>
    <row r="259" spans="1:18" ht="20.25" customHeight="1" x14ac:dyDescent="0.6">
      <c r="A259" s="76" t="s">
        <v>282</v>
      </c>
      <c r="B259" s="76" t="s">
        <v>289</v>
      </c>
      <c r="C259" s="76" t="s">
        <v>40</v>
      </c>
      <c r="D259" s="76" t="s">
        <v>167</v>
      </c>
      <c r="E259" s="117">
        <v>36</v>
      </c>
      <c r="F259" s="143">
        <v>221</v>
      </c>
      <c r="G259" s="144">
        <v>4</v>
      </c>
      <c r="H259" s="145">
        <v>4</v>
      </c>
      <c r="I259" s="145">
        <v>4</v>
      </c>
      <c r="J259" s="145">
        <v>0</v>
      </c>
      <c r="K259" s="145">
        <v>0</v>
      </c>
      <c r="L259" s="145">
        <v>0</v>
      </c>
      <c r="M259" s="264">
        <v>12</v>
      </c>
      <c r="N259" s="143">
        <v>4</v>
      </c>
      <c r="O259" s="143">
        <v>0</v>
      </c>
      <c r="P259" s="261">
        <v>4</v>
      </c>
      <c r="Q259" s="281"/>
      <c r="R259" s="281"/>
    </row>
    <row r="260" spans="1:18" ht="20.25" customHeight="1" x14ac:dyDescent="0.6">
      <c r="A260" s="76" t="s">
        <v>282</v>
      </c>
      <c r="B260" s="76" t="s">
        <v>289</v>
      </c>
      <c r="C260" s="76" t="s">
        <v>44</v>
      </c>
      <c r="D260" s="76" t="s">
        <v>167</v>
      </c>
      <c r="E260" s="117">
        <v>24</v>
      </c>
      <c r="F260" s="143">
        <v>94</v>
      </c>
      <c r="G260" s="144">
        <v>4</v>
      </c>
      <c r="H260" s="145">
        <v>3</v>
      </c>
      <c r="I260" s="145">
        <v>0</v>
      </c>
      <c r="J260" s="145">
        <v>0</v>
      </c>
      <c r="K260" s="145">
        <v>0</v>
      </c>
      <c r="L260" s="145">
        <v>0</v>
      </c>
      <c r="M260" s="264">
        <v>7</v>
      </c>
      <c r="N260" s="143">
        <v>0</v>
      </c>
      <c r="O260" s="143">
        <v>3</v>
      </c>
      <c r="P260" s="261">
        <v>3</v>
      </c>
      <c r="Q260" s="281"/>
      <c r="R260" s="281"/>
    </row>
    <row r="261" spans="1:18" ht="20.25" customHeight="1" x14ac:dyDescent="0.6">
      <c r="A261" s="76" t="s">
        <v>282</v>
      </c>
      <c r="B261" s="76" t="s">
        <v>289</v>
      </c>
      <c r="C261" s="76" t="s">
        <v>46</v>
      </c>
      <c r="D261" s="76" t="s">
        <v>167</v>
      </c>
      <c r="E261" s="117">
        <v>36</v>
      </c>
      <c r="F261" s="143">
        <v>84</v>
      </c>
      <c r="G261" s="144">
        <v>4</v>
      </c>
      <c r="H261" s="145">
        <v>3</v>
      </c>
      <c r="I261" s="145">
        <v>2</v>
      </c>
      <c r="J261" s="145">
        <v>0</v>
      </c>
      <c r="K261" s="145">
        <v>0</v>
      </c>
      <c r="L261" s="145">
        <v>0</v>
      </c>
      <c r="M261" s="264">
        <v>9</v>
      </c>
      <c r="N261" s="143">
        <v>3</v>
      </c>
      <c r="O261" s="143">
        <v>0</v>
      </c>
      <c r="P261" s="261">
        <v>3</v>
      </c>
      <c r="Q261" s="281"/>
      <c r="R261" s="281"/>
    </row>
    <row r="262" spans="1:18" ht="20.25" customHeight="1" x14ac:dyDescent="0.6">
      <c r="A262" s="76" t="s">
        <v>282</v>
      </c>
      <c r="B262" s="76" t="s">
        <v>289</v>
      </c>
      <c r="C262" s="76" t="s">
        <v>48</v>
      </c>
      <c r="D262" s="76" t="s">
        <v>167</v>
      </c>
      <c r="E262" s="117">
        <v>36</v>
      </c>
      <c r="F262" s="143">
        <v>86</v>
      </c>
      <c r="G262" s="144">
        <v>4</v>
      </c>
      <c r="H262" s="145">
        <v>3</v>
      </c>
      <c r="I262" s="145">
        <v>3</v>
      </c>
      <c r="J262" s="145">
        <v>0</v>
      </c>
      <c r="K262" s="145">
        <v>0</v>
      </c>
      <c r="L262" s="145">
        <v>0</v>
      </c>
      <c r="M262" s="264">
        <v>10</v>
      </c>
      <c r="N262" s="143">
        <v>3</v>
      </c>
      <c r="O262" s="143">
        <v>0</v>
      </c>
      <c r="P262" s="261">
        <v>3</v>
      </c>
      <c r="Q262" s="281"/>
      <c r="R262" s="281"/>
    </row>
    <row r="263" spans="1:18" ht="20.25" customHeight="1" x14ac:dyDescent="0.6">
      <c r="A263" s="76" t="s">
        <v>282</v>
      </c>
      <c r="B263" s="76" t="s">
        <v>290</v>
      </c>
      <c r="C263" s="76" t="s">
        <v>25</v>
      </c>
      <c r="D263" s="76" t="s">
        <v>165</v>
      </c>
      <c r="E263" s="117">
        <v>12</v>
      </c>
      <c r="F263" s="143">
        <v>33</v>
      </c>
      <c r="G263" s="144">
        <v>5</v>
      </c>
      <c r="H263" s="145">
        <v>0</v>
      </c>
      <c r="I263" s="145">
        <v>0</v>
      </c>
      <c r="J263" s="145">
        <v>0</v>
      </c>
      <c r="K263" s="145">
        <v>0</v>
      </c>
      <c r="L263" s="145">
        <v>0</v>
      </c>
      <c r="M263" s="264">
        <v>5</v>
      </c>
      <c r="N263" s="143">
        <v>0</v>
      </c>
      <c r="O263" s="143">
        <v>5</v>
      </c>
      <c r="P263" s="261">
        <v>5</v>
      </c>
      <c r="Q263" s="281"/>
      <c r="R263" s="281"/>
    </row>
    <row r="264" spans="1:18" ht="20.25" customHeight="1" x14ac:dyDescent="0.6">
      <c r="A264" s="76" t="s">
        <v>282</v>
      </c>
      <c r="B264" s="76" t="s">
        <v>291</v>
      </c>
      <c r="C264" s="76" t="s">
        <v>25</v>
      </c>
      <c r="D264" s="76" t="s">
        <v>165</v>
      </c>
      <c r="E264" s="117">
        <v>12</v>
      </c>
      <c r="F264" s="143">
        <v>72</v>
      </c>
      <c r="G264" s="144">
        <v>5</v>
      </c>
      <c r="H264" s="145">
        <v>0</v>
      </c>
      <c r="I264" s="145">
        <v>0</v>
      </c>
      <c r="J264" s="145">
        <v>0</v>
      </c>
      <c r="K264" s="145">
        <v>0</v>
      </c>
      <c r="L264" s="145">
        <v>0</v>
      </c>
      <c r="M264" s="264">
        <v>5</v>
      </c>
      <c r="N264" s="143">
        <v>0</v>
      </c>
      <c r="O264" s="143">
        <v>4</v>
      </c>
      <c r="P264" s="261">
        <v>4</v>
      </c>
      <c r="Q264" s="281"/>
      <c r="R264" s="281"/>
    </row>
    <row r="265" spans="1:18" ht="20.25" customHeight="1" x14ac:dyDescent="0.6">
      <c r="A265" s="76" t="s">
        <v>292</v>
      </c>
      <c r="B265" s="76" t="s">
        <v>293</v>
      </c>
      <c r="C265" s="76" t="s">
        <v>21</v>
      </c>
      <c r="D265" s="76" t="s">
        <v>167</v>
      </c>
      <c r="E265" s="117">
        <v>12</v>
      </c>
      <c r="F265" s="143">
        <v>25</v>
      </c>
      <c r="G265" s="144">
        <v>3</v>
      </c>
      <c r="H265" s="145">
        <v>9</v>
      </c>
      <c r="I265" s="145">
        <v>0</v>
      </c>
      <c r="J265" s="145">
        <v>0</v>
      </c>
      <c r="K265" s="145">
        <v>0</v>
      </c>
      <c r="L265" s="145">
        <v>0</v>
      </c>
      <c r="M265" s="264">
        <v>12</v>
      </c>
      <c r="N265" s="143">
        <v>3</v>
      </c>
      <c r="O265" s="143">
        <v>0</v>
      </c>
      <c r="P265" s="261">
        <v>3</v>
      </c>
      <c r="Q265" s="281"/>
      <c r="R265" s="281"/>
    </row>
    <row r="266" spans="1:18" ht="20.25" customHeight="1" x14ac:dyDescent="0.6">
      <c r="A266" s="76" t="s">
        <v>292</v>
      </c>
      <c r="B266" s="76" t="s">
        <v>293</v>
      </c>
      <c r="C266" s="76" t="s">
        <v>23</v>
      </c>
      <c r="D266" s="76" t="s">
        <v>167</v>
      </c>
      <c r="E266" s="117">
        <v>24</v>
      </c>
      <c r="F266" s="143">
        <v>321</v>
      </c>
      <c r="G266" s="144">
        <v>10</v>
      </c>
      <c r="H266" s="145">
        <v>10</v>
      </c>
      <c r="I266" s="145">
        <v>0</v>
      </c>
      <c r="J266" s="145">
        <v>0</v>
      </c>
      <c r="K266" s="145">
        <v>0</v>
      </c>
      <c r="L266" s="145">
        <v>0</v>
      </c>
      <c r="M266" s="264">
        <v>20</v>
      </c>
      <c r="N266" s="143">
        <v>6</v>
      </c>
      <c r="O266" s="143">
        <v>3</v>
      </c>
      <c r="P266" s="261">
        <v>9</v>
      </c>
      <c r="Q266" s="281"/>
      <c r="R266" s="281"/>
    </row>
    <row r="267" spans="1:18" ht="20.25" customHeight="1" x14ac:dyDescent="0.6">
      <c r="A267" s="76" t="s">
        <v>292</v>
      </c>
      <c r="B267" s="76" t="s">
        <v>293</v>
      </c>
      <c r="C267" s="76" t="s">
        <v>34</v>
      </c>
      <c r="D267" s="76" t="s">
        <v>167</v>
      </c>
      <c r="E267" s="117">
        <v>48</v>
      </c>
      <c r="F267" s="143">
        <v>144</v>
      </c>
      <c r="G267" s="144">
        <v>5</v>
      </c>
      <c r="H267" s="145">
        <v>4</v>
      </c>
      <c r="I267" s="145">
        <v>4</v>
      </c>
      <c r="J267" s="145">
        <v>4</v>
      </c>
      <c r="K267" s="145">
        <v>2</v>
      </c>
      <c r="L267" s="145">
        <v>2</v>
      </c>
      <c r="M267" s="264">
        <v>21</v>
      </c>
      <c r="N267" s="143">
        <v>2</v>
      </c>
      <c r="O267" s="143">
        <v>2</v>
      </c>
      <c r="P267" s="261">
        <v>4</v>
      </c>
      <c r="Q267" s="281"/>
      <c r="R267" s="281"/>
    </row>
    <row r="268" spans="1:18" ht="20.25" customHeight="1" x14ac:dyDescent="0.6">
      <c r="A268" s="76" t="s">
        <v>292</v>
      </c>
      <c r="B268" s="76" t="s">
        <v>293</v>
      </c>
      <c r="C268" s="76" t="s">
        <v>816</v>
      </c>
      <c r="D268" s="76" t="s">
        <v>167</v>
      </c>
      <c r="E268" s="117">
        <v>24</v>
      </c>
      <c r="F268" s="143">
        <v>13</v>
      </c>
      <c r="G268" s="144">
        <v>0</v>
      </c>
      <c r="H268" s="145">
        <v>0</v>
      </c>
      <c r="I268" s="145">
        <v>0</v>
      </c>
      <c r="J268" s="145">
        <v>0</v>
      </c>
      <c r="K268" s="145">
        <v>0</v>
      </c>
      <c r="L268" s="145">
        <v>0</v>
      </c>
      <c r="M268" s="264">
        <v>0</v>
      </c>
      <c r="N268" s="143">
        <v>0</v>
      </c>
      <c r="O268" s="143">
        <v>1</v>
      </c>
      <c r="P268" s="261">
        <v>1</v>
      </c>
      <c r="Q268" s="281"/>
      <c r="R268" s="281"/>
    </row>
    <row r="269" spans="1:18" ht="20.25" customHeight="1" x14ac:dyDescent="0.6">
      <c r="A269" s="76" t="s">
        <v>292</v>
      </c>
      <c r="B269" s="76" t="s">
        <v>293</v>
      </c>
      <c r="C269" s="76" t="s">
        <v>40</v>
      </c>
      <c r="D269" s="76" t="s">
        <v>167</v>
      </c>
      <c r="E269" s="117">
        <v>36</v>
      </c>
      <c r="F269" s="143">
        <v>246</v>
      </c>
      <c r="G269" s="144">
        <v>9</v>
      </c>
      <c r="H269" s="145">
        <v>8</v>
      </c>
      <c r="I269" s="145">
        <v>8</v>
      </c>
      <c r="J269" s="145">
        <v>0</v>
      </c>
      <c r="K269" s="145">
        <v>0</v>
      </c>
      <c r="L269" s="145">
        <v>0</v>
      </c>
      <c r="M269" s="264">
        <v>25</v>
      </c>
      <c r="N269" s="143">
        <v>8</v>
      </c>
      <c r="O269" s="143">
        <v>1</v>
      </c>
      <c r="P269" s="261">
        <v>9</v>
      </c>
      <c r="Q269" s="281"/>
      <c r="R269" s="281"/>
    </row>
    <row r="270" spans="1:18" ht="20.25" customHeight="1" x14ac:dyDescent="0.6">
      <c r="A270" s="76" t="s">
        <v>292</v>
      </c>
      <c r="B270" s="76" t="s">
        <v>293</v>
      </c>
      <c r="C270" s="76" t="s">
        <v>44</v>
      </c>
      <c r="D270" s="76" t="s">
        <v>167</v>
      </c>
      <c r="E270" s="117">
        <v>24</v>
      </c>
      <c r="F270" s="143">
        <v>105</v>
      </c>
      <c r="G270" s="144">
        <v>9</v>
      </c>
      <c r="H270" s="145">
        <v>12</v>
      </c>
      <c r="I270" s="145">
        <v>0</v>
      </c>
      <c r="J270" s="145">
        <v>0</v>
      </c>
      <c r="K270" s="145">
        <v>0</v>
      </c>
      <c r="L270" s="145">
        <v>0</v>
      </c>
      <c r="M270" s="264">
        <v>21</v>
      </c>
      <c r="N270" s="143">
        <v>2</v>
      </c>
      <c r="O270" s="143">
        <v>11</v>
      </c>
      <c r="P270" s="261">
        <v>13</v>
      </c>
      <c r="Q270" s="281"/>
      <c r="R270" s="281"/>
    </row>
    <row r="271" spans="1:18" ht="20.25" customHeight="1" x14ac:dyDescent="0.6">
      <c r="A271" s="76" t="s">
        <v>292</v>
      </c>
      <c r="B271" s="76" t="s">
        <v>293</v>
      </c>
      <c r="C271" s="76" t="s">
        <v>46</v>
      </c>
      <c r="D271" s="76" t="s">
        <v>167</v>
      </c>
      <c r="E271" s="117">
        <v>36</v>
      </c>
      <c r="F271" s="143">
        <v>192</v>
      </c>
      <c r="G271" s="144">
        <v>7</v>
      </c>
      <c r="H271" s="145">
        <v>12</v>
      </c>
      <c r="I271" s="145">
        <v>7</v>
      </c>
      <c r="J271" s="145">
        <v>0</v>
      </c>
      <c r="K271" s="145">
        <v>0</v>
      </c>
      <c r="L271" s="145">
        <v>0</v>
      </c>
      <c r="M271" s="264">
        <v>26</v>
      </c>
      <c r="N271" s="143">
        <v>9</v>
      </c>
      <c r="O271" s="143">
        <v>3</v>
      </c>
      <c r="P271" s="261">
        <v>12</v>
      </c>
      <c r="Q271" s="281"/>
      <c r="R271" s="281"/>
    </row>
    <row r="272" spans="1:18" ht="20.25" customHeight="1" x14ac:dyDescent="0.6">
      <c r="A272" s="76" t="s">
        <v>292</v>
      </c>
      <c r="B272" s="76" t="s">
        <v>293</v>
      </c>
      <c r="C272" s="76" t="s">
        <v>48</v>
      </c>
      <c r="D272" s="76" t="s">
        <v>167</v>
      </c>
      <c r="E272" s="117">
        <v>34</v>
      </c>
      <c r="F272" s="143">
        <v>175</v>
      </c>
      <c r="G272" s="144">
        <v>8</v>
      </c>
      <c r="H272" s="145">
        <v>8</v>
      </c>
      <c r="I272" s="145">
        <v>8</v>
      </c>
      <c r="J272" s="145">
        <v>0</v>
      </c>
      <c r="K272" s="145">
        <v>0</v>
      </c>
      <c r="L272" s="145">
        <v>0</v>
      </c>
      <c r="M272" s="264">
        <v>24</v>
      </c>
      <c r="N272" s="143">
        <v>6</v>
      </c>
      <c r="O272" s="143">
        <v>2</v>
      </c>
      <c r="P272" s="261">
        <v>8</v>
      </c>
      <c r="Q272" s="281"/>
      <c r="R272" s="281"/>
    </row>
    <row r="273" spans="1:18" ht="20.25" customHeight="1" x14ac:dyDescent="0.6">
      <c r="A273" s="76" t="s">
        <v>292</v>
      </c>
      <c r="B273" s="76" t="s">
        <v>294</v>
      </c>
      <c r="C273" s="76" t="s">
        <v>25</v>
      </c>
      <c r="D273" s="76" t="s">
        <v>165</v>
      </c>
      <c r="E273" s="117">
        <v>12</v>
      </c>
      <c r="F273" s="143">
        <v>96</v>
      </c>
      <c r="G273" s="144">
        <v>4</v>
      </c>
      <c r="H273" s="145">
        <v>0</v>
      </c>
      <c r="I273" s="145">
        <v>0</v>
      </c>
      <c r="J273" s="145">
        <v>0</v>
      </c>
      <c r="K273" s="145">
        <v>0</v>
      </c>
      <c r="L273" s="145">
        <v>0</v>
      </c>
      <c r="M273" s="264">
        <v>4</v>
      </c>
      <c r="N273" s="143">
        <v>0</v>
      </c>
      <c r="O273" s="143">
        <v>5</v>
      </c>
      <c r="P273" s="261">
        <v>5</v>
      </c>
      <c r="Q273" s="281"/>
      <c r="R273" s="281"/>
    </row>
    <row r="274" spans="1:18" ht="20.25" customHeight="1" x14ac:dyDescent="0.6">
      <c r="A274" s="76" t="s">
        <v>292</v>
      </c>
      <c r="B274" s="76" t="s">
        <v>295</v>
      </c>
      <c r="C274" s="76" t="s">
        <v>44</v>
      </c>
      <c r="D274" s="76" t="s">
        <v>165</v>
      </c>
      <c r="E274" s="117">
        <v>24</v>
      </c>
      <c r="F274" s="143">
        <v>190</v>
      </c>
      <c r="G274" s="144">
        <v>5</v>
      </c>
      <c r="H274" s="145">
        <v>5</v>
      </c>
      <c r="I274" s="145">
        <v>0</v>
      </c>
      <c r="J274" s="145">
        <v>0</v>
      </c>
      <c r="K274" s="145">
        <v>0</v>
      </c>
      <c r="L274" s="145">
        <v>0</v>
      </c>
      <c r="M274" s="264">
        <v>10</v>
      </c>
      <c r="N274" s="143">
        <v>0</v>
      </c>
      <c r="O274" s="143">
        <v>5</v>
      </c>
      <c r="P274" s="261">
        <v>5</v>
      </c>
      <c r="Q274" s="281"/>
      <c r="R274" s="281"/>
    </row>
    <row r="275" spans="1:18" ht="20.25" customHeight="1" x14ac:dyDescent="0.6">
      <c r="A275" s="76" t="s">
        <v>292</v>
      </c>
      <c r="B275" s="76" t="s">
        <v>296</v>
      </c>
      <c r="C275" s="76" t="s">
        <v>5</v>
      </c>
      <c r="D275" s="76" t="s">
        <v>167</v>
      </c>
      <c r="E275" s="117">
        <v>12</v>
      </c>
      <c r="F275" s="143">
        <v>33</v>
      </c>
      <c r="G275" s="144">
        <v>2</v>
      </c>
      <c r="H275" s="145">
        <v>0</v>
      </c>
      <c r="I275" s="145">
        <v>0</v>
      </c>
      <c r="J275" s="145">
        <v>0</v>
      </c>
      <c r="K275" s="145">
        <v>0</v>
      </c>
      <c r="L275" s="145">
        <v>0</v>
      </c>
      <c r="M275" s="264">
        <v>2</v>
      </c>
      <c r="N275" s="143">
        <v>0</v>
      </c>
      <c r="O275" s="143">
        <v>3</v>
      </c>
      <c r="P275" s="261">
        <v>3</v>
      </c>
      <c r="Q275" s="281"/>
      <c r="R275" s="281"/>
    </row>
    <row r="276" spans="1:18" ht="20.25" customHeight="1" x14ac:dyDescent="0.6">
      <c r="A276" s="76" t="s">
        <v>292</v>
      </c>
      <c r="B276" s="76" t="s">
        <v>296</v>
      </c>
      <c r="C276" s="76" t="s">
        <v>21</v>
      </c>
      <c r="D276" s="76" t="s">
        <v>167</v>
      </c>
      <c r="E276" s="117">
        <v>23</v>
      </c>
      <c r="F276" s="143">
        <v>11</v>
      </c>
      <c r="G276" s="144">
        <v>3</v>
      </c>
      <c r="H276" s="145">
        <v>1</v>
      </c>
      <c r="I276" s="145">
        <v>0</v>
      </c>
      <c r="J276" s="145">
        <v>0</v>
      </c>
      <c r="K276" s="145">
        <v>0</v>
      </c>
      <c r="L276" s="145">
        <v>0</v>
      </c>
      <c r="M276" s="264">
        <v>4</v>
      </c>
      <c r="N276" s="143">
        <v>1</v>
      </c>
      <c r="O276" s="143">
        <v>4</v>
      </c>
      <c r="P276" s="261">
        <v>5</v>
      </c>
      <c r="Q276" s="281"/>
      <c r="R276" s="281"/>
    </row>
    <row r="277" spans="1:18" ht="20.25" customHeight="1" x14ac:dyDescent="0.6">
      <c r="A277" s="76" t="s">
        <v>292</v>
      </c>
      <c r="B277" s="76" t="s">
        <v>296</v>
      </c>
      <c r="C277" s="76" t="s">
        <v>23</v>
      </c>
      <c r="D277" s="76" t="s">
        <v>167</v>
      </c>
      <c r="E277" s="117">
        <v>33</v>
      </c>
      <c r="F277" s="143">
        <v>103</v>
      </c>
      <c r="G277" s="144">
        <v>4</v>
      </c>
      <c r="H277" s="145">
        <v>4</v>
      </c>
      <c r="I277" s="145">
        <v>4</v>
      </c>
      <c r="J277" s="145">
        <v>0</v>
      </c>
      <c r="K277" s="145">
        <v>0</v>
      </c>
      <c r="L277" s="145">
        <v>0</v>
      </c>
      <c r="M277" s="264">
        <v>12</v>
      </c>
      <c r="N277" s="143">
        <v>4</v>
      </c>
      <c r="O277" s="143">
        <v>0</v>
      </c>
      <c r="P277" s="261">
        <v>4</v>
      </c>
      <c r="Q277" s="281"/>
      <c r="R277" s="281"/>
    </row>
    <row r="278" spans="1:18" ht="20.25" customHeight="1" x14ac:dyDescent="0.6">
      <c r="A278" s="76" t="s">
        <v>292</v>
      </c>
      <c r="B278" s="76" t="s">
        <v>296</v>
      </c>
      <c r="C278" s="76" t="s">
        <v>30</v>
      </c>
      <c r="D278" s="76" t="s">
        <v>167</v>
      </c>
      <c r="E278" s="117">
        <v>36</v>
      </c>
      <c r="F278" s="143">
        <v>0</v>
      </c>
      <c r="G278" s="144">
        <v>0</v>
      </c>
      <c r="H278" s="145">
        <v>0</v>
      </c>
      <c r="I278" s="145">
        <v>0</v>
      </c>
      <c r="J278" s="145">
        <v>2</v>
      </c>
      <c r="K278" s="145">
        <v>0</v>
      </c>
      <c r="L278" s="145">
        <v>0</v>
      </c>
      <c r="M278" s="264">
        <v>2</v>
      </c>
      <c r="N278" s="143">
        <v>2</v>
      </c>
      <c r="O278" s="143">
        <v>0</v>
      </c>
      <c r="P278" s="261">
        <v>2</v>
      </c>
      <c r="Q278" s="281"/>
      <c r="R278" s="281"/>
    </row>
    <row r="279" spans="1:18" ht="20.25" customHeight="1" x14ac:dyDescent="0.6">
      <c r="A279" s="76" t="s">
        <v>292</v>
      </c>
      <c r="B279" s="76" t="s">
        <v>296</v>
      </c>
      <c r="C279" s="76" t="s">
        <v>836</v>
      </c>
      <c r="D279" s="76" t="s">
        <v>167</v>
      </c>
      <c r="E279" s="117">
        <v>36</v>
      </c>
      <c r="F279" s="143">
        <v>26</v>
      </c>
      <c r="G279" s="144">
        <v>2</v>
      </c>
      <c r="H279" s="145">
        <v>2</v>
      </c>
      <c r="I279" s="145">
        <v>2</v>
      </c>
      <c r="J279" s="145">
        <v>0</v>
      </c>
      <c r="K279" s="145">
        <v>0</v>
      </c>
      <c r="L279" s="145">
        <v>0</v>
      </c>
      <c r="M279" s="264">
        <v>6</v>
      </c>
      <c r="N279" s="143">
        <v>1</v>
      </c>
      <c r="O279" s="143">
        <v>2</v>
      </c>
      <c r="P279" s="261">
        <v>3</v>
      </c>
      <c r="Q279" s="281"/>
      <c r="R279" s="281"/>
    </row>
    <row r="280" spans="1:18" ht="20.25" customHeight="1" x14ac:dyDescent="0.6">
      <c r="A280" s="76" t="s">
        <v>292</v>
      </c>
      <c r="B280" s="76" t="s">
        <v>296</v>
      </c>
      <c r="C280" s="76" t="s">
        <v>40</v>
      </c>
      <c r="D280" s="76" t="s">
        <v>167</v>
      </c>
      <c r="E280" s="117">
        <v>33</v>
      </c>
      <c r="F280" s="143">
        <v>133</v>
      </c>
      <c r="G280" s="144">
        <v>4</v>
      </c>
      <c r="H280" s="145">
        <v>4</v>
      </c>
      <c r="I280" s="145">
        <v>5</v>
      </c>
      <c r="J280" s="145">
        <v>0</v>
      </c>
      <c r="K280" s="145">
        <v>0</v>
      </c>
      <c r="L280" s="145">
        <v>0</v>
      </c>
      <c r="M280" s="264">
        <v>13</v>
      </c>
      <c r="N280" s="143">
        <v>4</v>
      </c>
      <c r="O280" s="143">
        <v>0</v>
      </c>
      <c r="P280" s="261">
        <v>4</v>
      </c>
      <c r="Q280" s="281"/>
      <c r="R280" s="281"/>
    </row>
    <row r="281" spans="1:18" ht="20.25" customHeight="1" x14ac:dyDescent="0.6">
      <c r="A281" s="76" t="s">
        <v>292</v>
      </c>
      <c r="B281" s="76" t="s">
        <v>296</v>
      </c>
      <c r="C281" s="76" t="s">
        <v>46</v>
      </c>
      <c r="D281" s="76" t="s">
        <v>167</v>
      </c>
      <c r="E281" s="117">
        <v>33</v>
      </c>
      <c r="F281" s="143">
        <v>81</v>
      </c>
      <c r="G281" s="144">
        <v>3</v>
      </c>
      <c r="H281" s="145">
        <v>5</v>
      </c>
      <c r="I281" s="145">
        <v>6</v>
      </c>
      <c r="J281" s="145">
        <v>0</v>
      </c>
      <c r="K281" s="145">
        <v>0</v>
      </c>
      <c r="L281" s="145">
        <v>0</v>
      </c>
      <c r="M281" s="264">
        <v>14</v>
      </c>
      <c r="N281" s="143">
        <v>5</v>
      </c>
      <c r="O281" s="143">
        <v>0</v>
      </c>
      <c r="P281" s="261">
        <v>5</v>
      </c>
      <c r="Q281" s="281"/>
      <c r="R281" s="281"/>
    </row>
    <row r="282" spans="1:18" ht="20.25" customHeight="1" x14ac:dyDescent="0.6">
      <c r="A282" s="76" t="s">
        <v>292</v>
      </c>
      <c r="B282" s="76" t="s">
        <v>296</v>
      </c>
      <c r="C282" s="76" t="s">
        <v>48</v>
      </c>
      <c r="D282" s="76" t="s">
        <v>167</v>
      </c>
      <c r="E282" s="117">
        <v>34</v>
      </c>
      <c r="F282" s="143">
        <v>49</v>
      </c>
      <c r="G282" s="144">
        <v>4</v>
      </c>
      <c r="H282" s="145">
        <v>4</v>
      </c>
      <c r="I282" s="145">
        <v>4</v>
      </c>
      <c r="J282" s="145">
        <v>2</v>
      </c>
      <c r="K282" s="145">
        <v>0</v>
      </c>
      <c r="L282" s="145">
        <v>0</v>
      </c>
      <c r="M282" s="264">
        <v>14</v>
      </c>
      <c r="N282" s="143">
        <v>3</v>
      </c>
      <c r="O282" s="143">
        <v>0</v>
      </c>
      <c r="P282" s="261">
        <v>3</v>
      </c>
      <c r="Q282" s="281"/>
      <c r="R282" s="281"/>
    </row>
    <row r="283" spans="1:18" ht="20.25" customHeight="1" x14ac:dyDescent="0.6">
      <c r="A283" s="76" t="s">
        <v>292</v>
      </c>
      <c r="B283" s="76" t="s">
        <v>297</v>
      </c>
      <c r="C283" s="76" t="s">
        <v>25</v>
      </c>
      <c r="D283" s="76" t="s">
        <v>165</v>
      </c>
      <c r="E283" s="117">
        <v>12</v>
      </c>
      <c r="F283" s="143">
        <v>76</v>
      </c>
      <c r="G283" s="144">
        <v>2</v>
      </c>
      <c r="H283" s="145">
        <v>0</v>
      </c>
      <c r="I283" s="145">
        <v>0</v>
      </c>
      <c r="J283" s="145">
        <v>0</v>
      </c>
      <c r="K283" s="145">
        <v>0</v>
      </c>
      <c r="L283" s="145">
        <v>0</v>
      </c>
      <c r="M283" s="264">
        <v>2</v>
      </c>
      <c r="N283" s="143">
        <v>0</v>
      </c>
      <c r="O283" s="143">
        <v>2</v>
      </c>
      <c r="P283" s="261">
        <v>2</v>
      </c>
      <c r="Q283" s="281"/>
      <c r="R283" s="281"/>
    </row>
    <row r="284" spans="1:18" ht="20.25" customHeight="1" x14ac:dyDescent="0.6">
      <c r="A284" s="76" t="s">
        <v>292</v>
      </c>
      <c r="B284" s="76" t="s">
        <v>297</v>
      </c>
      <c r="C284" s="76" t="s">
        <v>34</v>
      </c>
      <c r="D284" s="76" t="s">
        <v>165</v>
      </c>
      <c r="E284" s="117">
        <v>48</v>
      </c>
      <c r="F284" s="143">
        <v>83</v>
      </c>
      <c r="G284" s="144">
        <v>3</v>
      </c>
      <c r="H284" s="145">
        <v>3</v>
      </c>
      <c r="I284" s="145">
        <v>3</v>
      </c>
      <c r="J284" s="145">
        <v>3</v>
      </c>
      <c r="K284" s="145">
        <v>3</v>
      </c>
      <c r="L284" s="145">
        <v>3</v>
      </c>
      <c r="M284" s="264">
        <v>18</v>
      </c>
      <c r="N284" s="143">
        <v>3</v>
      </c>
      <c r="O284" s="143">
        <v>0</v>
      </c>
      <c r="P284" s="261">
        <v>3</v>
      </c>
      <c r="Q284" s="281"/>
      <c r="R284" s="281"/>
    </row>
    <row r="285" spans="1:18" ht="20.25" customHeight="1" x14ac:dyDescent="0.6">
      <c r="A285" s="76" t="s">
        <v>292</v>
      </c>
      <c r="B285" s="76" t="s">
        <v>297</v>
      </c>
      <c r="C285" s="76" t="s">
        <v>835</v>
      </c>
      <c r="D285" s="76" t="s">
        <v>165</v>
      </c>
      <c r="E285" s="117">
        <v>24</v>
      </c>
      <c r="F285" s="143">
        <v>35</v>
      </c>
      <c r="G285" s="144">
        <v>1</v>
      </c>
      <c r="H285" s="145">
        <v>1</v>
      </c>
      <c r="I285" s="145">
        <v>0</v>
      </c>
      <c r="J285" s="145">
        <v>0</v>
      </c>
      <c r="K285" s="145">
        <v>0</v>
      </c>
      <c r="L285" s="145">
        <v>0</v>
      </c>
      <c r="M285" s="264">
        <v>2</v>
      </c>
      <c r="N285" s="143">
        <v>0</v>
      </c>
      <c r="O285" s="143">
        <v>1</v>
      </c>
      <c r="P285" s="261">
        <v>1</v>
      </c>
      <c r="Q285" s="281"/>
      <c r="R285" s="281"/>
    </row>
    <row r="286" spans="1:18" ht="20.25" customHeight="1" x14ac:dyDescent="0.6">
      <c r="A286" s="76" t="s">
        <v>292</v>
      </c>
      <c r="B286" s="76" t="s">
        <v>298</v>
      </c>
      <c r="C286" s="76" t="s">
        <v>5</v>
      </c>
      <c r="D286" s="76" t="s">
        <v>167</v>
      </c>
      <c r="E286" s="117">
        <v>12</v>
      </c>
      <c r="F286" s="143">
        <v>95</v>
      </c>
      <c r="G286" s="144">
        <v>9</v>
      </c>
      <c r="H286" s="145">
        <v>0</v>
      </c>
      <c r="I286" s="145">
        <v>0</v>
      </c>
      <c r="J286" s="145">
        <v>0</v>
      </c>
      <c r="K286" s="145">
        <v>0</v>
      </c>
      <c r="L286" s="145">
        <v>0</v>
      </c>
      <c r="M286" s="264">
        <v>9</v>
      </c>
      <c r="N286" s="143">
        <v>0</v>
      </c>
      <c r="O286" s="143">
        <v>8</v>
      </c>
      <c r="P286" s="261">
        <v>8</v>
      </c>
      <c r="Q286" s="281"/>
      <c r="R286" s="281"/>
    </row>
    <row r="287" spans="1:18" ht="20.25" customHeight="1" x14ac:dyDescent="0.6">
      <c r="A287" s="76" t="s">
        <v>292</v>
      </c>
      <c r="B287" s="76" t="s">
        <v>298</v>
      </c>
      <c r="C287" s="76" t="s">
        <v>23</v>
      </c>
      <c r="D287" s="76" t="s">
        <v>167</v>
      </c>
      <c r="E287" s="117">
        <v>24</v>
      </c>
      <c r="F287" s="143">
        <v>261</v>
      </c>
      <c r="G287" s="144">
        <v>7</v>
      </c>
      <c r="H287" s="145">
        <v>7</v>
      </c>
      <c r="I287" s="145">
        <v>0</v>
      </c>
      <c r="J287" s="145">
        <v>0</v>
      </c>
      <c r="K287" s="145">
        <v>0</v>
      </c>
      <c r="L287" s="145">
        <v>0</v>
      </c>
      <c r="M287" s="264">
        <v>14</v>
      </c>
      <c r="N287" s="143">
        <v>0</v>
      </c>
      <c r="O287" s="143">
        <v>7</v>
      </c>
      <c r="P287" s="261">
        <v>7</v>
      </c>
      <c r="Q287" s="281"/>
      <c r="R287" s="281"/>
    </row>
    <row r="288" spans="1:18" ht="20.25" customHeight="1" x14ac:dyDescent="0.6">
      <c r="A288" s="76" t="s">
        <v>292</v>
      </c>
      <c r="B288" s="76" t="s">
        <v>298</v>
      </c>
      <c r="C288" s="76" t="s">
        <v>25</v>
      </c>
      <c r="D288" s="76" t="s">
        <v>167</v>
      </c>
      <c r="E288" s="117">
        <v>12</v>
      </c>
      <c r="F288" s="143">
        <v>52</v>
      </c>
      <c r="G288" s="144">
        <v>4</v>
      </c>
      <c r="H288" s="145">
        <v>0</v>
      </c>
      <c r="I288" s="145">
        <v>0</v>
      </c>
      <c r="J288" s="145">
        <v>0</v>
      </c>
      <c r="K288" s="145">
        <v>0</v>
      </c>
      <c r="L288" s="145">
        <v>0</v>
      </c>
      <c r="M288" s="264">
        <v>4</v>
      </c>
      <c r="N288" s="143">
        <v>0</v>
      </c>
      <c r="O288" s="143">
        <v>4</v>
      </c>
      <c r="P288" s="261">
        <v>4</v>
      </c>
      <c r="Q288" s="281"/>
      <c r="R288" s="281"/>
    </row>
    <row r="289" spans="1:18" ht="20.25" customHeight="1" x14ac:dyDescent="0.6">
      <c r="A289" s="76" t="s">
        <v>292</v>
      </c>
      <c r="B289" s="76" t="s">
        <v>298</v>
      </c>
      <c r="C289" s="76" t="s">
        <v>34</v>
      </c>
      <c r="D289" s="76" t="s">
        <v>167</v>
      </c>
      <c r="E289" s="117">
        <v>48</v>
      </c>
      <c r="F289" s="143">
        <v>127</v>
      </c>
      <c r="G289" s="144">
        <v>2</v>
      </c>
      <c r="H289" s="145">
        <v>2</v>
      </c>
      <c r="I289" s="145">
        <v>2</v>
      </c>
      <c r="J289" s="145">
        <v>2</v>
      </c>
      <c r="K289" s="145">
        <v>0</v>
      </c>
      <c r="L289" s="145">
        <v>0</v>
      </c>
      <c r="M289" s="264">
        <v>8</v>
      </c>
      <c r="N289" s="143">
        <v>0</v>
      </c>
      <c r="O289" s="143">
        <v>2</v>
      </c>
      <c r="P289" s="261">
        <v>2</v>
      </c>
      <c r="Q289" s="281"/>
      <c r="R289" s="281"/>
    </row>
    <row r="290" spans="1:18" ht="20.25" customHeight="1" x14ac:dyDescent="0.6">
      <c r="A290" s="76" t="s">
        <v>292</v>
      </c>
      <c r="B290" s="76" t="s">
        <v>298</v>
      </c>
      <c r="C290" s="76" t="s">
        <v>836</v>
      </c>
      <c r="D290" s="76" t="s">
        <v>167</v>
      </c>
      <c r="E290" s="117">
        <v>24</v>
      </c>
      <c r="F290" s="143">
        <v>12</v>
      </c>
      <c r="G290" s="144">
        <v>2</v>
      </c>
      <c r="H290" s="145">
        <v>1</v>
      </c>
      <c r="I290" s="145">
        <v>0</v>
      </c>
      <c r="J290" s="145">
        <v>0</v>
      </c>
      <c r="K290" s="145">
        <v>0</v>
      </c>
      <c r="L290" s="145">
        <v>0</v>
      </c>
      <c r="M290" s="264">
        <v>3</v>
      </c>
      <c r="N290" s="143">
        <v>0</v>
      </c>
      <c r="O290" s="143">
        <v>3</v>
      </c>
      <c r="P290" s="261">
        <v>3</v>
      </c>
      <c r="Q290" s="281"/>
      <c r="R290" s="281"/>
    </row>
    <row r="291" spans="1:18" ht="20.25" customHeight="1" x14ac:dyDescent="0.6">
      <c r="A291" s="76" t="s">
        <v>292</v>
      </c>
      <c r="B291" s="76" t="s">
        <v>298</v>
      </c>
      <c r="C291" s="76" t="s">
        <v>835</v>
      </c>
      <c r="D291" s="76" t="s">
        <v>167</v>
      </c>
      <c r="E291" s="117">
        <v>24</v>
      </c>
      <c r="F291" s="143">
        <v>19</v>
      </c>
      <c r="G291" s="144">
        <v>1</v>
      </c>
      <c r="H291" s="145">
        <v>2</v>
      </c>
      <c r="I291" s="145">
        <v>0</v>
      </c>
      <c r="J291" s="145">
        <v>0</v>
      </c>
      <c r="K291" s="145">
        <v>0</v>
      </c>
      <c r="L291" s="145">
        <v>0</v>
      </c>
      <c r="M291" s="264">
        <v>3</v>
      </c>
      <c r="N291" s="143">
        <v>0</v>
      </c>
      <c r="O291" s="143">
        <v>1</v>
      </c>
      <c r="P291" s="261">
        <v>1</v>
      </c>
      <c r="Q291" s="281"/>
      <c r="R291" s="281"/>
    </row>
    <row r="292" spans="1:18" ht="20.25" customHeight="1" x14ac:dyDescent="0.6">
      <c r="A292" s="76" t="s">
        <v>292</v>
      </c>
      <c r="B292" s="76" t="s">
        <v>298</v>
      </c>
      <c r="C292" s="76" t="s">
        <v>40</v>
      </c>
      <c r="D292" s="76" t="s">
        <v>167</v>
      </c>
      <c r="E292" s="117">
        <v>24</v>
      </c>
      <c r="F292" s="143">
        <v>273</v>
      </c>
      <c r="G292" s="144">
        <v>9</v>
      </c>
      <c r="H292" s="145">
        <v>8</v>
      </c>
      <c r="I292" s="145">
        <v>0</v>
      </c>
      <c r="J292" s="145">
        <v>0</v>
      </c>
      <c r="K292" s="145">
        <v>0</v>
      </c>
      <c r="L292" s="145">
        <v>0</v>
      </c>
      <c r="M292" s="264">
        <v>17</v>
      </c>
      <c r="N292" s="143">
        <v>0</v>
      </c>
      <c r="O292" s="143">
        <v>8</v>
      </c>
      <c r="P292" s="261">
        <v>8</v>
      </c>
      <c r="Q292" s="281"/>
      <c r="R292" s="281"/>
    </row>
    <row r="293" spans="1:18" ht="20.25" customHeight="1" x14ac:dyDescent="0.6">
      <c r="A293" s="76" t="s">
        <v>292</v>
      </c>
      <c r="B293" s="76" t="s">
        <v>298</v>
      </c>
      <c r="C293" s="76" t="s">
        <v>44</v>
      </c>
      <c r="D293" s="76" t="s">
        <v>167</v>
      </c>
      <c r="E293" s="117">
        <v>24</v>
      </c>
      <c r="F293" s="143">
        <v>75</v>
      </c>
      <c r="G293" s="144">
        <v>10</v>
      </c>
      <c r="H293" s="145">
        <v>8</v>
      </c>
      <c r="I293" s="145">
        <v>1</v>
      </c>
      <c r="J293" s="145">
        <v>0</v>
      </c>
      <c r="K293" s="145">
        <v>0</v>
      </c>
      <c r="L293" s="145">
        <v>0</v>
      </c>
      <c r="M293" s="264">
        <v>19</v>
      </c>
      <c r="N293" s="143">
        <v>2</v>
      </c>
      <c r="O293" s="143">
        <v>8</v>
      </c>
      <c r="P293" s="261">
        <v>10</v>
      </c>
      <c r="Q293" s="281"/>
      <c r="R293" s="281"/>
    </row>
    <row r="294" spans="1:18" ht="20.25" customHeight="1" x14ac:dyDescent="0.6">
      <c r="A294" s="76" t="s">
        <v>292</v>
      </c>
      <c r="B294" s="76" t="s">
        <v>298</v>
      </c>
      <c r="C294" s="76" t="s">
        <v>46</v>
      </c>
      <c r="D294" s="76" t="s">
        <v>167</v>
      </c>
      <c r="E294" s="117">
        <v>36</v>
      </c>
      <c r="F294" s="143">
        <v>180</v>
      </c>
      <c r="G294" s="144">
        <v>8</v>
      </c>
      <c r="H294" s="145">
        <v>7</v>
      </c>
      <c r="I294" s="145">
        <v>7</v>
      </c>
      <c r="J294" s="145">
        <v>0</v>
      </c>
      <c r="K294" s="145">
        <v>0</v>
      </c>
      <c r="L294" s="145">
        <v>0</v>
      </c>
      <c r="M294" s="264">
        <v>22</v>
      </c>
      <c r="N294" s="143">
        <v>1</v>
      </c>
      <c r="O294" s="143">
        <v>6</v>
      </c>
      <c r="P294" s="261">
        <v>7</v>
      </c>
      <c r="Q294" s="281"/>
      <c r="R294" s="281"/>
    </row>
    <row r="295" spans="1:18" ht="20.25" customHeight="1" x14ac:dyDescent="0.6">
      <c r="A295" s="76" t="s">
        <v>292</v>
      </c>
      <c r="B295" s="76" t="s">
        <v>298</v>
      </c>
      <c r="C295" s="76" t="s">
        <v>48</v>
      </c>
      <c r="D295" s="76" t="s">
        <v>167</v>
      </c>
      <c r="E295" s="117">
        <v>36</v>
      </c>
      <c r="F295" s="143">
        <v>91</v>
      </c>
      <c r="G295" s="144">
        <v>7</v>
      </c>
      <c r="H295" s="145">
        <v>5</v>
      </c>
      <c r="I295" s="145">
        <v>5</v>
      </c>
      <c r="J295" s="145">
        <v>0</v>
      </c>
      <c r="K295" s="145">
        <v>0</v>
      </c>
      <c r="L295" s="145">
        <v>0</v>
      </c>
      <c r="M295" s="264">
        <v>17</v>
      </c>
      <c r="N295" s="143">
        <v>1</v>
      </c>
      <c r="O295" s="143">
        <v>5</v>
      </c>
      <c r="P295" s="261">
        <v>6</v>
      </c>
      <c r="Q295" s="281"/>
      <c r="R295" s="281"/>
    </row>
    <row r="296" spans="1:18" ht="20.25" customHeight="1" x14ac:dyDescent="0.6">
      <c r="A296" s="76" t="s">
        <v>292</v>
      </c>
      <c r="B296" s="76" t="s">
        <v>299</v>
      </c>
      <c r="C296" s="76" t="s">
        <v>25</v>
      </c>
      <c r="D296" s="76" t="s">
        <v>165</v>
      </c>
      <c r="E296" s="117">
        <v>12</v>
      </c>
      <c r="F296" s="143">
        <v>78</v>
      </c>
      <c r="G296" s="144">
        <v>3</v>
      </c>
      <c r="H296" s="145">
        <v>0</v>
      </c>
      <c r="I296" s="145">
        <v>0</v>
      </c>
      <c r="J296" s="145">
        <v>0</v>
      </c>
      <c r="K296" s="145">
        <v>0</v>
      </c>
      <c r="L296" s="145">
        <v>0</v>
      </c>
      <c r="M296" s="264">
        <v>3</v>
      </c>
      <c r="N296" s="143">
        <v>0</v>
      </c>
      <c r="O296" s="143">
        <v>4</v>
      </c>
      <c r="P296" s="261">
        <v>4</v>
      </c>
      <c r="Q296" s="281"/>
      <c r="R296" s="281"/>
    </row>
    <row r="297" spans="1:18" ht="20.25" customHeight="1" x14ac:dyDescent="0.6">
      <c r="A297" s="76" t="s">
        <v>300</v>
      </c>
      <c r="B297" s="76" t="s">
        <v>301</v>
      </c>
      <c r="C297" s="76" t="s">
        <v>34</v>
      </c>
      <c r="D297" s="76" t="s">
        <v>165</v>
      </c>
      <c r="E297" s="117">
        <v>72</v>
      </c>
      <c r="F297" s="143">
        <v>52</v>
      </c>
      <c r="G297" s="144">
        <v>3</v>
      </c>
      <c r="H297" s="145">
        <v>3</v>
      </c>
      <c r="I297" s="145">
        <v>3</v>
      </c>
      <c r="J297" s="145">
        <v>4</v>
      </c>
      <c r="K297" s="145">
        <v>2</v>
      </c>
      <c r="L297" s="145">
        <v>3</v>
      </c>
      <c r="M297" s="264">
        <v>18</v>
      </c>
      <c r="N297" s="143">
        <v>3</v>
      </c>
      <c r="O297" s="143">
        <v>0</v>
      </c>
      <c r="P297" s="261">
        <v>3</v>
      </c>
      <c r="Q297" s="281"/>
      <c r="R297" s="281"/>
    </row>
    <row r="298" spans="1:18" ht="20.25" customHeight="1" x14ac:dyDescent="0.6">
      <c r="A298" s="76" t="s">
        <v>300</v>
      </c>
      <c r="B298" s="76" t="s">
        <v>302</v>
      </c>
      <c r="C298" s="76" t="s">
        <v>34</v>
      </c>
      <c r="D298" s="76" t="s">
        <v>165</v>
      </c>
      <c r="E298" s="117">
        <v>48</v>
      </c>
      <c r="F298" s="143">
        <v>190</v>
      </c>
      <c r="G298" s="144">
        <v>2</v>
      </c>
      <c r="H298" s="145">
        <v>2</v>
      </c>
      <c r="I298" s="145">
        <v>2</v>
      </c>
      <c r="J298" s="145">
        <v>2</v>
      </c>
      <c r="K298" s="145">
        <v>0</v>
      </c>
      <c r="L298" s="145">
        <v>1</v>
      </c>
      <c r="M298" s="264">
        <v>9</v>
      </c>
      <c r="N298" s="143">
        <v>0</v>
      </c>
      <c r="O298" s="143">
        <v>2</v>
      </c>
      <c r="P298" s="261">
        <v>2</v>
      </c>
      <c r="Q298" s="281"/>
      <c r="R298" s="281"/>
    </row>
    <row r="299" spans="1:18" ht="20.25" customHeight="1" x14ac:dyDescent="0.6">
      <c r="A299" s="76" t="s">
        <v>300</v>
      </c>
      <c r="B299" s="76" t="s">
        <v>302</v>
      </c>
      <c r="C299" s="76" t="s">
        <v>44</v>
      </c>
      <c r="D299" s="76" t="s">
        <v>165</v>
      </c>
      <c r="E299" s="117">
        <v>24</v>
      </c>
      <c r="F299" s="143">
        <v>66</v>
      </c>
      <c r="G299" s="144">
        <v>4</v>
      </c>
      <c r="H299" s="145">
        <v>4</v>
      </c>
      <c r="I299" s="145">
        <v>0</v>
      </c>
      <c r="J299" s="145">
        <v>0</v>
      </c>
      <c r="K299" s="145">
        <v>0</v>
      </c>
      <c r="L299" s="145">
        <v>0</v>
      </c>
      <c r="M299" s="264">
        <v>8</v>
      </c>
      <c r="N299" s="143">
        <v>0</v>
      </c>
      <c r="O299" s="143">
        <v>4</v>
      </c>
      <c r="P299" s="261">
        <v>4</v>
      </c>
      <c r="Q299" s="281"/>
      <c r="R299" s="281"/>
    </row>
    <row r="300" spans="1:18" ht="20.25" customHeight="1" x14ac:dyDescent="0.6">
      <c r="A300" s="76" t="s">
        <v>300</v>
      </c>
      <c r="B300" s="76" t="s">
        <v>641</v>
      </c>
      <c r="C300" s="76" t="s">
        <v>34</v>
      </c>
      <c r="D300" s="76" t="s">
        <v>165</v>
      </c>
      <c r="E300" s="117">
        <v>72</v>
      </c>
      <c r="F300" s="143">
        <v>36</v>
      </c>
      <c r="G300" s="144">
        <v>1</v>
      </c>
      <c r="H300" s="145">
        <v>0</v>
      </c>
      <c r="I300" s="145">
        <v>0</v>
      </c>
      <c r="J300" s="145">
        <v>0</v>
      </c>
      <c r="K300" s="145">
        <v>0</v>
      </c>
      <c r="L300" s="145">
        <v>0</v>
      </c>
      <c r="M300" s="264">
        <v>1</v>
      </c>
      <c r="N300" s="143">
        <v>0</v>
      </c>
      <c r="O300" s="143">
        <v>0</v>
      </c>
      <c r="P300" s="261">
        <v>0</v>
      </c>
      <c r="Q300" s="281"/>
      <c r="R300" s="281"/>
    </row>
    <row r="301" spans="1:18" ht="20.25" customHeight="1" x14ac:dyDescent="0.6">
      <c r="A301" s="76" t="s">
        <v>300</v>
      </c>
      <c r="B301" s="76" t="s">
        <v>303</v>
      </c>
      <c r="C301" s="76" t="s">
        <v>5</v>
      </c>
      <c r="D301" s="76" t="s">
        <v>167</v>
      </c>
      <c r="E301" s="117">
        <v>12</v>
      </c>
      <c r="F301" s="143">
        <v>27</v>
      </c>
      <c r="G301" s="144">
        <v>3</v>
      </c>
      <c r="H301" s="145">
        <v>0</v>
      </c>
      <c r="I301" s="145">
        <v>0</v>
      </c>
      <c r="J301" s="145">
        <v>0</v>
      </c>
      <c r="K301" s="145">
        <v>0</v>
      </c>
      <c r="L301" s="145">
        <v>0</v>
      </c>
      <c r="M301" s="264">
        <v>3</v>
      </c>
      <c r="N301" s="143">
        <v>0</v>
      </c>
      <c r="O301" s="143">
        <v>6</v>
      </c>
      <c r="P301" s="261">
        <v>6</v>
      </c>
      <c r="Q301" s="281"/>
      <c r="R301" s="281"/>
    </row>
    <row r="302" spans="1:18" ht="20.25" customHeight="1" x14ac:dyDescent="0.6">
      <c r="A302" s="76" t="s">
        <v>300</v>
      </c>
      <c r="B302" s="76" t="s">
        <v>303</v>
      </c>
      <c r="C302" s="76" t="s">
        <v>23</v>
      </c>
      <c r="D302" s="76" t="s">
        <v>167</v>
      </c>
      <c r="E302" s="117">
        <v>24</v>
      </c>
      <c r="F302" s="143">
        <v>113</v>
      </c>
      <c r="G302" s="144">
        <v>4</v>
      </c>
      <c r="H302" s="145">
        <v>3</v>
      </c>
      <c r="I302" s="145">
        <v>0</v>
      </c>
      <c r="J302" s="145">
        <v>0</v>
      </c>
      <c r="K302" s="145">
        <v>0</v>
      </c>
      <c r="L302" s="145">
        <v>0</v>
      </c>
      <c r="M302" s="264">
        <v>7</v>
      </c>
      <c r="N302" s="143">
        <v>3</v>
      </c>
      <c r="O302" s="143">
        <v>0</v>
      </c>
      <c r="P302" s="261">
        <v>3</v>
      </c>
      <c r="Q302" s="281"/>
      <c r="R302" s="281"/>
    </row>
    <row r="303" spans="1:18" ht="20.25" customHeight="1" x14ac:dyDescent="0.6">
      <c r="A303" s="76" t="s">
        <v>300</v>
      </c>
      <c r="B303" s="76" t="s">
        <v>303</v>
      </c>
      <c r="C303" s="76" t="s">
        <v>40</v>
      </c>
      <c r="D303" s="76" t="s">
        <v>167</v>
      </c>
      <c r="E303" s="117">
        <v>24</v>
      </c>
      <c r="F303" s="143">
        <v>157</v>
      </c>
      <c r="G303" s="144">
        <v>5</v>
      </c>
      <c r="H303" s="145">
        <v>5</v>
      </c>
      <c r="I303" s="145">
        <v>0</v>
      </c>
      <c r="J303" s="145">
        <v>0</v>
      </c>
      <c r="K303" s="145">
        <v>0</v>
      </c>
      <c r="L303" s="145">
        <v>0</v>
      </c>
      <c r="M303" s="264">
        <v>10</v>
      </c>
      <c r="N303" s="143">
        <v>4</v>
      </c>
      <c r="O303" s="143">
        <v>1</v>
      </c>
      <c r="P303" s="261">
        <v>5</v>
      </c>
      <c r="Q303" s="281"/>
      <c r="R303" s="281"/>
    </row>
    <row r="304" spans="1:18" ht="20.25" customHeight="1" x14ac:dyDescent="0.6">
      <c r="A304" s="76" t="s">
        <v>300</v>
      </c>
      <c r="B304" s="76" t="s">
        <v>303</v>
      </c>
      <c r="C304" s="76" t="s">
        <v>46</v>
      </c>
      <c r="D304" s="76" t="s">
        <v>167</v>
      </c>
      <c r="E304" s="117">
        <v>35</v>
      </c>
      <c r="F304" s="143">
        <v>32</v>
      </c>
      <c r="G304" s="144">
        <v>3</v>
      </c>
      <c r="H304" s="145">
        <v>3</v>
      </c>
      <c r="I304" s="145">
        <v>3</v>
      </c>
      <c r="J304" s="145">
        <v>0</v>
      </c>
      <c r="K304" s="145">
        <v>0</v>
      </c>
      <c r="L304" s="145">
        <v>0</v>
      </c>
      <c r="M304" s="264">
        <v>9</v>
      </c>
      <c r="N304" s="143">
        <v>4</v>
      </c>
      <c r="O304" s="143">
        <v>0</v>
      </c>
      <c r="P304" s="261">
        <v>4</v>
      </c>
      <c r="Q304" s="281"/>
      <c r="R304" s="281"/>
    </row>
    <row r="305" spans="1:18" ht="20.25" customHeight="1" x14ac:dyDescent="0.6">
      <c r="A305" s="76" t="s">
        <v>300</v>
      </c>
      <c r="B305" s="76" t="s">
        <v>304</v>
      </c>
      <c r="C305" s="76" t="s">
        <v>34</v>
      </c>
      <c r="D305" s="76" t="s">
        <v>165</v>
      </c>
      <c r="E305" s="117">
        <v>72</v>
      </c>
      <c r="F305" s="143">
        <v>84</v>
      </c>
      <c r="G305" s="144">
        <v>3</v>
      </c>
      <c r="H305" s="145">
        <v>3</v>
      </c>
      <c r="I305" s="145">
        <v>3</v>
      </c>
      <c r="J305" s="145">
        <v>3</v>
      </c>
      <c r="K305" s="145">
        <v>3</v>
      </c>
      <c r="L305" s="145">
        <v>3</v>
      </c>
      <c r="M305" s="264">
        <v>18</v>
      </c>
      <c r="N305" s="143">
        <v>3</v>
      </c>
      <c r="O305" s="143">
        <v>0</v>
      </c>
      <c r="P305" s="261">
        <v>3</v>
      </c>
      <c r="Q305" s="281"/>
      <c r="R305" s="281"/>
    </row>
    <row r="306" spans="1:18" ht="20.25" customHeight="1" x14ac:dyDescent="0.6">
      <c r="A306" s="76" t="s">
        <v>300</v>
      </c>
      <c r="B306" s="76" t="s">
        <v>304</v>
      </c>
      <c r="C306" s="76" t="s">
        <v>835</v>
      </c>
      <c r="D306" s="76" t="s">
        <v>165</v>
      </c>
      <c r="E306" s="117">
        <v>24</v>
      </c>
      <c r="F306" s="143">
        <v>8</v>
      </c>
      <c r="G306" s="144">
        <v>1</v>
      </c>
      <c r="H306" s="145">
        <v>1</v>
      </c>
      <c r="I306" s="145">
        <v>0</v>
      </c>
      <c r="J306" s="145">
        <v>0</v>
      </c>
      <c r="K306" s="145">
        <v>0</v>
      </c>
      <c r="L306" s="145">
        <v>0</v>
      </c>
      <c r="M306" s="264">
        <v>2</v>
      </c>
      <c r="N306" s="143">
        <v>0</v>
      </c>
      <c r="O306" s="143">
        <v>1</v>
      </c>
      <c r="P306" s="261">
        <v>1</v>
      </c>
      <c r="Q306" s="281"/>
      <c r="R306" s="281"/>
    </row>
    <row r="307" spans="1:18" ht="20.25" customHeight="1" x14ac:dyDescent="0.6">
      <c r="A307" s="76" t="s">
        <v>300</v>
      </c>
      <c r="B307" s="76" t="s">
        <v>305</v>
      </c>
      <c r="C307" s="76" t="s">
        <v>816</v>
      </c>
      <c r="D307" s="76" t="s">
        <v>165</v>
      </c>
      <c r="E307" s="117">
        <v>12</v>
      </c>
      <c r="F307" s="143">
        <v>6</v>
      </c>
      <c r="G307" s="144">
        <v>1</v>
      </c>
      <c r="H307" s="145">
        <v>0</v>
      </c>
      <c r="I307" s="145">
        <v>0</v>
      </c>
      <c r="J307" s="145">
        <v>0</v>
      </c>
      <c r="K307" s="145">
        <v>0</v>
      </c>
      <c r="L307" s="145">
        <v>0</v>
      </c>
      <c r="M307" s="264">
        <v>1</v>
      </c>
      <c r="N307" s="143">
        <v>0</v>
      </c>
      <c r="O307" s="143">
        <v>0</v>
      </c>
      <c r="P307" s="261">
        <v>0</v>
      </c>
      <c r="Q307" s="281"/>
      <c r="R307" s="281"/>
    </row>
    <row r="308" spans="1:18" ht="20.25" customHeight="1" x14ac:dyDescent="0.6">
      <c r="A308" s="76" t="s">
        <v>300</v>
      </c>
      <c r="B308" s="76" t="s">
        <v>306</v>
      </c>
      <c r="C308" s="76" t="s">
        <v>23</v>
      </c>
      <c r="D308" s="76" t="s">
        <v>167</v>
      </c>
      <c r="E308" s="117">
        <v>36</v>
      </c>
      <c r="F308" s="143">
        <v>59</v>
      </c>
      <c r="G308" s="144">
        <v>4</v>
      </c>
      <c r="H308" s="145">
        <v>4</v>
      </c>
      <c r="I308" s="145">
        <v>4</v>
      </c>
      <c r="J308" s="145">
        <v>0</v>
      </c>
      <c r="K308" s="145">
        <v>0</v>
      </c>
      <c r="L308" s="145">
        <v>0</v>
      </c>
      <c r="M308" s="264">
        <v>12</v>
      </c>
      <c r="N308" s="143">
        <v>4</v>
      </c>
      <c r="O308" s="143">
        <v>0</v>
      </c>
      <c r="P308" s="261">
        <v>4</v>
      </c>
      <c r="Q308" s="281"/>
      <c r="R308" s="281"/>
    </row>
    <row r="309" spans="1:18" ht="20.25" customHeight="1" x14ac:dyDescent="0.6">
      <c r="A309" s="76" t="s">
        <v>300</v>
      </c>
      <c r="B309" s="76" t="s">
        <v>306</v>
      </c>
      <c r="C309" s="76" t="s">
        <v>25</v>
      </c>
      <c r="D309" s="76" t="s">
        <v>167</v>
      </c>
      <c r="E309" s="117">
        <v>12</v>
      </c>
      <c r="F309" s="143">
        <v>27</v>
      </c>
      <c r="G309" s="144">
        <v>6</v>
      </c>
      <c r="H309" s="145">
        <v>0</v>
      </c>
      <c r="I309" s="145">
        <v>0</v>
      </c>
      <c r="J309" s="145">
        <v>0</v>
      </c>
      <c r="K309" s="145">
        <v>0</v>
      </c>
      <c r="L309" s="145">
        <v>0</v>
      </c>
      <c r="M309" s="264">
        <v>6</v>
      </c>
      <c r="N309" s="143">
        <v>0</v>
      </c>
      <c r="O309" s="143">
        <v>4</v>
      </c>
      <c r="P309" s="261">
        <v>4</v>
      </c>
      <c r="Q309" s="281"/>
      <c r="R309" s="281"/>
    </row>
    <row r="310" spans="1:18" ht="20.25" customHeight="1" x14ac:dyDescent="0.6">
      <c r="A310" s="76" t="s">
        <v>300</v>
      </c>
      <c r="B310" s="76" t="s">
        <v>306</v>
      </c>
      <c r="C310" s="76" t="s">
        <v>40</v>
      </c>
      <c r="D310" s="76" t="s">
        <v>167</v>
      </c>
      <c r="E310" s="117">
        <v>35</v>
      </c>
      <c r="F310" s="143">
        <v>270</v>
      </c>
      <c r="G310" s="144">
        <v>7</v>
      </c>
      <c r="H310" s="145">
        <v>7</v>
      </c>
      <c r="I310" s="145">
        <v>7</v>
      </c>
      <c r="J310" s="145">
        <v>0</v>
      </c>
      <c r="K310" s="145">
        <v>0</v>
      </c>
      <c r="L310" s="145">
        <v>0</v>
      </c>
      <c r="M310" s="264">
        <v>21</v>
      </c>
      <c r="N310" s="143">
        <v>7</v>
      </c>
      <c r="O310" s="143">
        <v>0</v>
      </c>
      <c r="P310" s="261">
        <v>7</v>
      </c>
      <c r="Q310" s="281"/>
      <c r="R310" s="281"/>
    </row>
    <row r="311" spans="1:18" ht="20.25" customHeight="1" x14ac:dyDescent="0.6">
      <c r="A311" s="76" t="s">
        <v>300</v>
      </c>
      <c r="B311" s="76" t="s">
        <v>306</v>
      </c>
      <c r="C311" s="76" t="s">
        <v>180</v>
      </c>
      <c r="D311" s="76" t="s">
        <v>167</v>
      </c>
      <c r="E311" s="117">
        <v>12</v>
      </c>
      <c r="F311" s="143">
        <v>13</v>
      </c>
      <c r="G311" s="144">
        <v>1</v>
      </c>
      <c r="H311" s="145">
        <v>0</v>
      </c>
      <c r="I311" s="145">
        <v>0</v>
      </c>
      <c r="J311" s="145">
        <v>0</v>
      </c>
      <c r="K311" s="145">
        <v>0</v>
      </c>
      <c r="L311" s="145">
        <v>0</v>
      </c>
      <c r="M311" s="264">
        <v>1</v>
      </c>
      <c r="N311" s="143">
        <v>0</v>
      </c>
      <c r="O311" s="143">
        <v>1</v>
      </c>
      <c r="P311" s="261">
        <v>1</v>
      </c>
      <c r="Q311" s="281"/>
      <c r="R311" s="281"/>
    </row>
    <row r="312" spans="1:18" ht="20.25" customHeight="1" x14ac:dyDescent="0.6">
      <c r="A312" s="76" t="s">
        <v>300</v>
      </c>
      <c r="B312" s="76" t="s">
        <v>306</v>
      </c>
      <c r="C312" s="76" t="s">
        <v>44</v>
      </c>
      <c r="D312" s="76" t="s">
        <v>167</v>
      </c>
      <c r="E312" s="117">
        <v>30</v>
      </c>
      <c r="F312" s="143">
        <v>81</v>
      </c>
      <c r="G312" s="144">
        <v>6</v>
      </c>
      <c r="H312" s="145">
        <v>6</v>
      </c>
      <c r="I312" s="145">
        <v>5</v>
      </c>
      <c r="J312" s="145">
        <v>0</v>
      </c>
      <c r="K312" s="145">
        <v>0</v>
      </c>
      <c r="L312" s="145">
        <v>0</v>
      </c>
      <c r="M312" s="264">
        <v>17</v>
      </c>
      <c r="N312" s="143">
        <v>6</v>
      </c>
      <c r="O312" s="143">
        <v>0</v>
      </c>
      <c r="P312" s="261">
        <v>6</v>
      </c>
      <c r="Q312" s="281"/>
      <c r="R312" s="281"/>
    </row>
    <row r="313" spans="1:18" ht="20.25" customHeight="1" x14ac:dyDescent="0.6">
      <c r="A313" s="76" t="s">
        <v>300</v>
      </c>
      <c r="B313" s="76" t="s">
        <v>306</v>
      </c>
      <c r="C313" s="76" t="s">
        <v>46</v>
      </c>
      <c r="D313" s="76" t="s">
        <v>167</v>
      </c>
      <c r="E313" s="117">
        <v>36</v>
      </c>
      <c r="F313" s="143">
        <v>61</v>
      </c>
      <c r="G313" s="144">
        <v>5</v>
      </c>
      <c r="H313" s="145">
        <v>5</v>
      </c>
      <c r="I313" s="145">
        <v>5</v>
      </c>
      <c r="J313" s="145">
        <v>0</v>
      </c>
      <c r="K313" s="145">
        <v>0</v>
      </c>
      <c r="L313" s="145">
        <v>0</v>
      </c>
      <c r="M313" s="264">
        <v>15</v>
      </c>
      <c r="N313" s="143">
        <v>4</v>
      </c>
      <c r="O313" s="143">
        <v>1</v>
      </c>
      <c r="P313" s="261">
        <v>5</v>
      </c>
      <c r="Q313" s="281"/>
      <c r="R313" s="281"/>
    </row>
    <row r="314" spans="1:18" ht="20.25" customHeight="1" x14ac:dyDescent="0.6">
      <c r="A314" s="76" t="s">
        <v>300</v>
      </c>
      <c r="B314" s="76" t="s">
        <v>306</v>
      </c>
      <c r="C314" s="76" t="s">
        <v>48</v>
      </c>
      <c r="D314" s="76" t="s">
        <v>167</v>
      </c>
      <c r="E314" s="117">
        <v>36</v>
      </c>
      <c r="F314" s="143">
        <v>45</v>
      </c>
      <c r="G314" s="144">
        <v>5</v>
      </c>
      <c r="H314" s="145">
        <v>5</v>
      </c>
      <c r="I314" s="145">
        <v>5</v>
      </c>
      <c r="J314" s="145">
        <v>0</v>
      </c>
      <c r="K314" s="145">
        <v>0</v>
      </c>
      <c r="L314" s="145">
        <v>0</v>
      </c>
      <c r="M314" s="264">
        <v>15</v>
      </c>
      <c r="N314" s="143">
        <v>5</v>
      </c>
      <c r="O314" s="143">
        <v>0</v>
      </c>
      <c r="P314" s="261">
        <v>5</v>
      </c>
      <c r="Q314" s="281"/>
      <c r="R314" s="281"/>
    </row>
    <row r="315" spans="1:18" ht="20.25" customHeight="1" x14ac:dyDescent="0.6">
      <c r="A315" s="76" t="s">
        <v>300</v>
      </c>
      <c r="B315" s="76" t="s">
        <v>307</v>
      </c>
      <c r="C315" s="76" t="s">
        <v>25</v>
      </c>
      <c r="D315" s="76" t="s">
        <v>165</v>
      </c>
      <c r="E315" s="117">
        <v>12</v>
      </c>
      <c r="F315" s="143">
        <v>8</v>
      </c>
      <c r="G315" s="144">
        <v>2</v>
      </c>
      <c r="H315" s="145">
        <v>0</v>
      </c>
      <c r="I315" s="145">
        <v>0</v>
      </c>
      <c r="J315" s="145">
        <v>0</v>
      </c>
      <c r="K315" s="145">
        <v>0</v>
      </c>
      <c r="L315" s="145">
        <v>0</v>
      </c>
      <c r="M315" s="264">
        <v>2</v>
      </c>
      <c r="N315" s="143">
        <v>0</v>
      </c>
      <c r="O315" s="143">
        <v>2</v>
      </c>
      <c r="P315" s="261">
        <v>2</v>
      </c>
      <c r="Q315" s="281"/>
      <c r="R315" s="281"/>
    </row>
    <row r="316" spans="1:18" ht="20.25" customHeight="1" x14ac:dyDescent="0.6">
      <c r="A316" s="76" t="s">
        <v>300</v>
      </c>
      <c r="B316" s="76" t="s">
        <v>308</v>
      </c>
      <c r="C316" s="76" t="s">
        <v>25</v>
      </c>
      <c r="D316" s="76" t="s">
        <v>165</v>
      </c>
      <c r="E316" s="117">
        <v>12</v>
      </c>
      <c r="F316" s="143">
        <v>7</v>
      </c>
      <c r="G316" s="144">
        <v>2</v>
      </c>
      <c r="H316" s="145">
        <v>0</v>
      </c>
      <c r="I316" s="145">
        <v>0</v>
      </c>
      <c r="J316" s="145">
        <v>0</v>
      </c>
      <c r="K316" s="145">
        <v>0</v>
      </c>
      <c r="L316" s="145">
        <v>0</v>
      </c>
      <c r="M316" s="264">
        <v>2</v>
      </c>
      <c r="N316" s="143">
        <v>0</v>
      </c>
      <c r="O316" s="143">
        <v>2</v>
      </c>
      <c r="P316" s="261">
        <v>2</v>
      </c>
      <c r="Q316" s="281"/>
      <c r="R316" s="281"/>
    </row>
    <row r="317" spans="1:18" ht="20.25" customHeight="1" x14ac:dyDescent="0.6">
      <c r="A317" s="76" t="s">
        <v>309</v>
      </c>
      <c r="B317" s="76" t="s">
        <v>310</v>
      </c>
      <c r="C317" s="76" t="s">
        <v>25</v>
      </c>
      <c r="D317" s="76" t="s">
        <v>165</v>
      </c>
      <c r="E317" s="117">
        <v>12</v>
      </c>
      <c r="F317" s="143">
        <v>25</v>
      </c>
      <c r="G317" s="144">
        <v>6</v>
      </c>
      <c r="H317" s="145">
        <v>0</v>
      </c>
      <c r="I317" s="145">
        <v>0</v>
      </c>
      <c r="J317" s="145">
        <v>0</v>
      </c>
      <c r="K317" s="145">
        <v>0</v>
      </c>
      <c r="L317" s="145">
        <v>0</v>
      </c>
      <c r="M317" s="264">
        <v>6</v>
      </c>
      <c r="N317" s="143">
        <v>0</v>
      </c>
      <c r="O317" s="143">
        <v>6</v>
      </c>
      <c r="P317" s="261">
        <v>6</v>
      </c>
      <c r="Q317" s="281"/>
      <c r="R317" s="281"/>
    </row>
    <row r="318" spans="1:18" ht="20.25" customHeight="1" x14ac:dyDescent="0.6">
      <c r="A318" s="76" t="s">
        <v>309</v>
      </c>
      <c r="B318" s="76" t="s">
        <v>310</v>
      </c>
      <c r="C318" s="76" t="s">
        <v>44</v>
      </c>
      <c r="D318" s="76" t="s">
        <v>165</v>
      </c>
      <c r="E318" s="117">
        <v>24</v>
      </c>
      <c r="F318" s="143">
        <v>45</v>
      </c>
      <c r="G318" s="144">
        <v>2</v>
      </c>
      <c r="H318" s="145">
        <v>2</v>
      </c>
      <c r="I318" s="145">
        <v>0</v>
      </c>
      <c r="J318" s="145">
        <v>0</v>
      </c>
      <c r="K318" s="145">
        <v>0</v>
      </c>
      <c r="L318" s="145">
        <v>0</v>
      </c>
      <c r="M318" s="264">
        <v>4</v>
      </c>
      <c r="N318" s="143">
        <v>0</v>
      </c>
      <c r="O318" s="143">
        <v>2</v>
      </c>
      <c r="P318" s="261">
        <v>2</v>
      </c>
      <c r="Q318" s="281"/>
      <c r="R318" s="281"/>
    </row>
    <row r="319" spans="1:18" ht="20.25" customHeight="1" x14ac:dyDescent="0.6">
      <c r="A319" s="76" t="s">
        <v>309</v>
      </c>
      <c r="B319" s="76" t="s">
        <v>311</v>
      </c>
      <c r="C319" s="76" t="s">
        <v>815</v>
      </c>
      <c r="D319" s="76" t="s">
        <v>165</v>
      </c>
      <c r="E319" s="117">
        <v>12</v>
      </c>
      <c r="F319" s="143">
        <v>12</v>
      </c>
      <c r="G319" s="144">
        <v>2</v>
      </c>
      <c r="H319" s="145">
        <v>0</v>
      </c>
      <c r="I319" s="145">
        <v>0</v>
      </c>
      <c r="J319" s="145">
        <v>0</v>
      </c>
      <c r="K319" s="145">
        <v>0</v>
      </c>
      <c r="L319" s="145">
        <v>0</v>
      </c>
      <c r="M319" s="264">
        <v>2</v>
      </c>
      <c r="N319" s="143">
        <v>0</v>
      </c>
      <c r="O319" s="143">
        <v>2</v>
      </c>
      <c r="P319" s="261">
        <v>2</v>
      </c>
      <c r="Q319" s="281"/>
      <c r="R319" s="281"/>
    </row>
    <row r="320" spans="1:18" ht="20.25" customHeight="1" x14ac:dyDescent="0.6">
      <c r="A320" s="76" t="s">
        <v>309</v>
      </c>
      <c r="B320" s="76" t="s">
        <v>311</v>
      </c>
      <c r="C320" s="76" t="s">
        <v>34</v>
      </c>
      <c r="D320" s="76" t="s">
        <v>165</v>
      </c>
      <c r="E320" s="117">
        <v>72</v>
      </c>
      <c r="F320" s="143">
        <v>87</v>
      </c>
      <c r="G320" s="144">
        <v>2</v>
      </c>
      <c r="H320" s="145">
        <v>2</v>
      </c>
      <c r="I320" s="145">
        <v>2</v>
      </c>
      <c r="J320" s="145">
        <v>2</v>
      </c>
      <c r="K320" s="145">
        <v>2</v>
      </c>
      <c r="L320" s="145">
        <v>2</v>
      </c>
      <c r="M320" s="264">
        <v>12</v>
      </c>
      <c r="N320" s="143">
        <v>3</v>
      </c>
      <c r="O320" s="143">
        <v>0</v>
      </c>
      <c r="P320" s="261">
        <v>3</v>
      </c>
      <c r="Q320" s="281"/>
      <c r="R320" s="281"/>
    </row>
    <row r="321" spans="1:18" ht="20.25" customHeight="1" x14ac:dyDescent="0.6">
      <c r="A321" s="76" t="s">
        <v>309</v>
      </c>
      <c r="B321" s="76" t="s">
        <v>311</v>
      </c>
      <c r="C321" s="76" t="s">
        <v>40</v>
      </c>
      <c r="D321" s="76" t="s">
        <v>165</v>
      </c>
      <c r="E321" s="117">
        <v>36</v>
      </c>
      <c r="F321" s="143">
        <v>0</v>
      </c>
      <c r="G321" s="144">
        <v>0</v>
      </c>
      <c r="H321" s="145">
        <v>1</v>
      </c>
      <c r="I321" s="145">
        <v>1</v>
      </c>
      <c r="J321" s="145">
        <v>0</v>
      </c>
      <c r="K321" s="145">
        <v>0</v>
      </c>
      <c r="L321" s="145">
        <v>0</v>
      </c>
      <c r="M321" s="264">
        <v>2</v>
      </c>
      <c r="N321" s="143">
        <v>1</v>
      </c>
      <c r="O321" s="143">
        <v>0</v>
      </c>
      <c r="P321" s="261">
        <v>1</v>
      </c>
      <c r="Q321" s="281"/>
      <c r="R321" s="281"/>
    </row>
    <row r="322" spans="1:18" ht="20.25" customHeight="1" x14ac:dyDescent="0.6">
      <c r="A322" s="76" t="s">
        <v>309</v>
      </c>
      <c r="B322" s="76" t="s">
        <v>311</v>
      </c>
      <c r="C322" s="76" t="s">
        <v>46</v>
      </c>
      <c r="D322" s="76" t="s">
        <v>165</v>
      </c>
      <c r="E322" s="117">
        <v>36</v>
      </c>
      <c r="F322" s="143">
        <v>0</v>
      </c>
      <c r="G322" s="144">
        <v>0</v>
      </c>
      <c r="H322" s="145">
        <v>1</v>
      </c>
      <c r="I322" s="145">
        <v>1</v>
      </c>
      <c r="J322" s="145">
        <v>0</v>
      </c>
      <c r="K322" s="145">
        <v>0</v>
      </c>
      <c r="L322" s="145">
        <v>0</v>
      </c>
      <c r="M322" s="264">
        <v>2</v>
      </c>
      <c r="N322" s="143">
        <v>0</v>
      </c>
      <c r="O322" s="143">
        <v>0</v>
      </c>
      <c r="P322" s="261">
        <v>0</v>
      </c>
      <c r="Q322" s="281"/>
      <c r="R322" s="281"/>
    </row>
    <row r="323" spans="1:18" ht="20.25" customHeight="1" x14ac:dyDescent="0.6">
      <c r="A323" s="76" t="s">
        <v>309</v>
      </c>
      <c r="B323" s="76" t="s">
        <v>312</v>
      </c>
      <c r="C323" s="76" t="s">
        <v>5</v>
      </c>
      <c r="D323" s="76" t="s">
        <v>165</v>
      </c>
      <c r="E323" s="117">
        <v>12</v>
      </c>
      <c r="F323" s="143">
        <v>12</v>
      </c>
      <c r="G323" s="144">
        <v>6</v>
      </c>
      <c r="H323" s="145">
        <v>0</v>
      </c>
      <c r="I323" s="145">
        <v>0</v>
      </c>
      <c r="J323" s="145">
        <v>0</v>
      </c>
      <c r="K323" s="145">
        <v>0</v>
      </c>
      <c r="L323" s="145">
        <v>0</v>
      </c>
      <c r="M323" s="264">
        <v>6</v>
      </c>
      <c r="N323" s="143">
        <v>0</v>
      </c>
      <c r="O323" s="143">
        <v>6</v>
      </c>
      <c r="P323" s="261">
        <v>6</v>
      </c>
      <c r="Q323" s="281"/>
      <c r="R323" s="281"/>
    </row>
    <row r="324" spans="1:18" ht="20.25" customHeight="1" x14ac:dyDescent="0.6">
      <c r="A324" s="76" t="s">
        <v>309</v>
      </c>
      <c r="B324" s="76" t="s">
        <v>313</v>
      </c>
      <c r="C324" s="76" t="s">
        <v>23</v>
      </c>
      <c r="D324" s="76" t="s">
        <v>167</v>
      </c>
      <c r="E324" s="117">
        <v>26</v>
      </c>
      <c r="F324" s="143">
        <v>210</v>
      </c>
      <c r="G324" s="144">
        <v>4</v>
      </c>
      <c r="H324" s="145">
        <v>4</v>
      </c>
      <c r="I324" s="145">
        <v>0</v>
      </c>
      <c r="J324" s="145">
        <v>0</v>
      </c>
      <c r="K324" s="145">
        <v>0</v>
      </c>
      <c r="L324" s="145">
        <v>0</v>
      </c>
      <c r="M324" s="264">
        <v>8</v>
      </c>
      <c r="N324" s="143">
        <v>4</v>
      </c>
      <c r="O324" s="143">
        <v>0</v>
      </c>
      <c r="P324" s="261">
        <v>4</v>
      </c>
      <c r="Q324" s="281"/>
      <c r="R324" s="281"/>
    </row>
    <row r="325" spans="1:18" ht="20.25" customHeight="1" x14ac:dyDescent="0.6">
      <c r="A325" s="76" t="s">
        <v>309</v>
      </c>
      <c r="B325" s="76" t="s">
        <v>313</v>
      </c>
      <c r="C325" s="76" t="s">
        <v>34</v>
      </c>
      <c r="D325" s="76" t="s">
        <v>167</v>
      </c>
      <c r="E325" s="117">
        <v>48</v>
      </c>
      <c r="F325" s="143">
        <v>160</v>
      </c>
      <c r="G325" s="144">
        <v>4</v>
      </c>
      <c r="H325" s="145">
        <v>3</v>
      </c>
      <c r="I325" s="145">
        <v>3</v>
      </c>
      <c r="J325" s="145">
        <v>4</v>
      </c>
      <c r="K325" s="145">
        <v>0</v>
      </c>
      <c r="L325" s="145">
        <v>0</v>
      </c>
      <c r="M325" s="264">
        <v>14</v>
      </c>
      <c r="N325" s="143">
        <v>0</v>
      </c>
      <c r="O325" s="143">
        <v>3</v>
      </c>
      <c r="P325" s="261">
        <v>3</v>
      </c>
      <c r="Q325" s="281"/>
      <c r="R325" s="281"/>
    </row>
    <row r="326" spans="1:18" ht="20.25" customHeight="1" x14ac:dyDescent="0.6">
      <c r="A326" s="76" t="s">
        <v>309</v>
      </c>
      <c r="B326" s="76" t="s">
        <v>313</v>
      </c>
      <c r="C326" s="76" t="s">
        <v>835</v>
      </c>
      <c r="D326" s="76" t="s">
        <v>167</v>
      </c>
      <c r="E326" s="117">
        <v>24</v>
      </c>
      <c r="F326" s="143">
        <v>40</v>
      </c>
      <c r="G326" s="144">
        <v>2</v>
      </c>
      <c r="H326" s="145">
        <v>2</v>
      </c>
      <c r="I326" s="145">
        <v>0</v>
      </c>
      <c r="J326" s="145">
        <v>0</v>
      </c>
      <c r="K326" s="145">
        <v>0</v>
      </c>
      <c r="L326" s="145">
        <v>0</v>
      </c>
      <c r="M326" s="264">
        <v>4</v>
      </c>
      <c r="N326" s="143">
        <v>0</v>
      </c>
      <c r="O326" s="143">
        <v>1</v>
      </c>
      <c r="P326" s="261">
        <v>1</v>
      </c>
      <c r="Q326" s="281"/>
      <c r="R326" s="281"/>
    </row>
    <row r="327" spans="1:18" ht="20.25" customHeight="1" x14ac:dyDescent="0.6">
      <c r="A327" s="76" t="s">
        <v>309</v>
      </c>
      <c r="B327" s="76" t="s">
        <v>313</v>
      </c>
      <c r="C327" s="76" t="s">
        <v>40</v>
      </c>
      <c r="D327" s="76" t="s">
        <v>167</v>
      </c>
      <c r="E327" s="117">
        <v>24</v>
      </c>
      <c r="F327" s="143">
        <v>323</v>
      </c>
      <c r="G327" s="144">
        <v>6</v>
      </c>
      <c r="H327" s="145">
        <v>6</v>
      </c>
      <c r="I327" s="145">
        <v>0</v>
      </c>
      <c r="J327" s="145">
        <v>0</v>
      </c>
      <c r="K327" s="145">
        <v>0</v>
      </c>
      <c r="L327" s="145">
        <v>0</v>
      </c>
      <c r="M327" s="264">
        <v>12</v>
      </c>
      <c r="N327" s="143">
        <v>5</v>
      </c>
      <c r="O327" s="143">
        <v>1</v>
      </c>
      <c r="P327" s="261">
        <v>6</v>
      </c>
      <c r="Q327" s="281"/>
      <c r="R327" s="281"/>
    </row>
    <row r="328" spans="1:18" ht="20.25" customHeight="1" x14ac:dyDescent="0.6">
      <c r="A328" s="76" t="s">
        <v>309</v>
      </c>
      <c r="B328" s="76" t="s">
        <v>313</v>
      </c>
      <c r="C328" s="76" t="s">
        <v>44</v>
      </c>
      <c r="D328" s="76" t="s">
        <v>167</v>
      </c>
      <c r="E328" s="117">
        <v>24</v>
      </c>
      <c r="F328" s="143">
        <v>65</v>
      </c>
      <c r="G328" s="144">
        <v>5</v>
      </c>
      <c r="H328" s="145">
        <v>6</v>
      </c>
      <c r="I328" s="145">
        <v>0</v>
      </c>
      <c r="J328" s="145">
        <v>0</v>
      </c>
      <c r="K328" s="145">
        <v>0</v>
      </c>
      <c r="L328" s="145">
        <v>0</v>
      </c>
      <c r="M328" s="264">
        <v>11</v>
      </c>
      <c r="N328" s="143">
        <v>0</v>
      </c>
      <c r="O328" s="143">
        <v>5</v>
      </c>
      <c r="P328" s="261">
        <v>5</v>
      </c>
      <c r="Q328" s="281"/>
      <c r="R328" s="281"/>
    </row>
    <row r="329" spans="1:18" ht="20.25" customHeight="1" x14ac:dyDescent="0.6">
      <c r="A329" s="76" t="s">
        <v>309</v>
      </c>
      <c r="B329" s="76" t="s">
        <v>313</v>
      </c>
      <c r="C329" s="76" t="s">
        <v>46</v>
      </c>
      <c r="D329" s="76" t="s">
        <v>167</v>
      </c>
      <c r="E329" s="117">
        <v>36</v>
      </c>
      <c r="F329" s="143">
        <v>50</v>
      </c>
      <c r="G329" s="144">
        <v>3</v>
      </c>
      <c r="H329" s="145">
        <v>3</v>
      </c>
      <c r="I329" s="145">
        <v>2</v>
      </c>
      <c r="J329" s="145">
        <v>1</v>
      </c>
      <c r="K329" s="145">
        <v>0</v>
      </c>
      <c r="L329" s="145">
        <v>0</v>
      </c>
      <c r="M329" s="264">
        <v>9</v>
      </c>
      <c r="N329" s="143">
        <v>0</v>
      </c>
      <c r="O329" s="143">
        <v>3</v>
      </c>
      <c r="P329" s="261">
        <v>3</v>
      </c>
      <c r="Q329" s="281"/>
      <c r="R329" s="281"/>
    </row>
    <row r="330" spans="1:18" ht="20.25" customHeight="1" x14ac:dyDescent="0.6">
      <c r="A330" s="76" t="s">
        <v>309</v>
      </c>
      <c r="B330" s="76" t="s">
        <v>313</v>
      </c>
      <c r="C330" s="76" t="s">
        <v>48</v>
      </c>
      <c r="D330" s="76" t="s">
        <v>167</v>
      </c>
      <c r="E330" s="117">
        <v>34</v>
      </c>
      <c r="F330" s="143">
        <v>90</v>
      </c>
      <c r="G330" s="144">
        <v>3</v>
      </c>
      <c r="H330" s="145">
        <v>3</v>
      </c>
      <c r="I330" s="145">
        <v>3</v>
      </c>
      <c r="J330" s="145">
        <v>0</v>
      </c>
      <c r="K330" s="145">
        <v>0</v>
      </c>
      <c r="L330" s="145">
        <v>0</v>
      </c>
      <c r="M330" s="264">
        <v>9</v>
      </c>
      <c r="N330" s="143">
        <v>3</v>
      </c>
      <c r="O330" s="143">
        <v>0</v>
      </c>
      <c r="P330" s="261">
        <v>3</v>
      </c>
      <c r="Q330" s="281"/>
      <c r="R330" s="281"/>
    </row>
    <row r="331" spans="1:18" ht="20.25" customHeight="1" x14ac:dyDescent="0.6">
      <c r="A331" s="76" t="s">
        <v>314</v>
      </c>
      <c r="B331" s="76" t="s">
        <v>315</v>
      </c>
      <c r="C331" s="76" t="s">
        <v>5</v>
      </c>
      <c r="D331" s="76" t="s">
        <v>165</v>
      </c>
      <c r="E331" s="117">
        <v>12</v>
      </c>
      <c r="F331" s="143">
        <v>68</v>
      </c>
      <c r="G331" s="144">
        <v>6</v>
      </c>
      <c r="H331" s="145">
        <v>0</v>
      </c>
      <c r="I331" s="145">
        <v>0</v>
      </c>
      <c r="J331" s="145">
        <v>0</v>
      </c>
      <c r="K331" s="145">
        <v>0</v>
      </c>
      <c r="L331" s="145">
        <v>0</v>
      </c>
      <c r="M331" s="264">
        <v>6</v>
      </c>
      <c r="N331" s="143">
        <v>0</v>
      </c>
      <c r="O331" s="143">
        <v>6</v>
      </c>
      <c r="P331" s="261">
        <v>6</v>
      </c>
      <c r="Q331" s="281"/>
      <c r="R331" s="281"/>
    </row>
    <row r="332" spans="1:18" ht="20.25" customHeight="1" x14ac:dyDescent="0.6">
      <c r="A332" s="76" t="s">
        <v>314</v>
      </c>
      <c r="B332" s="76" t="s">
        <v>316</v>
      </c>
      <c r="C332" s="76" t="s">
        <v>826</v>
      </c>
      <c r="D332" s="76" t="s">
        <v>165</v>
      </c>
      <c r="E332" s="117">
        <v>12</v>
      </c>
      <c r="F332" s="143">
        <v>2</v>
      </c>
      <c r="G332" s="144">
        <v>1</v>
      </c>
      <c r="H332" s="145">
        <v>0</v>
      </c>
      <c r="I332" s="145">
        <v>0</v>
      </c>
      <c r="J332" s="145">
        <v>0</v>
      </c>
      <c r="K332" s="145">
        <v>0</v>
      </c>
      <c r="L332" s="145">
        <v>0</v>
      </c>
      <c r="M332" s="264">
        <v>1</v>
      </c>
      <c r="N332" s="143">
        <v>0</v>
      </c>
      <c r="O332" s="143">
        <v>1</v>
      </c>
      <c r="P332" s="261">
        <v>1</v>
      </c>
      <c r="Q332" s="281"/>
      <c r="R332" s="281"/>
    </row>
    <row r="333" spans="1:18" ht="20.25" customHeight="1" x14ac:dyDescent="0.6">
      <c r="A333" s="76" t="s">
        <v>314</v>
      </c>
      <c r="B333" s="76" t="s">
        <v>317</v>
      </c>
      <c r="C333" s="76" t="s">
        <v>44</v>
      </c>
      <c r="D333" s="76" t="s">
        <v>165</v>
      </c>
      <c r="E333" s="117">
        <v>24</v>
      </c>
      <c r="F333" s="143">
        <v>20</v>
      </c>
      <c r="G333" s="144">
        <v>2</v>
      </c>
      <c r="H333" s="145">
        <v>2</v>
      </c>
      <c r="I333" s="145">
        <v>0</v>
      </c>
      <c r="J333" s="145">
        <v>0</v>
      </c>
      <c r="K333" s="145">
        <v>0</v>
      </c>
      <c r="L333" s="145">
        <v>0</v>
      </c>
      <c r="M333" s="264">
        <v>4</v>
      </c>
      <c r="N333" s="143">
        <v>0</v>
      </c>
      <c r="O333" s="143">
        <v>2</v>
      </c>
      <c r="P333" s="261">
        <v>2</v>
      </c>
      <c r="Q333" s="281"/>
      <c r="R333" s="281"/>
    </row>
    <row r="334" spans="1:18" ht="20.25" customHeight="1" x14ac:dyDescent="0.6">
      <c r="A334" s="76" t="s">
        <v>314</v>
      </c>
      <c r="B334" s="76" t="s">
        <v>318</v>
      </c>
      <c r="C334" s="76" t="s">
        <v>5</v>
      </c>
      <c r="D334" s="76" t="s">
        <v>167</v>
      </c>
      <c r="E334" s="117">
        <v>12</v>
      </c>
      <c r="F334" s="143">
        <v>24</v>
      </c>
      <c r="G334" s="144">
        <v>8</v>
      </c>
      <c r="H334" s="145">
        <v>0</v>
      </c>
      <c r="I334" s="145">
        <v>0</v>
      </c>
      <c r="J334" s="145">
        <v>0</v>
      </c>
      <c r="K334" s="145">
        <v>0</v>
      </c>
      <c r="L334" s="145">
        <v>0</v>
      </c>
      <c r="M334" s="264">
        <v>8</v>
      </c>
      <c r="N334" s="143">
        <v>0</v>
      </c>
      <c r="O334" s="143">
        <v>7</v>
      </c>
      <c r="P334" s="261">
        <v>7</v>
      </c>
      <c r="Q334" s="281"/>
      <c r="R334" s="281"/>
    </row>
    <row r="335" spans="1:18" ht="20.25" customHeight="1" x14ac:dyDescent="0.6">
      <c r="A335" s="76" t="s">
        <v>314</v>
      </c>
      <c r="B335" s="76" t="s">
        <v>318</v>
      </c>
      <c r="C335" s="76" t="s">
        <v>34</v>
      </c>
      <c r="D335" s="76" t="s">
        <v>167</v>
      </c>
      <c r="E335" s="117">
        <v>48</v>
      </c>
      <c r="F335" s="143">
        <v>130</v>
      </c>
      <c r="G335" s="144">
        <v>2</v>
      </c>
      <c r="H335" s="145">
        <v>2</v>
      </c>
      <c r="I335" s="145">
        <v>2</v>
      </c>
      <c r="J335" s="145">
        <v>2</v>
      </c>
      <c r="K335" s="145">
        <v>0</v>
      </c>
      <c r="L335" s="145">
        <v>0</v>
      </c>
      <c r="M335" s="264">
        <v>8</v>
      </c>
      <c r="N335" s="143">
        <v>0</v>
      </c>
      <c r="O335" s="143">
        <v>2</v>
      </c>
      <c r="P335" s="261">
        <v>2</v>
      </c>
      <c r="Q335" s="281"/>
      <c r="R335" s="281"/>
    </row>
    <row r="336" spans="1:18" ht="20.25" customHeight="1" x14ac:dyDescent="0.6">
      <c r="A336" s="76" t="s">
        <v>319</v>
      </c>
      <c r="B336" s="76" t="s">
        <v>321</v>
      </c>
      <c r="C336" s="76" t="s">
        <v>25</v>
      </c>
      <c r="D336" s="76" t="s">
        <v>165</v>
      </c>
      <c r="E336" s="117">
        <v>12</v>
      </c>
      <c r="F336" s="143">
        <v>23</v>
      </c>
      <c r="G336" s="144">
        <v>3</v>
      </c>
      <c r="H336" s="145">
        <v>0</v>
      </c>
      <c r="I336" s="145">
        <v>0</v>
      </c>
      <c r="J336" s="145">
        <v>0</v>
      </c>
      <c r="K336" s="145">
        <v>0</v>
      </c>
      <c r="L336" s="145">
        <v>0</v>
      </c>
      <c r="M336" s="264">
        <v>3</v>
      </c>
      <c r="N336" s="143">
        <v>0</v>
      </c>
      <c r="O336" s="143">
        <v>3</v>
      </c>
      <c r="P336" s="261">
        <v>3</v>
      </c>
      <c r="Q336" s="281"/>
      <c r="R336" s="281"/>
    </row>
    <row r="337" spans="1:18" ht="20.25" customHeight="1" x14ac:dyDescent="0.6">
      <c r="A337" s="76" t="s">
        <v>319</v>
      </c>
      <c r="B337" s="76" t="s">
        <v>322</v>
      </c>
      <c r="C337" s="76" t="s">
        <v>23</v>
      </c>
      <c r="D337" s="76" t="s">
        <v>165</v>
      </c>
      <c r="E337" s="117">
        <v>24</v>
      </c>
      <c r="F337" s="143">
        <v>197</v>
      </c>
      <c r="G337" s="144">
        <v>3</v>
      </c>
      <c r="H337" s="145">
        <v>3</v>
      </c>
      <c r="I337" s="145">
        <v>0</v>
      </c>
      <c r="J337" s="145">
        <v>0</v>
      </c>
      <c r="K337" s="145">
        <v>0</v>
      </c>
      <c r="L337" s="145">
        <v>0</v>
      </c>
      <c r="M337" s="264">
        <v>6</v>
      </c>
      <c r="N337" s="143">
        <v>3</v>
      </c>
      <c r="O337" s="143">
        <v>0</v>
      </c>
      <c r="P337" s="261">
        <v>3</v>
      </c>
      <c r="Q337" s="281"/>
      <c r="R337" s="281"/>
    </row>
    <row r="338" spans="1:18" ht="20.25" customHeight="1" x14ac:dyDescent="0.6">
      <c r="A338" s="76" t="s">
        <v>319</v>
      </c>
      <c r="B338" s="76" t="s">
        <v>322</v>
      </c>
      <c r="C338" s="76" t="s">
        <v>40</v>
      </c>
      <c r="D338" s="76" t="s">
        <v>165</v>
      </c>
      <c r="E338" s="117">
        <v>30</v>
      </c>
      <c r="F338" s="143">
        <v>348</v>
      </c>
      <c r="G338" s="144">
        <v>14</v>
      </c>
      <c r="H338" s="145">
        <v>13</v>
      </c>
      <c r="I338" s="145">
        <v>14</v>
      </c>
      <c r="J338" s="145">
        <v>0</v>
      </c>
      <c r="K338" s="145">
        <v>0</v>
      </c>
      <c r="L338" s="145">
        <v>0</v>
      </c>
      <c r="M338" s="264">
        <v>41</v>
      </c>
      <c r="N338" s="143">
        <v>14</v>
      </c>
      <c r="O338" s="143">
        <v>0</v>
      </c>
      <c r="P338" s="261">
        <v>14</v>
      </c>
      <c r="Q338" s="281"/>
      <c r="R338" s="281"/>
    </row>
    <row r="339" spans="1:18" ht="20.25" customHeight="1" x14ac:dyDescent="0.6">
      <c r="A339" s="76" t="s">
        <v>319</v>
      </c>
      <c r="B339" s="76" t="s">
        <v>322</v>
      </c>
      <c r="C339" s="76" t="s">
        <v>44</v>
      </c>
      <c r="D339" s="76" t="s">
        <v>165</v>
      </c>
      <c r="E339" s="117">
        <v>24</v>
      </c>
      <c r="F339" s="143">
        <v>40</v>
      </c>
      <c r="G339" s="144">
        <v>3</v>
      </c>
      <c r="H339" s="145">
        <v>3</v>
      </c>
      <c r="I339" s="145">
        <v>0</v>
      </c>
      <c r="J339" s="145">
        <v>0</v>
      </c>
      <c r="K339" s="145">
        <v>0</v>
      </c>
      <c r="L339" s="145">
        <v>0</v>
      </c>
      <c r="M339" s="264">
        <v>6</v>
      </c>
      <c r="N339" s="143">
        <v>3</v>
      </c>
      <c r="O339" s="143">
        <v>0</v>
      </c>
      <c r="P339" s="261">
        <v>3</v>
      </c>
      <c r="Q339" s="281"/>
      <c r="R339" s="281"/>
    </row>
    <row r="340" spans="1:18" ht="20.25" customHeight="1" x14ac:dyDescent="0.6">
      <c r="A340" s="76" t="s">
        <v>319</v>
      </c>
      <c r="B340" s="76" t="s">
        <v>322</v>
      </c>
      <c r="C340" s="76" t="s">
        <v>46</v>
      </c>
      <c r="D340" s="76" t="s">
        <v>165</v>
      </c>
      <c r="E340" s="117">
        <v>36</v>
      </c>
      <c r="F340" s="143">
        <v>80</v>
      </c>
      <c r="G340" s="144">
        <v>3</v>
      </c>
      <c r="H340" s="145">
        <v>3</v>
      </c>
      <c r="I340" s="145">
        <v>3</v>
      </c>
      <c r="J340" s="145">
        <v>0</v>
      </c>
      <c r="K340" s="145">
        <v>0</v>
      </c>
      <c r="L340" s="145">
        <v>0</v>
      </c>
      <c r="M340" s="264">
        <v>9</v>
      </c>
      <c r="N340" s="143">
        <v>3</v>
      </c>
      <c r="O340" s="143">
        <v>0</v>
      </c>
      <c r="P340" s="261">
        <v>3</v>
      </c>
      <c r="Q340" s="281"/>
      <c r="R340" s="281"/>
    </row>
    <row r="341" spans="1:18" ht="20.25" customHeight="1" x14ac:dyDescent="0.6">
      <c r="A341" s="76" t="s">
        <v>319</v>
      </c>
      <c r="B341" s="76" t="s">
        <v>323</v>
      </c>
      <c r="C341" s="76" t="s">
        <v>44</v>
      </c>
      <c r="D341" s="76" t="s">
        <v>165</v>
      </c>
      <c r="E341" s="117">
        <v>24</v>
      </c>
      <c r="F341" s="143">
        <v>59</v>
      </c>
      <c r="G341" s="144">
        <v>2</v>
      </c>
      <c r="H341" s="145">
        <v>3</v>
      </c>
      <c r="I341" s="145">
        <v>0</v>
      </c>
      <c r="J341" s="145">
        <v>0</v>
      </c>
      <c r="K341" s="145">
        <v>0</v>
      </c>
      <c r="L341" s="145">
        <v>0</v>
      </c>
      <c r="M341" s="264">
        <v>5</v>
      </c>
      <c r="N341" s="143">
        <v>0</v>
      </c>
      <c r="O341" s="143">
        <v>2</v>
      </c>
      <c r="P341" s="261">
        <v>2</v>
      </c>
      <c r="Q341" s="281"/>
      <c r="R341" s="281"/>
    </row>
    <row r="342" spans="1:18" ht="20.25" customHeight="1" x14ac:dyDescent="0.6">
      <c r="A342" s="76" t="s">
        <v>319</v>
      </c>
      <c r="B342" s="76" t="s">
        <v>324</v>
      </c>
      <c r="C342" s="76" t="s">
        <v>25</v>
      </c>
      <c r="D342" s="76" t="s">
        <v>165</v>
      </c>
      <c r="E342" s="117">
        <v>12</v>
      </c>
      <c r="F342" s="143">
        <v>35</v>
      </c>
      <c r="G342" s="144">
        <v>8</v>
      </c>
      <c r="H342" s="145">
        <v>0</v>
      </c>
      <c r="I342" s="145">
        <v>0</v>
      </c>
      <c r="J342" s="145">
        <v>0</v>
      </c>
      <c r="K342" s="145">
        <v>0</v>
      </c>
      <c r="L342" s="145">
        <v>0</v>
      </c>
      <c r="M342" s="264">
        <v>8</v>
      </c>
      <c r="N342" s="143">
        <v>0</v>
      </c>
      <c r="O342" s="143">
        <v>6</v>
      </c>
      <c r="P342" s="261">
        <v>6</v>
      </c>
      <c r="Q342" s="281"/>
      <c r="R342" s="281"/>
    </row>
    <row r="343" spans="1:18" ht="20.25" customHeight="1" x14ac:dyDescent="0.6">
      <c r="A343" s="76" t="s">
        <v>319</v>
      </c>
      <c r="B343" s="76" t="s">
        <v>325</v>
      </c>
      <c r="C343" s="76" t="s">
        <v>5</v>
      </c>
      <c r="D343" s="76" t="s">
        <v>167</v>
      </c>
      <c r="E343" s="117">
        <v>12</v>
      </c>
      <c r="F343" s="143">
        <v>23</v>
      </c>
      <c r="G343" s="144">
        <v>4</v>
      </c>
      <c r="H343" s="145">
        <v>0</v>
      </c>
      <c r="I343" s="145">
        <v>0</v>
      </c>
      <c r="J343" s="145">
        <v>0</v>
      </c>
      <c r="K343" s="145">
        <v>0</v>
      </c>
      <c r="L343" s="145">
        <v>0</v>
      </c>
      <c r="M343" s="264">
        <v>4</v>
      </c>
      <c r="N343" s="143">
        <v>0</v>
      </c>
      <c r="O343" s="143">
        <v>0</v>
      </c>
      <c r="P343" s="261">
        <v>0</v>
      </c>
      <c r="Q343" s="281"/>
      <c r="R343" s="281"/>
    </row>
    <row r="344" spans="1:18" ht="20.25" customHeight="1" x14ac:dyDescent="0.6">
      <c r="A344" s="76" t="s">
        <v>319</v>
      </c>
      <c r="B344" s="76" t="s">
        <v>325</v>
      </c>
      <c r="C344" s="76" t="s">
        <v>23</v>
      </c>
      <c r="D344" s="76" t="s">
        <v>167</v>
      </c>
      <c r="E344" s="117">
        <v>24</v>
      </c>
      <c r="F344" s="143">
        <v>98</v>
      </c>
      <c r="G344" s="144">
        <v>3</v>
      </c>
      <c r="H344" s="145">
        <v>1</v>
      </c>
      <c r="I344" s="145">
        <v>0</v>
      </c>
      <c r="J344" s="145">
        <v>0</v>
      </c>
      <c r="K344" s="145">
        <v>0</v>
      </c>
      <c r="L344" s="145">
        <v>0</v>
      </c>
      <c r="M344" s="264">
        <v>4</v>
      </c>
      <c r="N344" s="143">
        <v>0</v>
      </c>
      <c r="O344" s="143">
        <v>2</v>
      </c>
      <c r="P344" s="261">
        <v>2</v>
      </c>
      <c r="Q344" s="281"/>
      <c r="R344" s="281"/>
    </row>
    <row r="345" spans="1:18" ht="20.25" customHeight="1" x14ac:dyDescent="0.6">
      <c r="A345" s="76" t="s">
        <v>319</v>
      </c>
      <c r="B345" s="76" t="s">
        <v>325</v>
      </c>
      <c r="C345" s="76" t="s">
        <v>34</v>
      </c>
      <c r="D345" s="76" t="s">
        <v>167</v>
      </c>
      <c r="E345" s="117">
        <v>48</v>
      </c>
      <c r="F345" s="143">
        <v>172</v>
      </c>
      <c r="G345" s="144">
        <v>3</v>
      </c>
      <c r="H345" s="145">
        <v>3</v>
      </c>
      <c r="I345" s="145">
        <v>3</v>
      </c>
      <c r="J345" s="145">
        <v>3</v>
      </c>
      <c r="K345" s="145">
        <v>2</v>
      </c>
      <c r="L345" s="145">
        <v>2</v>
      </c>
      <c r="M345" s="264">
        <v>16</v>
      </c>
      <c r="N345" s="143">
        <v>2</v>
      </c>
      <c r="O345" s="143">
        <v>1</v>
      </c>
      <c r="P345" s="261">
        <v>3</v>
      </c>
      <c r="Q345" s="281"/>
      <c r="R345" s="281"/>
    </row>
    <row r="346" spans="1:18" ht="20.25" customHeight="1" x14ac:dyDescent="0.6">
      <c r="A346" s="76" t="s">
        <v>319</v>
      </c>
      <c r="B346" s="76" t="s">
        <v>325</v>
      </c>
      <c r="C346" s="76" t="s">
        <v>40</v>
      </c>
      <c r="D346" s="76" t="s">
        <v>167</v>
      </c>
      <c r="E346" s="117">
        <v>30</v>
      </c>
      <c r="F346" s="143">
        <v>121</v>
      </c>
      <c r="G346" s="144">
        <v>3</v>
      </c>
      <c r="H346" s="145">
        <v>3</v>
      </c>
      <c r="I346" s="145">
        <v>3</v>
      </c>
      <c r="J346" s="145">
        <v>0</v>
      </c>
      <c r="K346" s="145">
        <v>0</v>
      </c>
      <c r="L346" s="145">
        <v>0</v>
      </c>
      <c r="M346" s="264">
        <v>9</v>
      </c>
      <c r="N346" s="143">
        <v>3</v>
      </c>
      <c r="O346" s="143">
        <v>0</v>
      </c>
      <c r="P346" s="261">
        <v>3</v>
      </c>
      <c r="Q346" s="281"/>
      <c r="R346" s="281"/>
    </row>
    <row r="347" spans="1:18" ht="20.25" customHeight="1" x14ac:dyDescent="0.6">
      <c r="A347" s="76" t="s">
        <v>319</v>
      </c>
      <c r="B347" s="76" t="s">
        <v>325</v>
      </c>
      <c r="C347" s="76" t="s">
        <v>46</v>
      </c>
      <c r="D347" s="76" t="s">
        <v>167</v>
      </c>
      <c r="E347" s="117">
        <v>35</v>
      </c>
      <c r="F347" s="143">
        <v>29</v>
      </c>
      <c r="G347" s="144">
        <v>2</v>
      </c>
      <c r="H347" s="145">
        <v>2</v>
      </c>
      <c r="I347" s="145">
        <v>0</v>
      </c>
      <c r="J347" s="145">
        <v>0</v>
      </c>
      <c r="K347" s="145">
        <v>0</v>
      </c>
      <c r="L347" s="145">
        <v>0</v>
      </c>
      <c r="M347" s="264">
        <v>4</v>
      </c>
      <c r="N347" s="143">
        <v>1</v>
      </c>
      <c r="O347" s="143">
        <v>1</v>
      </c>
      <c r="P347" s="261">
        <v>2</v>
      </c>
      <c r="Q347" s="281"/>
      <c r="R347" s="281"/>
    </row>
    <row r="348" spans="1:18" ht="20.25" customHeight="1" x14ac:dyDescent="0.6">
      <c r="A348" s="76" t="s">
        <v>326</v>
      </c>
      <c r="B348" s="76" t="s">
        <v>327</v>
      </c>
      <c r="C348" s="76" t="s">
        <v>5</v>
      </c>
      <c r="D348" s="76" t="s">
        <v>165</v>
      </c>
      <c r="E348" s="117">
        <v>12</v>
      </c>
      <c r="F348" s="143">
        <v>68</v>
      </c>
      <c r="G348" s="144">
        <v>6</v>
      </c>
      <c r="H348" s="145">
        <v>0</v>
      </c>
      <c r="I348" s="145">
        <v>0</v>
      </c>
      <c r="J348" s="145">
        <v>0</v>
      </c>
      <c r="K348" s="145">
        <v>0</v>
      </c>
      <c r="L348" s="145">
        <v>0</v>
      </c>
      <c r="M348" s="264">
        <v>6</v>
      </c>
      <c r="N348" s="143">
        <v>0</v>
      </c>
      <c r="O348" s="143">
        <v>6</v>
      </c>
      <c r="P348" s="261">
        <v>6</v>
      </c>
      <c r="Q348" s="281"/>
      <c r="R348" s="281"/>
    </row>
    <row r="349" spans="1:18" ht="20.25" customHeight="1" x14ac:dyDescent="0.6">
      <c r="A349" s="76" t="s">
        <v>326</v>
      </c>
      <c r="B349" s="76" t="s">
        <v>328</v>
      </c>
      <c r="C349" s="76" t="s">
        <v>5</v>
      </c>
      <c r="D349" s="76" t="s">
        <v>167</v>
      </c>
      <c r="E349" s="117">
        <v>12</v>
      </c>
      <c r="F349" s="143">
        <v>16</v>
      </c>
      <c r="G349" s="144">
        <v>0</v>
      </c>
      <c r="H349" s="145">
        <v>0</v>
      </c>
      <c r="I349" s="145">
        <v>0</v>
      </c>
      <c r="J349" s="145">
        <v>0</v>
      </c>
      <c r="K349" s="145">
        <v>0</v>
      </c>
      <c r="L349" s="145">
        <v>0</v>
      </c>
      <c r="M349" s="264">
        <v>0</v>
      </c>
      <c r="N349" s="143">
        <v>0</v>
      </c>
      <c r="O349" s="143">
        <v>2</v>
      </c>
      <c r="P349" s="261">
        <v>2</v>
      </c>
      <c r="Q349" s="281"/>
      <c r="R349" s="281"/>
    </row>
    <row r="350" spans="1:18" ht="20.25" customHeight="1" x14ac:dyDescent="0.6">
      <c r="A350" s="76" t="s">
        <v>326</v>
      </c>
      <c r="B350" s="76" t="s">
        <v>328</v>
      </c>
      <c r="C350" s="76" t="s">
        <v>23</v>
      </c>
      <c r="D350" s="76" t="s">
        <v>167</v>
      </c>
      <c r="E350" s="117">
        <v>24</v>
      </c>
      <c r="F350" s="143">
        <v>124</v>
      </c>
      <c r="G350" s="144">
        <v>2</v>
      </c>
      <c r="H350" s="145">
        <v>3</v>
      </c>
      <c r="I350" s="145">
        <v>0</v>
      </c>
      <c r="J350" s="145">
        <v>0</v>
      </c>
      <c r="K350" s="145">
        <v>0</v>
      </c>
      <c r="L350" s="145">
        <v>0</v>
      </c>
      <c r="M350" s="264">
        <v>5</v>
      </c>
      <c r="N350" s="143">
        <v>0</v>
      </c>
      <c r="O350" s="143">
        <v>2</v>
      </c>
      <c r="P350" s="261">
        <v>2</v>
      </c>
      <c r="Q350" s="281"/>
      <c r="R350" s="281"/>
    </row>
    <row r="351" spans="1:18" ht="20.25" customHeight="1" x14ac:dyDescent="0.6">
      <c r="A351" s="76" t="s">
        <v>326</v>
      </c>
      <c r="B351" s="76" t="s">
        <v>328</v>
      </c>
      <c r="C351" s="76" t="s">
        <v>25</v>
      </c>
      <c r="D351" s="76" t="s">
        <v>167</v>
      </c>
      <c r="E351" s="117">
        <v>12</v>
      </c>
      <c r="F351" s="143">
        <v>10</v>
      </c>
      <c r="G351" s="144">
        <v>1</v>
      </c>
      <c r="H351" s="145">
        <v>0</v>
      </c>
      <c r="I351" s="145">
        <v>0</v>
      </c>
      <c r="J351" s="145">
        <v>0</v>
      </c>
      <c r="K351" s="145">
        <v>0</v>
      </c>
      <c r="L351" s="145">
        <v>0</v>
      </c>
      <c r="M351" s="264">
        <v>1</v>
      </c>
      <c r="N351" s="143">
        <v>0</v>
      </c>
      <c r="O351" s="143">
        <v>5</v>
      </c>
      <c r="P351" s="261">
        <v>5</v>
      </c>
      <c r="Q351" s="281"/>
      <c r="R351" s="281"/>
    </row>
    <row r="352" spans="1:18" ht="20.25" customHeight="1" x14ac:dyDescent="0.6">
      <c r="A352" s="76" t="s">
        <v>326</v>
      </c>
      <c r="B352" s="76" t="s">
        <v>328</v>
      </c>
      <c r="C352" s="76" t="s">
        <v>40</v>
      </c>
      <c r="D352" s="76" t="s">
        <v>167</v>
      </c>
      <c r="E352" s="117">
        <v>30</v>
      </c>
      <c r="F352" s="143">
        <v>180</v>
      </c>
      <c r="G352" s="144">
        <v>3</v>
      </c>
      <c r="H352" s="145">
        <v>3</v>
      </c>
      <c r="I352" s="145">
        <v>3</v>
      </c>
      <c r="J352" s="145">
        <v>0</v>
      </c>
      <c r="K352" s="145">
        <v>0</v>
      </c>
      <c r="L352" s="145">
        <v>0</v>
      </c>
      <c r="M352" s="264">
        <v>9</v>
      </c>
      <c r="N352" s="143">
        <v>3</v>
      </c>
      <c r="O352" s="143">
        <v>0</v>
      </c>
      <c r="P352" s="261">
        <v>3</v>
      </c>
      <c r="Q352" s="281"/>
      <c r="R352" s="281"/>
    </row>
    <row r="353" spans="1:18" ht="20.25" customHeight="1" x14ac:dyDescent="0.6">
      <c r="A353" s="76" t="s">
        <v>326</v>
      </c>
      <c r="B353" s="76" t="s">
        <v>328</v>
      </c>
      <c r="C353" s="76" t="s">
        <v>44</v>
      </c>
      <c r="D353" s="76" t="s">
        <v>167</v>
      </c>
      <c r="E353" s="117">
        <v>24</v>
      </c>
      <c r="F353" s="143">
        <v>62</v>
      </c>
      <c r="G353" s="144">
        <v>4</v>
      </c>
      <c r="H353" s="145">
        <v>4</v>
      </c>
      <c r="I353" s="145">
        <v>0</v>
      </c>
      <c r="J353" s="145">
        <v>0</v>
      </c>
      <c r="K353" s="145">
        <v>0</v>
      </c>
      <c r="L353" s="145">
        <v>0</v>
      </c>
      <c r="M353" s="264">
        <v>8</v>
      </c>
      <c r="N353" s="143">
        <v>0</v>
      </c>
      <c r="O353" s="143">
        <v>4</v>
      </c>
      <c r="P353" s="261">
        <v>4</v>
      </c>
      <c r="Q353" s="281"/>
      <c r="R353" s="281"/>
    </row>
    <row r="354" spans="1:18" ht="20.25" customHeight="1" x14ac:dyDescent="0.6">
      <c r="A354" s="76" t="s">
        <v>326</v>
      </c>
      <c r="B354" s="76" t="s">
        <v>328</v>
      </c>
      <c r="C354" s="76" t="s">
        <v>46</v>
      </c>
      <c r="D354" s="76" t="s">
        <v>167</v>
      </c>
      <c r="E354" s="117">
        <v>34</v>
      </c>
      <c r="F354" s="143">
        <v>30</v>
      </c>
      <c r="G354" s="144">
        <v>2</v>
      </c>
      <c r="H354" s="145">
        <v>2</v>
      </c>
      <c r="I354" s="145">
        <v>2</v>
      </c>
      <c r="J354" s="145">
        <v>0</v>
      </c>
      <c r="K354" s="145">
        <v>0</v>
      </c>
      <c r="L354" s="145">
        <v>0</v>
      </c>
      <c r="M354" s="264">
        <v>6</v>
      </c>
      <c r="N354" s="143">
        <v>2</v>
      </c>
      <c r="O354" s="143">
        <v>0</v>
      </c>
      <c r="P354" s="261">
        <v>2</v>
      </c>
      <c r="Q354" s="281"/>
      <c r="R354" s="281"/>
    </row>
    <row r="355" spans="1:18" ht="20.25" customHeight="1" x14ac:dyDescent="0.6">
      <c r="A355" s="76" t="s">
        <v>326</v>
      </c>
      <c r="B355" s="76" t="s">
        <v>329</v>
      </c>
      <c r="C355" s="76" t="s">
        <v>34</v>
      </c>
      <c r="D355" s="76" t="s">
        <v>165</v>
      </c>
      <c r="E355" s="117">
        <v>72</v>
      </c>
      <c r="F355" s="143">
        <v>90</v>
      </c>
      <c r="G355" s="144">
        <v>2</v>
      </c>
      <c r="H355" s="145">
        <v>2</v>
      </c>
      <c r="I355" s="145">
        <v>2</v>
      </c>
      <c r="J355" s="145">
        <v>2</v>
      </c>
      <c r="K355" s="145">
        <v>2</v>
      </c>
      <c r="L355" s="145">
        <v>2</v>
      </c>
      <c r="M355" s="264">
        <v>12</v>
      </c>
      <c r="N355" s="143">
        <v>2</v>
      </c>
      <c r="O355" s="143">
        <v>0</v>
      </c>
      <c r="P355" s="261">
        <v>2</v>
      </c>
      <c r="Q355" s="281"/>
      <c r="R355" s="281"/>
    </row>
    <row r="356" spans="1:18" ht="20.25" customHeight="1" x14ac:dyDescent="0.6">
      <c r="A356" s="76" t="s">
        <v>330</v>
      </c>
      <c r="B356" s="76" t="s">
        <v>331</v>
      </c>
      <c r="C356" s="76" t="s">
        <v>5</v>
      </c>
      <c r="D356" s="76" t="s">
        <v>165</v>
      </c>
      <c r="E356" s="117">
        <v>12</v>
      </c>
      <c r="F356" s="143">
        <v>68</v>
      </c>
      <c r="G356" s="144">
        <v>6</v>
      </c>
      <c r="H356" s="145">
        <v>0</v>
      </c>
      <c r="I356" s="145">
        <v>0</v>
      </c>
      <c r="J356" s="145">
        <v>0</v>
      </c>
      <c r="K356" s="145">
        <v>0</v>
      </c>
      <c r="L356" s="145">
        <v>0</v>
      </c>
      <c r="M356" s="264">
        <v>6</v>
      </c>
      <c r="N356" s="143">
        <v>0</v>
      </c>
      <c r="O356" s="143">
        <v>8</v>
      </c>
      <c r="P356" s="261">
        <v>8</v>
      </c>
      <c r="Q356" s="281"/>
      <c r="R356" s="281"/>
    </row>
    <row r="357" spans="1:18" ht="20.25" customHeight="1" x14ac:dyDescent="0.6">
      <c r="A357" s="76" t="s">
        <v>330</v>
      </c>
      <c r="B357" s="76" t="s">
        <v>332</v>
      </c>
      <c r="C357" s="76" t="s">
        <v>40</v>
      </c>
      <c r="D357" s="76" t="s">
        <v>165</v>
      </c>
      <c r="E357" s="117">
        <v>35</v>
      </c>
      <c r="F357" s="143">
        <v>166</v>
      </c>
      <c r="G357" s="144">
        <v>10</v>
      </c>
      <c r="H357" s="145">
        <v>10</v>
      </c>
      <c r="I357" s="145">
        <v>10</v>
      </c>
      <c r="J357" s="145">
        <v>0</v>
      </c>
      <c r="K357" s="145">
        <v>0</v>
      </c>
      <c r="L357" s="145">
        <v>0</v>
      </c>
      <c r="M357" s="264">
        <v>30</v>
      </c>
      <c r="N357" s="143">
        <v>10</v>
      </c>
      <c r="O357" s="143">
        <v>0</v>
      </c>
      <c r="P357" s="261">
        <v>10</v>
      </c>
      <c r="Q357" s="281"/>
      <c r="R357" s="281"/>
    </row>
    <row r="358" spans="1:18" ht="20.25" customHeight="1" x14ac:dyDescent="0.6">
      <c r="A358" s="76" t="s">
        <v>330</v>
      </c>
      <c r="B358" s="76" t="s">
        <v>333</v>
      </c>
      <c r="C358" s="76" t="s">
        <v>19</v>
      </c>
      <c r="D358" s="76" t="s">
        <v>167</v>
      </c>
      <c r="E358" s="117">
        <v>36</v>
      </c>
      <c r="F358" s="143">
        <v>0</v>
      </c>
      <c r="G358" s="144">
        <v>0</v>
      </c>
      <c r="H358" s="145">
        <v>0</v>
      </c>
      <c r="I358" s="145">
        <v>0</v>
      </c>
      <c r="J358" s="145">
        <v>0</v>
      </c>
      <c r="K358" s="145">
        <v>0</v>
      </c>
      <c r="L358" s="145">
        <v>0</v>
      </c>
      <c r="M358" s="264">
        <v>0</v>
      </c>
      <c r="N358" s="143">
        <v>0</v>
      </c>
      <c r="O358" s="143">
        <v>0</v>
      </c>
      <c r="P358" s="261">
        <v>0</v>
      </c>
      <c r="Q358" s="281"/>
      <c r="R358" s="281"/>
    </row>
    <row r="359" spans="1:18" ht="20.25" customHeight="1" x14ac:dyDescent="0.6">
      <c r="A359" s="76" t="s">
        <v>330</v>
      </c>
      <c r="B359" s="76" t="s">
        <v>333</v>
      </c>
      <c r="C359" s="76" t="s">
        <v>21</v>
      </c>
      <c r="D359" s="76" t="s">
        <v>167</v>
      </c>
      <c r="E359" s="117">
        <v>12</v>
      </c>
      <c r="F359" s="143">
        <v>2</v>
      </c>
      <c r="G359" s="144">
        <v>1</v>
      </c>
      <c r="H359" s="145">
        <v>0</v>
      </c>
      <c r="I359" s="145">
        <v>0</v>
      </c>
      <c r="J359" s="145">
        <v>0</v>
      </c>
      <c r="K359" s="145">
        <v>0</v>
      </c>
      <c r="L359" s="145">
        <v>0</v>
      </c>
      <c r="M359" s="264">
        <v>1</v>
      </c>
      <c r="N359" s="143">
        <v>0</v>
      </c>
      <c r="O359" s="143">
        <v>0</v>
      </c>
      <c r="P359" s="261">
        <v>0</v>
      </c>
      <c r="Q359" s="281"/>
      <c r="R359" s="281"/>
    </row>
    <row r="360" spans="1:18" ht="20.25" customHeight="1" x14ac:dyDescent="0.6">
      <c r="A360" s="76" t="s">
        <v>330</v>
      </c>
      <c r="B360" s="76" t="s">
        <v>333</v>
      </c>
      <c r="C360" s="76" t="s">
        <v>25</v>
      </c>
      <c r="D360" s="76" t="s">
        <v>167</v>
      </c>
      <c r="E360" s="117">
        <v>12</v>
      </c>
      <c r="F360" s="143">
        <v>46</v>
      </c>
      <c r="G360" s="144">
        <v>5</v>
      </c>
      <c r="H360" s="145">
        <v>1</v>
      </c>
      <c r="I360" s="145">
        <v>0</v>
      </c>
      <c r="J360" s="145">
        <v>0</v>
      </c>
      <c r="K360" s="145">
        <v>0</v>
      </c>
      <c r="L360" s="145">
        <v>0</v>
      </c>
      <c r="M360" s="264">
        <v>6</v>
      </c>
      <c r="N360" s="143">
        <v>0</v>
      </c>
      <c r="O360" s="143">
        <v>6</v>
      </c>
      <c r="P360" s="261">
        <v>6</v>
      </c>
      <c r="Q360" s="281"/>
      <c r="R360" s="281"/>
    </row>
    <row r="361" spans="1:18" ht="20.25" customHeight="1" x14ac:dyDescent="0.6">
      <c r="A361" s="76" t="s">
        <v>330</v>
      </c>
      <c r="B361" s="76" t="s">
        <v>333</v>
      </c>
      <c r="C361" s="76" t="s">
        <v>40</v>
      </c>
      <c r="D361" s="76" t="s">
        <v>167</v>
      </c>
      <c r="E361" s="117">
        <v>34</v>
      </c>
      <c r="F361" s="143">
        <v>174</v>
      </c>
      <c r="G361" s="144">
        <v>8</v>
      </c>
      <c r="H361" s="145">
        <v>8</v>
      </c>
      <c r="I361" s="145">
        <v>8</v>
      </c>
      <c r="J361" s="145">
        <v>0</v>
      </c>
      <c r="K361" s="145">
        <v>0</v>
      </c>
      <c r="L361" s="145">
        <v>0</v>
      </c>
      <c r="M361" s="264">
        <v>24</v>
      </c>
      <c r="N361" s="143">
        <v>8</v>
      </c>
      <c r="O361" s="143">
        <v>0</v>
      </c>
      <c r="P361" s="261">
        <v>8</v>
      </c>
      <c r="Q361" s="281"/>
      <c r="R361" s="281"/>
    </row>
    <row r="362" spans="1:18" ht="20.25" customHeight="1" x14ac:dyDescent="0.6">
      <c r="A362" s="76" t="s">
        <v>330</v>
      </c>
      <c r="B362" s="76" t="s">
        <v>333</v>
      </c>
      <c r="C362" s="76" t="s">
        <v>44</v>
      </c>
      <c r="D362" s="76" t="s">
        <v>167</v>
      </c>
      <c r="E362" s="117">
        <v>24</v>
      </c>
      <c r="F362" s="143">
        <v>58</v>
      </c>
      <c r="G362" s="144">
        <v>6</v>
      </c>
      <c r="H362" s="145">
        <v>6</v>
      </c>
      <c r="I362" s="145">
        <v>0</v>
      </c>
      <c r="J362" s="145">
        <v>0</v>
      </c>
      <c r="K362" s="145">
        <v>0</v>
      </c>
      <c r="L362" s="145">
        <v>0</v>
      </c>
      <c r="M362" s="264">
        <v>12</v>
      </c>
      <c r="N362" s="143">
        <v>0</v>
      </c>
      <c r="O362" s="143">
        <v>6</v>
      </c>
      <c r="P362" s="261">
        <v>6</v>
      </c>
      <c r="Q362" s="281"/>
      <c r="R362" s="281"/>
    </row>
    <row r="363" spans="1:18" ht="20.25" customHeight="1" x14ac:dyDescent="0.6">
      <c r="A363" s="76" t="s">
        <v>334</v>
      </c>
      <c r="B363" s="76" t="s">
        <v>432</v>
      </c>
      <c r="C363" s="76" t="s">
        <v>40</v>
      </c>
      <c r="D363" s="76" t="s">
        <v>165</v>
      </c>
      <c r="E363" s="117">
        <v>36</v>
      </c>
      <c r="F363" s="143">
        <v>0</v>
      </c>
      <c r="G363" s="144">
        <v>0</v>
      </c>
      <c r="H363" s="145">
        <v>3</v>
      </c>
      <c r="I363" s="145">
        <v>3</v>
      </c>
      <c r="J363" s="145">
        <v>0</v>
      </c>
      <c r="K363" s="145">
        <v>0</v>
      </c>
      <c r="L363" s="145">
        <v>0</v>
      </c>
      <c r="M363" s="264">
        <v>6</v>
      </c>
      <c r="N363" s="143">
        <v>0</v>
      </c>
      <c r="O363" s="143">
        <v>0</v>
      </c>
      <c r="P363" s="261">
        <v>0</v>
      </c>
      <c r="Q363" s="281"/>
      <c r="R363" s="281"/>
    </row>
    <row r="364" spans="1:18" ht="20.25" customHeight="1" x14ac:dyDescent="0.6">
      <c r="A364" s="76" t="s">
        <v>334</v>
      </c>
      <c r="B364" s="76" t="s">
        <v>335</v>
      </c>
      <c r="C364" s="76" t="s">
        <v>44</v>
      </c>
      <c r="D364" s="76" t="s">
        <v>165</v>
      </c>
      <c r="E364" s="117">
        <v>24</v>
      </c>
      <c r="F364" s="143">
        <v>69</v>
      </c>
      <c r="G364" s="144">
        <v>3</v>
      </c>
      <c r="H364" s="145">
        <v>3</v>
      </c>
      <c r="I364" s="145">
        <v>0</v>
      </c>
      <c r="J364" s="145">
        <v>0</v>
      </c>
      <c r="K364" s="145">
        <v>0</v>
      </c>
      <c r="L364" s="145">
        <v>0</v>
      </c>
      <c r="M364" s="264">
        <v>6</v>
      </c>
      <c r="N364" s="143">
        <v>0</v>
      </c>
      <c r="O364" s="143">
        <v>3</v>
      </c>
      <c r="P364" s="261">
        <v>3</v>
      </c>
      <c r="Q364" s="281"/>
      <c r="R364" s="281"/>
    </row>
    <row r="365" spans="1:18" ht="20.25" customHeight="1" x14ac:dyDescent="0.6">
      <c r="A365" s="76" t="s">
        <v>334</v>
      </c>
      <c r="B365" s="76" t="s">
        <v>336</v>
      </c>
      <c r="C365" s="76" t="s">
        <v>25</v>
      </c>
      <c r="D365" s="76" t="s">
        <v>165</v>
      </c>
      <c r="E365" s="117">
        <v>12</v>
      </c>
      <c r="F365" s="143">
        <v>83</v>
      </c>
      <c r="G365" s="144">
        <v>3</v>
      </c>
      <c r="H365" s="145">
        <v>1</v>
      </c>
      <c r="I365" s="145">
        <v>0</v>
      </c>
      <c r="J365" s="145">
        <v>0</v>
      </c>
      <c r="K365" s="145">
        <v>0</v>
      </c>
      <c r="L365" s="145">
        <v>0</v>
      </c>
      <c r="M365" s="264">
        <v>4</v>
      </c>
      <c r="N365" s="143">
        <v>0</v>
      </c>
      <c r="O365" s="143">
        <v>4</v>
      </c>
      <c r="P365" s="261">
        <v>4</v>
      </c>
      <c r="Q365" s="281"/>
      <c r="R365" s="281"/>
    </row>
    <row r="366" spans="1:18" ht="20.25" customHeight="1" x14ac:dyDescent="0.6">
      <c r="A366" s="76" t="s">
        <v>334</v>
      </c>
      <c r="B366" s="76" t="s">
        <v>337</v>
      </c>
      <c r="C366" s="76" t="s">
        <v>25</v>
      </c>
      <c r="D366" s="76" t="s">
        <v>165</v>
      </c>
      <c r="E366" s="117">
        <v>12</v>
      </c>
      <c r="F366" s="143">
        <v>36</v>
      </c>
      <c r="G366" s="144">
        <v>2</v>
      </c>
      <c r="H366" s="145">
        <v>0</v>
      </c>
      <c r="I366" s="145">
        <v>0</v>
      </c>
      <c r="J366" s="145">
        <v>0</v>
      </c>
      <c r="K366" s="145">
        <v>0</v>
      </c>
      <c r="L366" s="145">
        <v>0</v>
      </c>
      <c r="M366" s="264">
        <v>2</v>
      </c>
      <c r="N366" s="143">
        <v>0</v>
      </c>
      <c r="O366" s="143">
        <v>2</v>
      </c>
      <c r="P366" s="261">
        <v>2</v>
      </c>
      <c r="Q366" s="281"/>
      <c r="R366" s="281"/>
    </row>
    <row r="367" spans="1:18" ht="20.25" customHeight="1" x14ac:dyDescent="0.6">
      <c r="A367" s="76" t="s">
        <v>334</v>
      </c>
      <c r="B367" s="76" t="s">
        <v>338</v>
      </c>
      <c r="C367" s="76" t="s">
        <v>25</v>
      </c>
      <c r="D367" s="76" t="s">
        <v>165</v>
      </c>
      <c r="E367" s="117">
        <v>12</v>
      </c>
      <c r="F367" s="143">
        <v>70</v>
      </c>
      <c r="G367" s="144">
        <v>4</v>
      </c>
      <c r="H367" s="145">
        <v>0</v>
      </c>
      <c r="I367" s="145">
        <v>0</v>
      </c>
      <c r="J367" s="145">
        <v>0</v>
      </c>
      <c r="K367" s="145">
        <v>0</v>
      </c>
      <c r="L367" s="145">
        <v>0</v>
      </c>
      <c r="M367" s="264">
        <v>4</v>
      </c>
      <c r="N367" s="143">
        <v>0</v>
      </c>
      <c r="O367" s="143">
        <v>5</v>
      </c>
      <c r="P367" s="261">
        <v>5</v>
      </c>
      <c r="Q367" s="281"/>
      <c r="R367" s="281"/>
    </row>
    <row r="368" spans="1:18" ht="20.25" customHeight="1" x14ac:dyDescent="0.6">
      <c r="A368" s="76" t="s">
        <v>334</v>
      </c>
      <c r="B368" s="76" t="s">
        <v>339</v>
      </c>
      <c r="C368" s="76" t="s">
        <v>25</v>
      </c>
      <c r="D368" s="76" t="s">
        <v>165</v>
      </c>
      <c r="E368" s="117">
        <v>12</v>
      </c>
      <c r="F368" s="143">
        <v>166</v>
      </c>
      <c r="G368" s="144">
        <v>16</v>
      </c>
      <c r="H368" s="145">
        <v>0</v>
      </c>
      <c r="I368" s="145">
        <v>0</v>
      </c>
      <c r="J368" s="145">
        <v>0</v>
      </c>
      <c r="K368" s="145">
        <v>0</v>
      </c>
      <c r="L368" s="145">
        <v>0</v>
      </c>
      <c r="M368" s="264">
        <v>16</v>
      </c>
      <c r="N368" s="143">
        <v>0</v>
      </c>
      <c r="O368" s="143">
        <v>18</v>
      </c>
      <c r="P368" s="261">
        <v>18</v>
      </c>
      <c r="Q368" s="281"/>
      <c r="R368" s="281"/>
    </row>
    <row r="369" spans="1:18" ht="20.25" customHeight="1" x14ac:dyDescent="0.6">
      <c r="A369" s="76" t="s">
        <v>334</v>
      </c>
      <c r="B369" s="76" t="s">
        <v>340</v>
      </c>
      <c r="C369" s="76" t="s">
        <v>40</v>
      </c>
      <c r="D369" s="76" t="s">
        <v>165</v>
      </c>
      <c r="E369" s="117">
        <v>36</v>
      </c>
      <c r="F369" s="143">
        <v>76</v>
      </c>
      <c r="G369" s="144">
        <v>6</v>
      </c>
      <c r="H369" s="145">
        <v>6</v>
      </c>
      <c r="I369" s="145">
        <v>6</v>
      </c>
      <c r="J369" s="145">
        <v>0</v>
      </c>
      <c r="K369" s="145">
        <v>0</v>
      </c>
      <c r="L369" s="145">
        <v>0</v>
      </c>
      <c r="M369" s="264">
        <v>18</v>
      </c>
      <c r="N369" s="143">
        <v>0</v>
      </c>
      <c r="O369" s="143">
        <v>0</v>
      </c>
      <c r="P369" s="261">
        <v>0</v>
      </c>
      <c r="Q369" s="281"/>
      <c r="R369" s="281"/>
    </row>
    <row r="370" spans="1:18" ht="20.25" customHeight="1" x14ac:dyDescent="0.6">
      <c r="A370" s="76" t="s">
        <v>334</v>
      </c>
      <c r="B370" s="76" t="s">
        <v>341</v>
      </c>
      <c r="C370" s="76" t="s">
        <v>25</v>
      </c>
      <c r="D370" s="76" t="s">
        <v>165</v>
      </c>
      <c r="E370" s="117">
        <v>12</v>
      </c>
      <c r="F370" s="143">
        <v>90</v>
      </c>
      <c r="G370" s="144">
        <v>7</v>
      </c>
      <c r="H370" s="145">
        <v>0</v>
      </c>
      <c r="I370" s="145">
        <v>0</v>
      </c>
      <c r="J370" s="145">
        <v>0</v>
      </c>
      <c r="K370" s="145">
        <v>0</v>
      </c>
      <c r="L370" s="145">
        <v>0</v>
      </c>
      <c r="M370" s="264">
        <v>7</v>
      </c>
      <c r="N370" s="143">
        <v>0</v>
      </c>
      <c r="O370" s="143">
        <v>5</v>
      </c>
      <c r="P370" s="261">
        <v>5</v>
      </c>
      <c r="Q370" s="281"/>
      <c r="R370" s="281"/>
    </row>
    <row r="371" spans="1:18" ht="20.25" customHeight="1" x14ac:dyDescent="0.6">
      <c r="A371" s="76" t="s">
        <v>334</v>
      </c>
      <c r="B371" s="76" t="s">
        <v>342</v>
      </c>
      <c r="C371" s="76" t="s">
        <v>25</v>
      </c>
      <c r="D371" s="76" t="s">
        <v>165</v>
      </c>
      <c r="E371" s="117">
        <v>12</v>
      </c>
      <c r="F371" s="143">
        <v>25</v>
      </c>
      <c r="G371" s="144">
        <v>5</v>
      </c>
      <c r="H371" s="145">
        <v>0</v>
      </c>
      <c r="I371" s="145">
        <v>0</v>
      </c>
      <c r="J371" s="145">
        <v>0</v>
      </c>
      <c r="K371" s="145">
        <v>0</v>
      </c>
      <c r="L371" s="145">
        <v>0</v>
      </c>
      <c r="M371" s="264">
        <v>5</v>
      </c>
      <c r="N371" s="143">
        <v>0</v>
      </c>
      <c r="O371" s="143">
        <v>4</v>
      </c>
      <c r="P371" s="261">
        <v>4</v>
      </c>
      <c r="Q371" s="281"/>
      <c r="R371" s="281"/>
    </row>
    <row r="372" spans="1:18" ht="20.25" customHeight="1" x14ac:dyDescent="0.6">
      <c r="A372" s="76" t="s">
        <v>334</v>
      </c>
      <c r="B372" s="76" t="s">
        <v>343</v>
      </c>
      <c r="C372" s="76" t="s">
        <v>25</v>
      </c>
      <c r="D372" s="76" t="s">
        <v>165</v>
      </c>
      <c r="E372" s="117">
        <v>12</v>
      </c>
      <c r="F372" s="143">
        <v>35</v>
      </c>
      <c r="G372" s="144">
        <v>8</v>
      </c>
      <c r="H372" s="145">
        <v>0</v>
      </c>
      <c r="I372" s="145">
        <v>0</v>
      </c>
      <c r="J372" s="145">
        <v>0</v>
      </c>
      <c r="K372" s="145">
        <v>0</v>
      </c>
      <c r="L372" s="145">
        <v>0</v>
      </c>
      <c r="M372" s="264">
        <v>8</v>
      </c>
      <c r="N372" s="143">
        <v>0</v>
      </c>
      <c r="O372" s="143">
        <v>7</v>
      </c>
      <c r="P372" s="261">
        <v>7</v>
      </c>
      <c r="Q372" s="281"/>
      <c r="R372" s="281"/>
    </row>
    <row r="373" spans="1:18" ht="20.25" customHeight="1" x14ac:dyDescent="0.6">
      <c r="A373" s="76" t="s">
        <v>334</v>
      </c>
      <c r="B373" s="76" t="s">
        <v>343</v>
      </c>
      <c r="C373" s="76" t="s">
        <v>826</v>
      </c>
      <c r="D373" s="76" t="s">
        <v>165</v>
      </c>
      <c r="E373" s="117">
        <v>12</v>
      </c>
      <c r="F373" s="143">
        <v>0</v>
      </c>
      <c r="G373" s="144">
        <v>0</v>
      </c>
      <c r="H373" s="145">
        <v>0</v>
      </c>
      <c r="I373" s="145">
        <v>0</v>
      </c>
      <c r="J373" s="145">
        <v>0</v>
      </c>
      <c r="K373" s="145">
        <v>0</v>
      </c>
      <c r="L373" s="145">
        <v>0</v>
      </c>
      <c r="M373" s="264">
        <v>0</v>
      </c>
      <c r="N373" s="143">
        <v>0</v>
      </c>
      <c r="O373" s="143">
        <v>0</v>
      </c>
      <c r="P373" s="261">
        <v>0</v>
      </c>
      <c r="Q373" s="281"/>
      <c r="R373" s="281"/>
    </row>
    <row r="374" spans="1:18" ht="20.25" customHeight="1" x14ac:dyDescent="0.6">
      <c r="A374" s="76" t="s">
        <v>334</v>
      </c>
      <c r="B374" s="76" t="s">
        <v>344</v>
      </c>
      <c r="C374" s="76" t="s">
        <v>25</v>
      </c>
      <c r="D374" s="76" t="s">
        <v>165</v>
      </c>
      <c r="E374" s="117">
        <v>12</v>
      </c>
      <c r="F374" s="143">
        <v>41</v>
      </c>
      <c r="G374" s="144">
        <v>4</v>
      </c>
      <c r="H374" s="145">
        <v>0</v>
      </c>
      <c r="I374" s="145">
        <v>0</v>
      </c>
      <c r="J374" s="145">
        <v>0</v>
      </c>
      <c r="K374" s="145">
        <v>0</v>
      </c>
      <c r="L374" s="145">
        <v>0</v>
      </c>
      <c r="M374" s="264">
        <v>4</v>
      </c>
      <c r="N374" s="143">
        <v>0</v>
      </c>
      <c r="O374" s="143">
        <v>4</v>
      </c>
      <c r="P374" s="261">
        <v>4</v>
      </c>
      <c r="Q374" s="281"/>
      <c r="R374" s="281"/>
    </row>
    <row r="375" spans="1:18" ht="20.25" customHeight="1" x14ac:dyDescent="0.6">
      <c r="A375" s="76" t="s">
        <v>334</v>
      </c>
      <c r="B375" s="76" t="s">
        <v>345</v>
      </c>
      <c r="C375" s="76" t="s">
        <v>25</v>
      </c>
      <c r="D375" s="76" t="s">
        <v>165</v>
      </c>
      <c r="E375" s="117">
        <v>12</v>
      </c>
      <c r="F375" s="143">
        <v>114</v>
      </c>
      <c r="G375" s="144">
        <v>12</v>
      </c>
      <c r="H375" s="145">
        <v>1</v>
      </c>
      <c r="I375" s="145">
        <v>0</v>
      </c>
      <c r="J375" s="145">
        <v>0</v>
      </c>
      <c r="K375" s="145">
        <v>0</v>
      </c>
      <c r="L375" s="145">
        <v>0</v>
      </c>
      <c r="M375" s="264">
        <v>13</v>
      </c>
      <c r="N375" s="143">
        <v>0</v>
      </c>
      <c r="O375" s="143">
        <v>13</v>
      </c>
      <c r="P375" s="261">
        <v>13</v>
      </c>
      <c r="Q375" s="281"/>
      <c r="R375" s="281"/>
    </row>
    <row r="376" spans="1:18" ht="20.25" customHeight="1" x14ac:dyDescent="0.6">
      <c r="A376" s="76" t="s">
        <v>334</v>
      </c>
      <c r="B376" s="76" t="s">
        <v>346</v>
      </c>
      <c r="C376" s="76" t="s">
        <v>25</v>
      </c>
      <c r="D376" s="76" t="s">
        <v>165</v>
      </c>
      <c r="E376" s="117">
        <v>12</v>
      </c>
      <c r="F376" s="143">
        <v>33</v>
      </c>
      <c r="G376" s="144">
        <v>3</v>
      </c>
      <c r="H376" s="145">
        <v>0</v>
      </c>
      <c r="I376" s="145">
        <v>0</v>
      </c>
      <c r="J376" s="145">
        <v>0</v>
      </c>
      <c r="K376" s="145">
        <v>0</v>
      </c>
      <c r="L376" s="145">
        <v>0</v>
      </c>
      <c r="M376" s="264">
        <v>3</v>
      </c>
      <c r="N376" s="143">
        <v>0</v>
      </c>
      <c r="O376" s="143">
        <v>3</v>
      </c>
      <c r="P376" s="261">
        <v>3</v>
      </c>
      <c r="Q376" s="281"/>
      <c r="R376" s="281"/>
    </row>
    <row r="377" spans="1:18" ht="20.25" customHeight="1" x14ac:dyDescent="0.6">
      <c r="A377" s="76" t="s">
        <v>334</v>
      </c>
      <c r="B377" s="76" t="s">
        <v>347</v>
      </c>
      <c r="C377" s="76" t="s">
        <v>25</v>
      </c>
      <c r="D377" s="76" t="s">
        <v>165</v>
      </c>
      <c r="E377" s="117">
        <v>12</v>
      </c>
      <c r="F377" s="143">
        <v>39</v>
      </c>
      <c r="G377" s="144">
        <v>5</v>
      </c>
      <c r="H377" s="145">
        <v>0</v>
      </c>
      <c r="I377" s="145">
        <v>0</v>
      </c>
      <c r="J377" s="145">
        <v>0</v>
      </c>
      <c r="K377" s="145">
        <v>0</v>
      </c>
      <c r="L377" s="145">
        <v>0</v>
      </c>
      <c r="M377" s="264">
        <v>5</v>
      </c>
      <c r="N377" s="143">
        <v>0</v>
      </c>
      <c r="O377" s="143">
        <v>6</v>
      </c>
      <c r="P377" s="261">
        <v>6</v>
      </c>
      <c r="Q377" s="281"/>
      <c r="R377" s="281"/>
    </row>
    <row r="378" spans="1:18" ht="20.25" customHeight="1" x14ac:dyDescent="0.6">
      <c r="A378" s="76" t="s">
        <v>334</v>
      </c>
      <c r="B378" s="76" t="s">
        <v>348</v>
      </c>
      <c r="C378" s="76" t="s">
        <v>23</v>
      </c>
      <c r="D378" s="76" t="s">
        <v>167</v>
      </c>
      <c r="E378" s="117">
        <v>24</v>
      </c>
      <c r="F378" s="143">
        <v>159</v>
      </c>
      <c r="G378" s="144">
        <v>5</v>
      </c>
      <c r="H378" s="145">
        <v>5</v>
      </c>
      <c r="I378" s="145">
        <v>0</v>
      </c>
      <c r="J378" s="145">
        <v>0</v>
      </c>
      <c r="K378" s="145">
        <v>0</v>
      </c>
      <c r="L378" s="145">
        <v>0</v>
      </c>
      <c r="M378" s="264">
        <v>10</v>
      </c>
      <c r="N378" s="143">
        <v>1</v>
      </c>
      <c r="O378" s="143">
        <v>4</v>
      </c>
      <c r="P378" s="261">
        <v>5</v>
      </c>
      <c r="Q378" s="281"/>
      <c r="R378" s="281"/>
    </row>
    <row r="379" spans="1:18" ht="20.25" customHeight="1" x14ac:dyDescent="0.6">
      <c r="A379" s="76" t="s">
        <v>334</v>
      </c>
      <c r="B379" s="76" t="s">
        <v>348</v>
      </c>
      <c r="C379" s="76" t="s">
        <v>25</v>
      </c>
      <c r="D379" s="76" t="s">
        <v>167</v>
      </c>
      <c r="E379" s="117">
        <v>12</v>
      </c>
      <c r="F379" s="143">
        <v>68</v>
      </c>
      <c r="G379" s="144">
        <v>5</v>
      </c>
      <c r="H379" s="145">
        <v>1</v>
      </c>
      <c r="I379" s="145">
        <v>0</v>
      </c>
      <c r="J379" s="145">
        <v>0</v>
      </c>
      <c r="K379" s="145">
        <v>0</v>
      </c>
      <c r="L379" s="145">
        <v>0</v>
      </c>
      <c r="M379" s="264">
        <v>6</v>
      </c>
      <c r="N379" s="143">
        <v>0</v>
      </c>
      <c r="O379" s="143">
        <v>6</v>
      </c>
      <c r="P379" s="261">
        <v>6</v>
      </c>
      <c r="Q379" s="281"/>
      <c r="R379" s="281"/>
    </row>
    <row r="380" spans="1:18" ht="20.25" customHeight="1" x14ac:dyDescent="0.6">
      <c r="A380" s="76" t="s">
        <v>334</v>
      </c>
      <c r="B380" s="76" t="s">
        <v>348</v>
      </c>
      <c r="C380" s="76" t="s">
        <v>34</v>
      </c>
      <c r="D380" s="76" t="s">
        <v>167</v>
      </c>
      <c r="E380" s="117">
        <v>48</v>
      </c>
      <c r="F380" s="143">
        <v>232</v>
      </c>
      <c r="G380" s="144">
        <v>3</v>
      </c>
      <c r="H380" s="145">
        <v>3</v>
      </c>
      <c r="I380" s="145">
        <v>3</v>
      </c>
      <c r="J380" s="145">
        <v>3</v>
      </c>
      <c r="K380" s="145">
        <v>1</v>
      </c>
      <c r="L380" s="145">
        <v>1</v>
      </c>
      <c r="M380" s="264">
        <v>14</v>
      </c>
      <c r="N380" s="143">
        <v>1</v>
      </c>
      <c r="O380" s="143">
        <v>2</v>
      </c>
      <c r="P380" s="261">
        <v>3</v>
      </c>
      <c r="Q380" s="281"/>
      <c r="R380" s="281"/>
    </row>
    <row r="381" spans="1:18" ht="20.25" customHeight="1" x14ac:dyDescent="0.6">
      <c r="A381" s="76" t="s">
        <v>334</v>
      </c>
      <c r="B381" s="76" t="s">
        <v>348</v>
      </c>
      <c r="C381" s="76" t="s">
        <v>835</v>
      </c>
      <c r="D381" s="76" t="s">
        <v>167</v>
      </c>
      <c r="E381" s="117">
        <v>24</v>
      </c>
      <c r="F381" s="143">
        <v>60</v>
      </c>
      <c r="G381" s="144">
        <v>4</v>
      </c>
      <c r="H381" s="145">
        <v>4</v>
      </c>
      <c r="I381" s="145">
        <v>0</v>
      </c>
      <c r="J381" s="145">
        <v>0</v>
      </c>
      <c r="K381" s="145">
        <v>0</v>
      </c>
      <c r="L381" s="145">
        <v>0</v>
      </c>
      <c r="M381" s="264">
        <v>8</v>
      </c>
      <c r="N381" s="143">
        <v>4</v>
      </c>
      <c r="O381" s="143">
        <v>0</v>
      </c>
      <c r="P381" s="261">
        <v>4</v>
      </c>
      <c r="Q381" s="281"/>
      <c r="R381" s="281"/>
    </row>
    <row r="382" spans="1:18" ht="20.25" customHeight="1" x14ac:dyDescent="0.6">
      <c r="A382" s="76" t="s">
        <v>334</v>
      </c>
      <c r="B382" s="76" t="s">
        <v>348</v>
      </c>
      <c r="C382" s="76" t="s">
        <v>40</v>
      </c>
      <c r="D382" s="76" t="s">
        <v>167</v>
      </c>
      <c r="E382" s="117">
        <v>34</v>
      </c>
      <c r="F382" s="143">
        <v>271</v>
      </c>
      <c r="G382" s="144">
        <v>5</v>
      </c>
      <c r="H382" s="145">
        <v>6</v>
      </c>
      <c r="I382" s="145">
        <v>4</v>
      </c>
      <c r="J382" s="145">
        <v>0</v>
      </c>
      <c r="K382" s="145">
        <v>0</v>
      </c>
      <c r="L382" s="145">
        <v>0</v>
      </c>
      <c r="M382" s="264">
        <v>15</v>
      </c>
      <c r="N382" s="143">
        <v>5</v>
      </c>
      <c r="O382" s="143">
        <v>0</v>
      </c>
      <c r="P382" s="261">
        <v>5</v>
      </c>
      <c r="Q382" s="281"/>
      <c r="R382" s="281"/>
    </row>
    <row r="383" spans="1:18" ht="20.25" customHeight="1" x14ac:dyDescent="0.6">
      <c r="A383" s="76" t="s">
        <v>334</v>
      </c>
      <c r="B383" s="76" t="s">
        <v>348</v>
      </c>
      <c r="C383" s="76" t="s">
        <v>44</v>
      </c>
      <c r="D383" s="76" t="s">
        <v>167</v>
      </c>
      <c r="E383" s="117">
        <v>24</v>
      </c>
      <c r="F383" s="143">
        <v>140</v>
      </c>
      <c r="G383" s="144">
        <v>6</v>
      </c>
      <c r="H383" s="145">
        <v>6</v>
      </c>
      <c r="I383" s="145">
        <v>0</v>
      </c>
      <c r="J383" s="145">
        <v>0</v>
      </c>
      <c r="K383" s="145">
        <v>0</v>
      </c>
      <c r="L383" s="145">
        <v>0</v>
      </c>
      <c r="M383" s="264">
        <v>12</v>
      </c>
      <c r="N383" s="143">
        <v>4</v>
      </c>
      <c r="O383" s="143">
        <v>2</v>
      </c>
      <c r="P383" s="261">
        <v>6</v>
      </c>
      <c r="Q383" s="281"/>
      <c r="R383" s="281"/>
    </row>
    <row r="384" spans="1:18" ht="20.25" customHeight="1" x14ac:dyDescent="0.6">
      <c r="A384" s="76" t="s">
        <v>334</v>
      </c>
      <c r="B384" s="76" t="s">
        <v>348</v>
      </c>
      <c r="C384" s="76" t="s">
        <v>46</v>
      </c>
      <c r="D384" s="76" t="s">
        <v>167</v>
      </c>
      <c r="E384" s="117">
        <v>34</v>
      </c>
      <c r="F384" s="143">
        <v>115</v>
      </c>
      <c r="G384" s="144">
        <v>5</v>
      </c>
      <c r="H384" s="145">
        <v>5</v>
      </c>
      <c r="I384" s="145">
        <v>4</v>
      </c>
      <c r="J384" s="145">
        <v>0</v>
      </c>
      <c r="K384" s="145">
        <v>0</v>
      </c>
      <c r="L384" s="145">
        <v>0</v>
      </c>
      <c r="M384" s="264">
        <v>14</v>
      </c>
      <c r="N384" s="143">
        <v>1</v>
      </c>
      <c r="O384" s="143">
        <v>3</v>
      </c>
      <c r="P384" s="261">
        <v>4</v>
      </c>
      <c r="Q384" s="281"/>
      <c r="R384" s="281"/>
    </row>
    <row r="385" spans="1:18" ht="20.25" customHeight="1" x14ac:dyDescent="0.6">
      <c r="A385" s="76" t="s">
        <v>334</v>
      </c>
      <c r="B385" s="76" t="s">
        <v>348</v>
      </c>
      <c r="C385" s="76" t="s">
        <v>48</v>
      </c>
      <c r="D385" s="76" t="s">
        <v>167</v>
      </c>
      <c r="E385" s="117">
        <v>36</v>
      </c>
      <c r="F385" s="143">
        <v>91</v>
      </c>
      <c r="G385" s="144">
        <v>6</v>
      </c>
      <c r="H385" s="145">
        <v>5</v>
      </c>
      <c r="I385" s="145">
        <v>4</v>
      </c>
      <c r="J385" s="145">
        <v>1</v>
      </c>
      <c r="K385" s="145">
        <v>0</v>
      </c>
      <c r="L385" s="145">
        <v>0</v>
      </c>
      <c r="M385" s="264">
        <v>16</v>
      </c>
      <c r="N385" s="143">
        <v>3</v>
      </c>
      <c r="O385" s="143">
        <v>2</v>
      </c>
      <c r="P385" s="261">
        <v>5</v>
      </c>
      <c r="Q385" s="281"/>
      <c r="R385" s="281"/>
    </row>
    <row r="386" spans="1:18" ht="20.25" customHeight="1" x14ac:dyDescent="0.6">
      <c r="A386" s="76" t="s">
        <v>334</v>
      </c>
      <c r="B386" s="76" t="s">
        <v>349</v>
      </c>
      <c r="C386" s="76" t="s">
        <v>25</v>
      </c>
      <c r="D386" s="76" t="s">
        <v>165</v>
      </c>
      <c r="E386" s="117">
        <v>12</v>
      </c>
      <c r="F386" s="143">
        <v>50</v>
      </c>
      <c r="G386" s="144">
        <v>4</v>
      </c>
      <c r="H386" s="145">
        <v>0</v>
      </c>
      <c r="I386" s="145">
        <v>0</v>
      </c>
      <c r="J386" s="145">
        <v>0</v>
      </c>
      <c r="K386" s="145">
        <v>0</v>
      </c>
      <c r="L386" s="145">
        <v>0</v>
      </c>
      <c r="M386" s="264">
        <v>4</v>
      </c>
      <c r="N386" s="143">
        <v>0</v>
      </c>
      <c r="O386" s="143">
        <v>4</v>
      </c>
      <c r="P386" s="261">
        <v>4</v>
      </c>
      <c r="Q386" s="281"/>
      <c r="R386" s="281"/>
    </row>
    <row r="387" spans="1:18" ht="20.25" customHeight="1" x14ac:dyDescent="0.6">
      <c r="A387" s="76" t="s">
        <v>334</v>
      </c>
      <c r="B387" s="76" t="s">
        <v>349</v>
      </c>
      <c r="C387" s="76" t="s">
        <v>34</v>
      </c>
      <c r="D387" s="76" t="s">
        <v>165</v>
      </c>
      <c r="E387" s="117">
        <v>48</v>
      </c>
      <c r="F387" s="143">
        <v>200</v>
      </c>
      <c r="G387" s="144">
        <v>2</v>
      </c>
      <c r="H387" s="145">
        <v>2</v>
      </c>
      <c r="I387" s="145">
        <v>2</v>
      </c>
      <c r="J387" s="145">
        <v>2</v>
      </c>
      <c r="K387" s="145">
        <v>0</v>
      </c>
      <c r="L387" s="145">
        <v>0</v>
      </c>
      <c r="M387" s="264">
        <v>8</v>
      </c>
      <c r="N387" s="143">
        <v>0</v>
      </c>
      <c r="O387" s="143">
        <v>2</v>
      </c>
      <c r="P387" s="261">
        <v>2</v>
      </c>
      <c r="Q387" s="281"/>
      <c r="R387" s="281"/>
    </row>
    <row r="388" spans="1:18" ht="20.25" customHeight="1" x14ac:dyDescent="0.6">
      <c r="A388" s="76" t="s">
        <v>334</v>
      </c>
      <c r="B388" s="76" t="s">
        <v>349</v>
      </c>
      <c r="C388" s="76" t="s">
        <v>44</v>
      </c>
      <c r="D388" s="76" t="s">
        <v>165</v>
      </c>
      <c r="E388" s="117">
        <v>24</v>
      </c>
      <c r="F388" s="143">
        <v>22</v>
      </c>
      <c r="G388" s="144">
        <v>2</v>
      </c>
      <c r="H388" s="145">
        <v>2</v>
      </c>
      <c r="I388" s="145">
        <v>0</v>
      </c>
      <c r="J388" s="145">
        <v>0</v>
      </c>
      <c r="K388" s="145">
        <v>0</v>
      </c>
      <c r="L388" s="145">
        <v>0</v>
      </c>
      <c r="M388" s="264">
        <v>4</v>
      </c>
      <c r="N388" s="143">
        <v>0</v>
      </c>
      <c r="O388" s="143">
        <v>2</v>
      </c>
      <c r="P388" s="261">
        <v>2</v>
      </c>
      <c r="Q388" s="281"/>
      <c r="R388" s="281"/>
    </row>
    <row r="389" spans="1:18" ht="20.25" customHeight="1" x14ac:dyDescent="0.6">
      <c r="A389" s="76" t="s">
        <v>334</v>
      </c>
      <c r="B389" s="76" t="s">
        <v>350</v>
      </c>
      <c r="C389" s="76" t="s">
        <v>25</v>
      </c>
      <c r="D389" s="76" t="s">
        <v>165</v>
      </c>
      <c r="E389" s="117">
        <v>12</v>
      </c>
      <c r="F389" s="143">
        <v>98</v>
      </c>
      <c r="G389" s="144">
        <v>4</v>
      </c>
      <c r="H389" s="145">
        <v>1</v>
      </c>
      <c r="I389" s="145">
        <v>0</v>
      </c>
      <c r="J389" s="145">
        <v>0</v>
      </c>
      <c r="K389" s="145">
        <v>0</v>
      </c>
      <c r="L389" s="145">
        <v>0</v>
      </c>
      <c r="M389" s="264">
        <v>5</v>
      </c>
      <c r="N389" s="143">
        <v>0</v>
      </c>
      <c r="O389" s="143">
        <v>6</v>
      </c>
      <c r="P389" s="261">
        <v>6</v>
      </c>
      <c r="Q389" s="281"/>
      <c r="R389" s="281"/>
    </row>
    <row r="390" spans="1:18" ht="20.25" customHeight="1" x14ac:dyDescent="0.6">
      <c r="A390" s="76" t="s">
        <v>351</v>
      </c>
      <c r="B390" s="76" t="s">
        <v>352</v>
      </c>
      <c r="C390" s="76" t="s">
        <v>5</v>
      </c>
      <c r="D390" s="76" t="s">
        <v>165</v>
      </c>
      <c r="E390" s="117">
        <v>12</v>
      </c>
      <c r="F390" s="143">
        <v>14</v>
      </c>
      <c r="G390" s="144">
        <v>8</v>
      </c>
      <c r="H390" s="145">
        <v>0</v>
      </c>
      <c r="I390" s="145">
        <v>0</v>
      </c>
      <c r="J390" s="145">
        <v>0</v>
      </c>
      <c r="K390" s="145">
        <v>0</v>
      </c>
      <c r="L390" s="145">
        <v>0</v>
      </c>
      <c r="M390" s="264">
        <v>8</v>
      </c>
      <c r="N390" s="143">
        <v>0</v>
      </c>
      <c r="O390" s="143">
        <v>3</v>
      </c>
      <c r="P390" s="261">
        <v>3</v>
      </c>
      <c r="Q390" s="281"/>
      <c r="R390" s="281"/>
    </row>
    <row r="391" spans="1:18" ht="20.25" customHeight="1" x14ac:dyDescent="0.6">
      <c r="A391" s="76" t="s">
        <v>353</v>
      </c>
      <c r="B391" s="76" t="s">
        <v>354</v>
      </c>
      <c r="C391" s="76" t="s">
        <v>25</v>
      </c>
      <c r="D391" s="76" t="s">
        <v>165</v>
      </c>
      <c r="E391" s="117">
        <v>12</v>
      </c>
      <c r="F391" s="143">
        <v>109</v>
      </c>
      <c r="G391" s="144">
        <v>13</v>
      </c>
      <c r="H391" s="145">
        <v>6</v>
      </c>
      <c r="I391" s="145">
        <v>0</v>
      </c>
      <c r="J391" s="145">
        <v>0</v>
      </c>
      <c r="K391" s="145">
        <v>0</v>
      </c>
      <c r="L391" s="145">
        <v>0</v>
      </c>
      <c r="M391" s="264">
        <v>19</v>
      </c>
      <c r="N391" s="143">
        <v>0</v>
      </c>
      <c r="O391" s="143">
        <v>16</v>
      </c>
      <c r="P391" s="261">
        <v>16</v>
      </c>
      <c r="Q391" s="281"/>
      <c r="R391" s="281"/>
    </row>
    <row r="392" spans="1:18" ht="20.25" customHeight="1" x14ac:dyDescent="0.6">
      <c r="A392" s="76" t="s">
        <v>353</v>
      </c>
      <c r="B392" s="76" t="s">
        <v>354</v>
      </c>
      <c r="C392" s="76" t="s">
        <v>40</v>
      </c>
      <c r="D392" s="76" t="s">
        <v>165</v>
      </c>
      <c r="E392" s="117">
        <v>36</v>
      </c>
      <c r="F392" s="143">
        <v>180</v>
      </c>
      <c r="G392" s="144">
        <v>4</v>
      </c>
      <c r="H392" s="145">
        <v>4</v>
      </c>
      <c r="I392" s="145">
        <v>4</v>
      </c>
      <c r="J392" s="145">
        <v>0</v>
      </c>
      <c r="K392" s="145">
        <v>0</v>
      </c>
      <c r="L392" s="145">
        <v>0</v>
      </c>
      <c r="M392" s="264">
        <v>12</v>
      </c>
      <c r="N392" s="143">
        <v>0</v>
      </c>
      <c r="O392" s="143">
        <v>4</v>
      </c>
      <c r="P392" s="261">
        <v>4</v>
      </c>
      <c r="Q392" s="281"/>
      <c r="R392" s="281"/>
    </row>
    <row r="393" spans="1:18" ht="20.25" customHeight="1" x14ac:dyDescent="0.6">
      <c r="A393" s="76" t="s">
        <v>353</v>
      </c>
      <c r="B393" s="76" t="s">
        <v>354</v>
      </c>
      <c r="C393" s="76" t="s">
        <v>44</v>
      </c>
      <c r="D393" s="76" t="s">
        <v>165</v>
      </c>
      <c r="E393" s="117">
        <v>24</v>
      </c>
      <c r="F393" s="143">
        <v>83</v>
      </c>
      <c r="G393" s="144">
        <v>6</v>
      </c>
      <c r="H393" s="145">
        <v>6</v>
      </c>
      <c r="I393" s="145">
        <v>0</v>
      </c>
      <c r="J393" s="145">
        <v>0</v>
      </c>
      <c r="K393" s="145">
        <v>0</v>
      </c>
      <c r="L393" s="145">
        <v>0</v>
      </c>
      <c r="M393" s="264">
        <v>12</v>
      </c>
      <c r="N393" s="143">
        <v>0</v>
      </c>
      <c r="O393" s="143">
        <v>6</v>
      </c>
      <c r="P393" s="261">
        <v>6</v>
      </c>
      <c r="Q393" s="281"/>
      <c r="R393" s="281"/>
    </row>
    <row r="394" spans="1:18" ht="20.25" customHeight="1" x14ac:dyDescent="0.6">
      <c r="A394" s="76" t="s">
        <v>353</v>
      </c>
      <c r="B394" s="76" t="s">
        <v>883</v>
      </c>
      <c r="C394" s="76" t="s">
        <v>25</v>
      </c>
      <c r="D394" s="76" t="s">
        <v>165</v>
      </c>
      <c r="E394" s="117">
        <v>12</v>
      </c>
      <c r="F394" s="143">
        <v>93</v>
      </c>
      <c r="G394" s="144">
        <v>28</v>
      </c>
      <c r="H394" s="145">
        <v>7</v>
      </c>
      <c r="I394" s="145">
        <v>0</v>
      </c>
      <c r="J394" s="145">
        <v>0</v>
      </c>
      <c r="K394" s="145">
        <v>0</v>
      </c>
      <c r="L394" s="145">
        <v>0</v>
      </c>
      <c r="M394" s="264">
        <v>35</v>
      </c>
      <c r="N394" s="143">
        <v>0</v>
      </c>
      <c r="O394" s="143">
        <v>32</v>
      </c>
      <c r="P394" s="261">
        <v>32</v>
      </c>
      <c r="Q394" s="281"/>
      <c r="R394" s="281"/>
    </row>
    <row r="395" spans="1:18" ht="20.25" customHeight="1" x14ac:dyDescent="0.6">
      <c r="A395" s="76" t="s">
        <v>353</v>
      </c>
      <c r="B395" s="76" t="s">
        <v>883</v>
      </c>
      <c r="C395" s="76" t="s">
        <v>34</v>
      </c>
      <c r="D395" s="76" t="s">
        <v>165</v>
      </c>
      <c r="E395" s="117">
        <v>48</v>
      </c>
      <c r="F395" s="143">
        <v>97</v>
      </c>
      <c r="G395" s="144">
        <v>2</v>
      </c>
      <c r="H395" s="145">
        <v>2</v>
      </c>
      <c r="I395" s="145">
        <v>2</v>
      </c>
      <c r="J395" s="145">
        <v>2</v>
      </c>
      <c r="K395" s="145">
        <v>0</v>
      </c>
      <c r="L395" s="145">
        <v>0</v>
      </c>
      <c r="M395" s="264">
        <v>8</v>
      </c>
      <c r="N395" s="143">
        <v>0</v>
      </c>
      <c r="O395" s="143">
        <v>2</v>
      </c>
      <c r="P395" s="261">
        <v>2</v>
      </c>
      <c r="Q395" s="281"/>
      <c r="R395" s="281"/>
    </row>
    <row r="396" spans="1:18" ht="20.25" customHeight="1" x14ac:dyDescent="0.6">
      <c r="A396" s="76" t="s">
        <v>353</v>
      </c>
      <c r="B396" s="76" t="s">
        <v>883</v>
      </c>
      <c r="C396" s="76" t="s">
        <v>44</v>
      </c>
      <c r="D396" s="76" t="s">
        <v>165</v>
      </c>
      <c r="E396" s="117">
        <v>24</v>
      </c>
      <c r="F396" s="143">
        <v>119</v>
      </c>
      <c r="G396" s="144">
        <v>7</v>
      </c>
      <c r="H396" s="145">
        <v>7</v>
      </c>
      <c r="I396" s="145">
        <v>0</v>
      </c>
      <c r="J396" s="145">
        <v>0</v>
      </c>
      <c r="K396" s="145">
        <v>0</v>
      </c>
      <c r="L396" s="145">
        <v>0</v>
      </c>
      <c r="M396" s="264">
        <v>14</v>
      </c>
      <c r="N396" s="143">
        <v>0</v>
      </c>
      <c r="O396" s="143">
        <v>7</v>
      </c>
      <c r="P396" s="261">
        <v>7</v>
      </c>
      <c r="Q396" s="281"/>
      <c r="R396" s="281"/>
    </row>
    <row r="397" spans="1:18" ht="20.25" customHeight="1" x14ac:dyDescent="0.6">
      <c r="A397" s="76" t="s">
        <v>353</v>
      </c>
      <c r="B397" s="76" t="s">
        <v>355</v>
      </c>
      <c r="C397" s="76" t="s">
        <v>5</v>
      </c>
      <c r="D397" s="76" t="s">
        <v>167</v>
      </c>
      <c r="E397" s="117">
        <v>12</v>
      </c>
      <c r="F397" s="143">
        <v>232</v>
      </c>
      <c r="G397" s="144">
        <v>16</v>
      </c>
      <c r="H397" s="145">
        <v>12</v>
      </c>
      <c r="I397" s="145">
        <v>0</v>
      </c>
      <c r="J397" s="145">
        <v>0</v>
      </c>
      <c r="K397" s="145">
        <v>0</v>
      </c>
      <c r="L397" s="145">
        <v>0</v>
      </c>
      <c r="M397" s="264">
        <v>28</v>
      </c>
      <c r="N397" s="143">
        <v>0</v>
      </c>
      <c r="O397" s="143">
        <v>28</v>
      </c>
      <c r="P397" s="261">
        <v>28</v>
      </c>
      <c r="Q397" s="281"/>
      <c r="R397" s="281"/>
    </row>
    <row r="398" spans="1:18" ht="20.25" customHeight="1" x14ac:dyDescent="0.6">
      <c r="A398" s="76" t="s">
        <v>353</v>
      </c>
      <c r="B398" s="76" t="s">
        <v>355</v>
      </c>
      <c r="C398" s="76" t="s">
        <v>23</v>
      </c>
      <c r="D398" s="76" t="s">
        <v>167</v>
      </c>
      <c r="E398" s="117">
        <v>24</v>
      </c>
      <c r="F398" s="143">
        <v>173</v>
      </c>
      <c r="G398" s="144">
        <v>6</v>
      </c>
      <c r="H398" s="145">
        <v>6</v>
      </c>
      <c r="I398" s="145">
        <v>0</v>
      </c>
      <c r="J398" s="145">
        <v>0</v>
      </c>
      <c r="K398" s="145">
        <v>0</v>
      </c>
      <c r="L398" s="145">
        <v>0</v>
      </c>
      <c r="M398" s="264">
        <v>12</v>
      </c>
      <c r="N398" s="143">
        <v>0</v>
      </c>
      <c r="O398" s="143">
        <v>6</v>
      </c>
      <c r="P398" s="261">
        <v>6</v>
      </c>
      <c r="Q398" s="281"/>
      <c r="R398" s="281"/>
    </row>
    <row r="399" spans="1:18" ht="20.25" customHeight="1" x14ac:dyDescent="0.6">
      <c r="A399" s="76" t="s">
        <v>353</v>
      </c>
      <c r="B399" s="76" t="s">
        <v>355</v>
      </c>
      <c r="C399" s="76" t="s">
        <v>40</v>
      </c>
      <c r="D399" s="76" t="s">
        <v>167</v>
      </c>
      <c r="E399" s="117">
        <v>36</v>
      </c>
      <c r="F399" s="143">
        <v>239</v>
      </c>
      <c r="G399" s="144">
        <v>6</v>
      </c>
      <c r="H399" s="145">
        <v>7</v>
      </c>
      <c r="I399" s="145">
        <v>7</v>
      </c>
      <c r="J399" s="145">
        <v>0</v>
      </c>
      <c r="K399" s="145">
        <v>0</v>
      </c>
      <c r="L399" s="145">
        <v>0</v>
      </c>
      <c r="M399" s="264">
        <v>20</v>
      </c>
      <c r="N399" s="143">
        <v>7</v>
      </c>
      <c r="O399" s="143">
        <v>0</v>
      </c>
      <c r="P399" s="261">
        <v>7</v>
      </c>
      <c r="Q399" s="281"/>
      <c r="R399" s="281"/>
    </row>
    <row r="400" spans="1:18" ht="20.25" customHeight="1" x14ac:dyDescent="0.6">
      <c r="A400" s="76" t="s">
        <v>353</v>
      </c>
      <c r="B400" s="76" t="s">
        <v>355</v>
      </c>
      <c r="C400" s="76" t="s">
        <v>46</v>
      </c>
      <c r="D400" s="76" t="s">
        <v>167</v>
      </c>
      <c r="E400" s="117">
        <v>30</v>
      </c>
      <c r="F400" s="143">
        <v>115</v>
      </c>
      <c r="G400" s="144">
        <v>5</v>
      </c>
      <c r="H400" s="145">
        <v>5</v>
      </c>
      <c r="I400" s="145">
        <v>6</v>
      </c>
      <c r="J400" s="145">
        <v>0</v>
      </c>
      <c r="K400" s="145">
        <v>0</v>
      </c>
      <c r="L400" s="145">
        <v>0</v>
      </c>
      <c r="M400" s="264">
        <v>16</v>
      </c>
      <c r="N400" s="143">
        <v>1</v>
      </c>
      <c r="O400" s="143">
        <v>4</v>
      </c>
      <c r="P400" s="261">
        <v>5</v>
      </c>
      <c r="Q400" s="281"/>
      <c r="R400" s="281"/>
    </row>
    <row r="401" spans="1:18" ht="20.25" customHeight="1" x14ac:dyDescent="0.6">
      <c r="A401" s="76" t="s">
        <v>353</v>
      </c>
      <c r="B401" s="76" t="s">
        <v>355</v>
      </c>
      <c r="C401" s="76" t="s">
        <v>48</v>
      </c>
      <c r="D401" s="76" t="s">
        <v>167</v>
      </c>
      <c r="E401" s="117">
        <v>36</v>
      </c>
      <c r="F401" s="143">
        <v>90</v>
      </c>
      <c r="G401" s="144">
        <v>4</v>
      </c>
      <c r="H401" s="145">
        <v>0</v>
      </c>
      <c r="I401" s="145">
        <v>5</v>
      </c>
      <c r="J401" s="145">
        <v>0</v>
      </c>
      <c r="K401" s="145">
        <v>0</v>
      </c>
      <c r="L401" s="145">
        <v>0</v>
      </c>
      <c r="M401" s="264">
        <v>9</v>
      </c>
      <c r="N401" s="143">
        <v>7</v>
      </c>
      <c r="O401" s="143">
        <v>0</v>
      </c>
      <c r="P401" s="261">
        <v>7</v>
      </c>
      <c r="Q401" s="281"/>
      <c r="R401" s="281"/>
    </row>
    <row r="402" spans="1:18" ht="20.25" customHeight="1" x14ac:dyDescent="0.6">
      <c r="A402" s="76" t="s">
        <v>353</v>
      </c>
      <c r="B402" s="76" t="s">
        <v>356</v>
      </c>
      <c r="C402" s="76" t="s">
        <v>25</v>
      </c>
      <c r="D402" s="76" t="s">
        <v>165</v>
      </c>
      <c r="E402" s="117">
        <v>12</v>
      </c>
      <c r="F402" s="143">
        <v>44</v>
      </c>
      <c r="G402" s="144">
        <v>8</v>
      </c>
      <c r="H402" s="145">
        <v>3</v>
      </c>
      <c r="I402" s="145">
        <v>0</v>
      </c>
      <c r="J402" s="145">
        <v>0</v>
      </c>
      <c r="K402" s="145">
        <v>0</v>
      </c>
      <c r="L402" s="145">
        <v>0</v>
      </c>
      <c r="M402" s="264">
        <v>11</v>
      </c>
      <c r="N402" s="143">
        <v>0</v>
      </c>
      <c r="O402" s="143">
        <v>9</v>
      </c>
      <c r="P402" s="261">
        <v>9</v>
      </c>
      <c r="Q402" s="281"/>
      <c r="R402" s="281"/>
    </row>
    <row r="403" spans="1:18" ht="20.25" customHeight="1" x14ac:dyDescent="0.6">
      <c r="A403" s="76" t="s">
        <v>353</v>
      </c>
      <c r="B403" s="76" t="s">
        <v>356</v>
      </c>
      <c r="C403" s="76" t="s">
        <v>815</v>
      </c>
      <c r="D403" s="76" t="s">
        <v>165</v>
      </c>
      <c r="E403" s="117">
        <v>12</v>
      </c>
      <c r="F403" s="143">
        <v>3</v>
      </c>
      <c r="G403" s="144">
        <v>1</v>
      </c>
      <c r="H403" s="145">
        <v>0</v>
      </c>
      <c r="I403" s="145">
        <v>0</v>
      </c>
      <c r="J403" s="145">
        <v>0</v>
      </c>
      <c r="K403" s="145">
        <v>0</v>
      </c>
      <c r="L403" s="145">
        <v>0</v>
      </c>
      <c r="M403" s="264">
        <v>1</v>
      </c>
      <c r="N403" s="143">
        <v>0</v>
      </c>
      <c r="O403" s="143">
        <v>1</v>
      </c>
      <c r="P403" s="261">
        <v>1</v>
      </c>
      <c r="Q403" s="281"/>
      <c r="R403" s="281"/>
    </row>
    <row r="404" spans="1:18" ht="20.25" customHeight="1" x14ac:dyDescent="0.6">
      <c r="A404" s="76" t="s">
        <v>353</v>
      </c>
      <c r="B404" s="76" t="s">
        <v>357</v>
      </c>
      <c r="C404" s="76" t="s">
        <v>25</v>
      </c>
      <c r="D404" s="76" t="s">
        <v>165</v>
      </c>
      <c r="E404" s="117">
        <v>12</v>
      </c>
      <c r="F404" s="143">
        <v>156</v>
      </c>
      <c r="G404" s="144">
        <v>8</v>
      </c>
      <c r="H404" s="145">
        <v>0</v>
      </c>
      <c r="I404" s="145">
        <v>0</v>
      </c>
      <c r="J404" s="145">
        <v>0</v>
      </c>
      <c r="K404" s="145">
        <v>0</v>
      </c>
      <c r="L404" s="145">
        <v>0</v>
      </c>
      <c r="M404" s="264">
        <v>8</v>
      </c>
      <c r="N404" s="143">
        <v>0</v>
      </c>
      <c r="O404" s="143">
        <v>8</v>
      </c>
      <c r="P404" s="261">
        <v>8</v>
      </c>
      <c r="Q404" s="281"/>
      <c r="R404" s="281"/>
    </row>
    <row r="405" spans="1:18" ht="20.25" customHeight="1" x14ac:dyDescent="0.6">
      <c r="A405" s="76" t="s">
        <v>353</v>
      </c>
      <c r="B405" s="76" t="s">
        <v>358</v>
      </c>
      <c r="C405" s="76" t="s">
        <v>25</v>
      </c>
      <c r="D405" s="76" t="s">
        <v>165</v>
      </c>
      <c r="E405" s="117">
        <v>12</v>
      </c>
      <c r="F405" s="143">
        <v>34</v>
      </c>
      <c r="G405" s="144">
        <v>5</v>
      </c>
      <c r="H405" s="145">
        <v>0</v>
      </c>
      <c r="I405" s="145">
        <v>0</v>
      </c>
      <c r="J405" s="145">
        <v>0</v>
      </c>
      <c r="K405" s="145">
        <v>0</v>
      </c>
      <c r="L405" s="145">
        <v>0</v>
      </c>
      <c r="M405" s="264">
        <v>5</v>
      </c>
      <c r="N405" s="143">
        <v>0</v>
      </c>
      <c r="O405" s="143">
        <v>2</v>
      </c>
      <c r="P405" s="261">
        <v>2</v>
      </c>
      <c r="Q405" s="281"/>
      <c r="R405" s="281"/>
    </row>
    <row r="406" spans="1:18" ht="20.25" customHeight="1" x14ac:dyDescent="0.6">
      <c r="A406" s="76" t="s">
        <v>353</v>
      </c>
      <c r="B406" s="76" t="s">
        <v>358</v>
      </c>
      <c r="C406" s="76" t="s">
        <v>34</v>
      </c>
      <c r="D406" s="76" t="s">
        <v>165</v>
      </c>
      <c r="E406" s="117">
        <v>48</v>
      </c>
      <c r="F406" s="143">
        <v>90</v>
      </c>
      <c r="G406" s="144">
        <v>1</v>
      </c>
      <c r="H406" s="145">
        <v>1</v>
      </c>
      <c r="I406" s="145">
        <v>1</v>
      </c>
      <c r="J406" s="145">
        <v>1</v>
      </c>
      <c r="K406" s="145">
        <v>0</v>
      </c>
      <c r="L406" s="145">
        <v>0</v>
      </c>
      <c r="M406" s="264">
        <v>4</v>
      </c>
      <c r="N406" s="143">
        <v>0</v>
      </c>
      <c r="O406" s="143">
        <v>1</v>
      </c>
      <c r="P406" s="261">
        <v>1</v>
      </c>
      <c r="Q406" s="281"/>
      <c r="R406" s="281"/>
    </row>
    <row r="407" spans="1:18" ht="20.25" customHeight="1" x14ac:dyDescent="0.6">
      <c r="A407" s="76" t="s">
        <v>353</v>
      </c>
      <c r="B407" s="76" t="s">
        <v>358</v>
      </c>
      <c r="C407" s="76" t="s">
        <v>44</v>
      </c>
      <c r="D407" s="76" t="s">
        <v>165</v>
      </c>
      <c r="E407" s="117">
        <v>48</v>
      </c>
      <c r="F407" s="143">
        <v>0</v>
      </c>
      <c r="G407" s="144">
        <v>0</v>
      </c>
      <c r="H407" s="145">
        <v>4</v>
      </c>
      <c r="I407" s="145">
        <v>0</v>
      </c>
      <c r="J407" s="145">
        <v>0</v>
      </c>
      <c r="K407" s="145">
        <v>0</v>
      </c>
      <c r="L407" s="145">
        <v>0</v>
      </c>
      <c r="M407" s="264">
        <v>4</v>
      </c>
      <c r="N407" s="143">
        <v>0</v>
      </c>
      <c r="O407" s="143">
        <v>0</v>
      </c>
      <c r="P407" s="261">
        <v>0</v>
      </c>
      <c r="Q407" s="281"/>
      <c r="R407" s="281"/>
    </row>
    <row r="408" spans="1:18" ht="20.25" customHeight="1" x14ac:dyDescent="0.6">
      <c r="A408" s="76" t="s">
        <v>353</v>
      </c>
      <c r="B408" s="76" t="s">
        <v>359</v>
      </c>
      <c r="C408" s="76" t="s">
        <v>5</v>
      </c>
      <c r="D408" s="76" t="s">
        <v>165</v>
      </c>
      <c r="E408" s="117">
        <v>12</v>
      </c>
      <c r="F408" s="143">
        <v>31</v>
      </c>
      <c r="G408" s="144">
        <v>2</v>
      </c>
      <c r="H408" s="145">
        <v>0</v>
      </c>
      <c r="I408" s="145">
        <v>0</v>
      </c>
      <c r="J408" s="145">
        <v>0</v>
      </c>
      <c r="K408" s="145">
        <v>0</v>
      </c>
      <c r="L408" s="145">
        <v>0</v>
      </c>
      <c r="M408" s="264">
        <v>2</v>
      </c>
      <c r="N408" s="143">
        <v>0</v>
      </c>
      <c r="O408" s="143">
        <v>2</v>
      </c>
      <c r="P408" s="261">
        <v>2</v>
      </c>
      <c r="Q408" s="281"/>
      <c r="R408" s="281"/>
    </row>
    <row r="409" spans="1:18" ht="20.25" customHeight="1" x14ac:dyDescent="0.6">
      <c r="A409" s="76" t="s">
        <v>353</v>
      </c>
      <c r="B409" s="76" t="s">
        <v>360</v>
      </c>
      <c r="C409" s="76" t="s">
        <v>19</v>
      </c>
      <c r="D409" s="76" t="s">
        <v>165</v>
      </c>
      <c r="E409" s="117">
        <v>36</v>
      </c>
      <c r="F409" s="143">
        <v>38</v>
      </c>
      <c r="G409" s="144">
        <v>5</v>
      </c>
      <c r="H409" s="145">
        <v>5</v>
      </c>
      <c r="I409" s="145">
        <v>5</v>
      </c>
      <c r="J409" s="145">
        <v>0</v>
      </c>
      <c r="K409" s="145">
        <v>0</v>
      </c>
      <c r="L409" s="145">
        <v>0</v>
      </c>
      <c r="M409" s="264">
        <v>15</v>
      </c>
      <c r="N409" s="143">
        <v>0</v>
      </c>
      <c r="O409" s="143">
        <v>4</v>
      </c>
      <c r="P409" s="261">
        <v>4</v>
      </c>
      <c r="Q409" s="281"/>
      <c r="R409" s="281"/>
    </row>
    <row r="410" spans="1:18" ht="20.25" customHeight="1" x14ac:dyDescent="0.6">
      <c r="A410" s="76" t="s">
        <v>353</v>
      </c>
      <c r="B410" s="76" t="s">
        <v>360</v>
      </c>
      <c r="C410" s="76" t="s">
        <v>21</v>
      </c>
      <c r="D410" s="76" t="s">
        <v>165</v>
      </c>
      <c r="E410" s="117">
        <v>12</v>
      </c>
      <c r="F410" s="143">
        <v>1</v>
      </c>
      <c r="G410" s="144">
        <v>1</v>
      </c>
      <c r="H410" s="145">
        <v>2</v>
      </c>
      <c r="I410" s="145">
        <v>0</v>
      </c>
      <c r="J410" s="145">
        <v>0</v>
      </c>
      <c r="K410" s="145">
        <v>0</v>
      </c>
      <c r="L410" s="145">
        <v>0</v>
      </c>
      <c r="M410" s="264">
        <v>3</v>
      </c>
      <c r="N410" s="143">
        <v>0</v>
      </c>
      <c r="O410" s="143">
        <v>0</v>
      </c>
      <c r="P410" s="261">
        <v>0</v>
      </c>
      <c r="Q410" s="281"/>
      <c r="R410" s="281"/>
    </row>
    <row r="411" spans="1:18" ht="20.25" customHeight="1" x14ac:dyDescent="0.6">
      <c r="A411" s="76" t="s">
        <v>353</v>
      </c>
      <c r="B411" s="76" t="s">
        <v>360</v>
      </c>
      <c r="C411" s="76" t="s">
        <v>25</v>
      </c>
      <c r="D411" s="76" t="s">
        <v>165</v>
      </c>
      <c r="E411" s="117">
        <v>12</v>
      </c>
      <c r="F411" s="143">
        <v>253</v>
      </c>
      <c r="G411" s="144">
        <v>11</v>
      </c>
      <c r="H411" s="145">
        <v>8</v>
      </c>
      <c r="I411" s="145">
        <v>0</v>
      </c>
      <c r="J411" s="145">
        <v>0</v>
      </c>
      <c r="K411" s="145">
        <v>0</v>
      </c>
      <c r="L411" s="145">
        <v>0</v>
      </c>
      <c r="M411" s="264">
        <v>19</v>
      </c>
      <c r="N411" s="143">
        <v>0</v>
      </c>
      <c r="O411" s="143">
        <v>21</v>
      </c>
      <c r="P411" s="261">
        <v>21</v>
      </c>
      <c r="Q411" s="281"/>
      <c r="R411" s="281"/>
    </row>
    <row r="412" spans="1:18" ht="20.25" customHeight="1" x14ac:dyDescent="0.6">
      <c r="A412" s="76" t="s">
        <v>353</v>
      </c>
      <c r="B412" s="76" t="s">
        <v>360</v>
      </c>
      <c r="C412" s="76" t="s">
        <v>180</v>
      </c>
      <c r="D412" s="76" t="s">
        <v>165</v>
      </c>
      <c r="E412" s="117">
        <v>12</v>
      </c>
      <c r="F412" s="143">
        <v>4</v>
      </c>
      <c r="G412" s="144">
        <v>0</v>
      </c>
      <c r="H412" s="145">
        <v>2</v>
      </c>
      <c r="I412" s="145">
        <v>0</v>
      </c>
      <c r="J412" s="145">
        <v>0</v>
      </c>
      <c r="K412" s="145">
        <v>0</v>
      </c>
      <c r="L412" s="145">
        <v>0</v>
      </c>
      <c r="M412" s="264">
        <v>2</v>
      </c>
      <c r="N412" s="143">
        <v>0</v>
      </c>
      <c r="O412" s="143">
        <v>0</v>
      </c>
      <c r="P412" s="261">
        <v>0</v>
      </c>
      <c r="Q412" s="281"/>
      <c r="R412" s="281"/>
    </row>
    <row r="413" spans="1:18" ht="20.25" customHeight="1" x14ac:dyDescent="0.6">
      <c r="A413" s="76" t="s">
        <v>353</v>
      </c>
      <c r="B413" s="76" t="s">
        <v>360</v>
      </c>
      <c r="C413" s="76" t="s">
        <v>44</v>
      </c>
      <c r="D413" s="76" t="s">
        <v>165</v>
      </c>
      <c r="E413" s="117">
        <v>21</v>
      </c>
      <c r="F413" s="143">
        <v>112</v>
      </c>
      <c r="G413" s="144">
        <v>5</v>
      </c>
      <c r="H413" s="145">
        <v>5</v>
      </c>
      <c r="I413" s="145">
        <v>0</v>
      </c>
      <c r="J413" s="145">
        <v>0</v>
      </c>
      <c r="K413" s="145">
        <v>0</v>
      </c>
      <c r="L413" s="145">
        <v>0</v>
      </c>
      <c r="M413" s="264">
        <v>10</v>
      </c>
      <c r="N413" s="143">
        <v>0</v>
      </c>
      <c r="O413" s="143">
        <v>5</v>
      </c>
      <c r="P413" s="261">
        <v>5</v>
      </c>
      <c r="Q413" s="281"/>
      <c r="R413" s="281"/>
    </row>
    <row r="414" spans="1:18" ht="20.25" customHeight="1" x14ac:dyDescent="0.6">
      <c r="A414" s="76" t="s">
        <v>353</v>
      </c>
      <c r="B414" s="76" t="s">
        <v>361</v>
      </c>
      <c r="C414" s="76" t="s">
        <v>25</v>
      </c>
      <c r="D414" s="76" t="s">
        <v>165</v>
      </c>
      <c r="E414" s="117">
        <v>12</v>
      </c>
      <c r="F414" s="143">
        <v>142</v>
      </c>
      <c r="G414" s="144">
        <v>11</v>
      </c>
      <c r="H414" s="145">
        <v>0</v>
      </c>
      <c r="I414" s="145">
        <v>0</v>
      </c>
      <c r="J414" s="145">
        <v>0</v>
      </c>
      <c r="K414" s="145">
        <v>0</v>
      </c>
      <c r="L414" s="145">
        <v>0</v>
      </c>
      <c r="M414" s="264">
        <v>11</v>
      </c>
      <c r="N414" s="143">
        <v>0</v>
      </c>
      <c r="O414" s="143">
        <v>12</v>
      </c>
      <c r="P414" s="261">
        <v>12</v>
      </c>
      <c r="Q414" s="281"/>
      <c r="R414" s="281"/>
    </row>
    <row r="415" spans="1:18" ht="20.25" customHeight="1" x14ac:dyDescent="0.6">
      <c r="A415" s="76" t="s">
        <v>353</v>
      </c>
      <c r="B415" s="76" t="s">
        <v>361</v>
      </c>
      <c r="C415" s="76" t="s">
        <v>44</v>
      </c>
      <c r="D415" s="76" t="s">
        <v>165</v>
      </c>
      <c r="E415" s="117">
        <v>24</v>
      </c>
      <c r="F415" s="143">
        <v>69</v>
      </c>
      <c r="G415" s="144">
        <v>2</v>
      </c>
      <c r="H415" s="145">
        <v>2</v>
      </c>
      <c r="I415" s="145">
        <v>0</v>
      </c>
      <c r="J415" s="145">
        <v>0</v>
      </c>
      <c r="K415" s="145">
        <v>0</v>
      </c>
      <c r="L415" s="145">
        <v>0</v>
      </c>
      <c r="M415" s="264">
        <v>4</v>
      </c>
      <c r="N415" s="143">
        <v>0</v>
      </c>
      <c r="O415" s="143">
        <v>2</v>
      </c>
      <c r="P415" s="261">
        <v>2</v>
      </c>
      <c r="Q415" s="281"/>
      <c r="R415" s="281"/>
    </row>
    <row r="416" spans="1:18" ht="20.25" customHeight="1" x14ac:dyDescent="0.6">
      <c r="A416" s="76" t="s">
        <v>353</v>
      </c>
      <c r="B416" s="76" t="s">
        <v>362</v>
      </c>
      <c r="C416" s="76" t="s">
        <v>25</v>
      </c>
      <c r="D416" s="76" t="s">
        <v>165</v>
      </c>
      <c r="E416" s="117">
        <v>12</v>
      </c>
      <c r="F416" s="143">
        <v>229</v>
      </c>
      <c r="G416" s="144">
        <v>10</v>
      </c>
      <c r="H416" s="145">
        <v>0</v>
      </c>
      <c r="I416" s="145">
        <v>0</v>
      </c>
      <c r="J416" s="145">
        <v>0</v>
      </c>
      <c r="K416" s="145">
        <v>0</v>
      </c>
      <c r="L416" s="145">
        <v>0</v>
      </c>
      <c r="M416" s="264">
        <v>10</v>
      </c>
      <c r="N416" s="143">
        <v>0</v>
      </c>
      <c r="O416" s="143">
        <v>10</v>
      </c>
      <c r="P416" s="261">
        <v>10</v>
      </c>
      <c r="Q416" s="281"/>
      <c r="R416" s="281"/>
    </row>
    <row r="417" spans="1:18" ht="20.25" customHeight="1" x14ac:dyDescent="0.6">
      <c r="A417" s="76" t="s">
        <v>353</v>
      </c>
      <c r="B417" s="76" t="s">
        <v>362</v>
      </c>
      <c r="C417" s="76" t="s">
        <v>34</v>
      </c>
      <c r="D417" s="76" t="s">
        <v>165</v>
      </c>
      <c r="E417" s="117">
        <v>72</v>
      </c>
      <c r="F417" s="143">
        <v>80</v>
      </c>
      <c r="G417" s="144">
        <v>3</v>
      </c>
      <c r="H417" s="145">
        <v>3</v>
      </c>
      <c r="I417" s="145">
        <v>3</v>
      </c>
      <c r="J417" s="145">
        <v>3</v>
      </c>
      <c r="K417" s="145">
        <v>2</v>
      </c>
      <c r="L417" s="145">
        <v>2</v>
      </c>
      <c r="M417" s="264">
        <v>16</v>
      </c>
      <c r="N417" s="143">
        <v>2</v>
      </c>
      <c r="O417" s="143">
        <v>1</v>
      </c>
      <c r="P417" s="261">
        <v>3</v>
      </c>
      <c r="Q417" s="281"/>
      <c r="R417" s="281"/>
    </row>
    <row r="418" spans="1:18" ht="20.25" customHeight="1" x14ac:dyDescent="0.6">
      <c r="A418" s="76" t="s">
        <v>353</v>
      </c>
      <c r="B418" s="76" t="s">
        <v>363</v>
      </c>
      <c r="C418" s="76" t="s">
        <v>25</v>
      </c>
      <c r="D418" s="76" t="s">
        <v>165</v>
      </c>
      <c r="E418" s="117">
        <v>12</v>
      </c>
      <c r="F418" s="143">
        <v>85</v>
      </c>
      <c r="G418" s="144">
        <v>13</v>
      </c>
      <c r="H418" s="145">
        <v>1</v>
      </c>
      <c r="I418" s="145">
        <v>0</v>
      </c>
      <c r="J418" s="145">
        <v>0</v>
      </c>
      <c r="K418" s="145">
        <v>0</v>
      </c>
      <c r="L418" s="145">
        <v>0</v>
      </c>
      <c r="M418" s="264">
        <v>14</v>
      </c>
      <c r="N418" s="143">
        <v>0</v>
      </c>
      <c r="O418" s="143">
        <v>12</v>
      </c>
      <c r="P418" s="261">
        <v>12</v>
      </c>
      <c r="Q418" s="281"/>
      <c r="R418" s="281"/>
    </row>
    <row r="419" spans="1:18" ht="20.25" customHeight="1" x14ac:dyDescent="0.6">
      <c r="A419" s="76" t="s">
        <v>353</v>
      </c>
      <c r="B419" s="76" t="s">
        <v>363</v>
      </c>
      <c r="C419" s="76" t="s">
        <v>34</v>
      </c>
      <c r="D419" s="76" t="s">
        <v>165</v>
      </c>
      <c r="E419" s="117">
        <v>48</v>
      </c>
      <c r="F419" s="143">
        <v>200</v>
      </c>
      <c r="G419" s="144">
        <v>2</v>
      </c>
      <c r="H419" s="145">
        <v>2</v>
      </c>
      <c r="I419" s="145">
        <v>2</v>
      </c>
      <c r="J419" s="145">
        <v>1</v>
      </c>
      <c r="K419" s="145">
        <v>0</v>
      </c>
      <c r="L419" s="145">
        <v>0</v>
      </c>
      <c r="M419" s="264">
        <v>7</v>
      </c>
      <c r="N419" s="143">
        <v>0</v>
      </c>
      <c r="O419" s="143">
        <v>1</v>
      </c>
      <c r="P419" s="261">
        <v>1</v>
      </c>
      <c r="Q419" s="281"/>
      <c r="R419" s="281"/>
    </row>
    <row r="420" spans="1:18" ht="20.25" customHeight="1" x14ac:dyDescent="0.6">
      <c r="A420" s="76" t="s">
        <v>353</v>
      </c>
      <c r="B420" s="76" t="s">
        <v>363</v>
      </c>
      <c r="C420" s="76" t="s">
        <v>44</v>
      </c>
      <c r="D420" s="76" t="s">
        <v>165</v>
      </c>
      <c r="E420" s="117">
        <v>24</v>
      </c>
      <c r="F420" s="143">
        <v>10</v>
      </c>
      <c r="G420" s="144">
        <v>2</v>
      </c>
      <c r="H420" s="145">
        <v>2</v>
      </c>
      <c r="I420" s="145">
        <v>0</v>
      </c>
      <c r="J420" s="145">
        <v>0</v>
      </c>
      <c r="K420" s="145">
        <v>0</v>
      </c>
      <c r="L420" s="145">
        <v>0</v>
      </c>
      <c r="M420" s="264">
        <v>4</v>
      </c>
      <c r="N420" s="143">
        <v>0</v>
      </c>
      <c r="O420" s="143">
        <v>0</v>
      </c>
      <c r="P420" s="261">
        <v>0</v>
      </c>
      <c r="Q420" s="281"/>
      <c r="R420" s="281"/>
    </row>
    <row r="421" spans="1:18" ht="20.25" customHeight="1" x14ac:dyDescent="0.6">
      <c r="A421" s="76" t="s">
        <v>353</v>
      </c>
      <c r="B421" s="76" t="s">
        <v>364</v>
      </c>
      <c r="C421" s="76" t="s">
        <v>25</v>
      </c>
      <c r="D421" s="76" t="s">
        <v>165</v>
      </c>
      <c r="E421" s="117">
        <v>12</v>
      </c>
      <c r="F421" s="143">
        <v>89</v>
      </c>
      <c r="G421" s="144">
        <v>6</v>
      </c>
      <c r="H421" s="145">
        <v>0</v>
      </c>
      <c r="I421" s="145">
        <v>0</v>
      </c>
      <c r="J421" s="145">
        <v>0</v>
      </c>
      <c r="K421" s="145">
        <v>0</v>
      </c>
      <c r="L421" s="145">
        <v>0</v>
      </c>
      <c r="M421" s="264">
        <v>6</v>
      </c>
      <c r="N421" s="143">
        <v>0</v>
      </c>
      <c r="O421" s="143">
        <v>6</v>
      </c>
      <c r="P421" s="261">
        <v>6</v>
      </c>
      <c r="Q421" s="281"/>
      <c r="R421" s="281"/>
    </row>
    <row r="422" spans="1:18" ht="20.25" customHeight="1" x14ac:dyDescent="0.6">
      <c r="A422" s="76" t="s">
        <v>353</v>
      </c>
      <c r="B422" s="76" t="s">
        <v>364</v>
      </c>
      <c r="C422" s="76" t="s">
        <v>40</v>
      </c>
      <c r="D422" s="76" t="s">
        <v>165</v>
      </c>
      <c r="E422" s="117">
        <v>36</v>
      </c>
      <c r="F422" s="143">
        <v>97</v>
      </c>
      <c r="G422" s="144">
        <v>2</v>
      </c>
      <c r="H422" s="145">
        <v>2</v>
      </c>
      <c r="I422" s="145">
        <v>2</v>
      </c>
      <c r="J422" s="145">
        <v>0</v>
      </c>
      <c r="K422" s="145">
        <v>0</v>
      </c>
      <c r="L422" s="145">
        <v>0</v>
      </c>
      <c r="M422" s="264">
        <v>6</v>
      </c>
      <c r="N422" s="143">
        <v>0</v>
      </c>
      <c r="O422" s="143">
        <v>2</v>
      </c>
      <c r="P422" s="261">
        <v>2</v>
      </c>
      <c r="Q422" s="281"/>
      <c r="R422" s="281"/>
    </row>
    <row r="423" spans="1:18" ht="20.25" customHeight="1" x14ac:dyDescent="0.6">
      <c r="A423" s="76" t="s">
        <v>353</v>
      </c>
      <c r="B423" s="76" t="s">
        <v>364</v>
      </c>
      <c r="C423" s="76" t="s">
        <v>44</v>
      </c>
      <c r="D423" s="76" t="s">
        <v>165</v>
      </c>
      <c r="E423" s="117">
        <v>24</v>
      </c>
      <c r="F423" s="143">
        <v>61</v>
      </c>
      <c r="G423" s="144">
        <v>5</v>
      </c>
      <c r="H423" s="145">
        <v>5</v>
      </c>
      <c r="I423" s="145">
        <v>0</v>
      </c>
      <c r="J423" s="145">
        <v>0</v>
      </c>
      <c r="K423" s="145">
        <v>0</v>
      </c>
      <c r="L423" s="145">
        <v>0</v>
      </c>
      <c r="M423" s="264">
        <v>10</v>
      </c>
      <c r="N423" s="143">
        <v>0</v>
      </c>
      <c r="O423" s="143">
        <v>5</v>
      </c>
      <c r="P423" s="261">
        <v>5</v>
      </c>
      <c r="Q423" s="281"/>
      <c r="R423" s="281"/>
    </row>
    <row r="424" spans="1:18" ht="20.25" customHeight="1" x14ac:dyDescent="0.6">
      <c r="A424" s="76" t="s">
        <v>353</v>
      </c>
      <c r="B424" s="76" t="s">
        <v>365</v>
      </c>
      <c r="C424" s="76" t="s">
        <v>815</v>
      </c>
      <c r="D424" s="76" t="s">
        <v>165</v>
      </c>
      <c r="E424" s="117">
        <v>12</v>
      </c>
      <c r="F424" s="143">
        <v>7</v>
      </c>
      <c r="G424" s="144">
        <v>2</v>
      </c>
      <c r="H424" s="145">
        <v>0</v>
      </c>
      <c r="I424" s="145">
        <v>0</v>
      </c>
      <c r="J424" s="145">
        <v>0</v>
      </c>
      <c r="K424" s="145">
        <v>0</v>
      </c>
      <c r="L424" s="145">
        <v>0</v>
      </c>
      <c r="M424" s="264">
        <v>2</v>
      </c>
      <c r="N424" s="143">
        <v>0</v>
      </c>
      <c r="O424" s="143">
        <v>2</v>
      </c>
      <c r="P424" s="261">
        <v>2</v>
      </c>
      <c r="Q424" s="281"/>
      <c r="R424" s="281"/>
    </row>
    <row r="425" spans="1:18" ht="20.25" customHeight="1" x14ac:dyDescent="0.6">
      <c r="A425" s="76" t="s">
        <v>353</v>
      </c>
      <c r="B425" s="76" t="s">
        <v>827</v>
      </c>
      <c r="C425" s="76" t="s">
        <v>25</v>
      </c>
      <c r="D425" s="76" t="s">
        <v>165</v>
      </c>
      <c r="E425" s="117">
        <v>12</v>
      </c>
      <c r="F425" s="143">
        <v>4</v>
      </c>
      <c r="G425" s="144">
        <v>4</v>
      </c>
      <c r="H425" s="145">
        <v>0</v>
      </c>
      <c r="I425" s="145">
        <v>0</v>
      </c>
      <c r="J425" s="145">
        <v>0</v>
      </c>
      <c r="K425" s="145">
        <v>0</v>
      </c>
      <c r="L425" s="145">
        <v>0</v>
      </c>
      <c r="M425" s="264">
        <v>4</v>
      </c>
      <c r="N425" s="143">
        <v>0</v>
      </c>
      <c r="O425" s="143">
        <v>3</v>
      </c>
      <c r="P425" s="261">
        <v>3</v>
      </c>
      <c r="Q425" s="281"/>
      <c r="R425" s="281"/>
    </row>
    <row r="426" spans="1:18" ht="20.25" customHeight="1" x14ac:dyDescent="0.6">
      <c r="A426" s="76" t="s">
        <v>353</v>
      </c>
      <c r="B426" s="76" t="s">
        <v>366</v>
      </c>
      <c r="C426" s="76" t="s">
        <v>25</v>
      </c>
      <c r="D426" s="76" t="s">
        <v>165</v>
      </c>
      <c r="E426" s="117">
        <v>12</v>
      </c>
      <c r="F426" s="143">
        <v>279</v>
      </c>
      <c r="G426" s="144">
        <v>31</v>
      </c>
      <c r="H426" s="145">
        <v>22</v>
      </c>
      <c r="I426" s="145">
        <v>0</v>
      </c>
      <c r="J426" s="145">
        <v>0</v>
      </c>
      <c r="K426" s="145">
        <v>0</v>
      </c>
      <c r="L426" s="145">
        <v>0</v>
      </c>
      <c r="M426" s="264">
        <v>53</v>
      </c>
      <c r="N426" s="143">
        <v>0</v>
      </c>
      <c r="O426" s="143">
        <v>56</v>
      </c>
      <c r="P426" s="261">
        <v>56</v>
      </c>
      <c r="Q426" s="281"/>
      <c r="R426" s="281"/>
    </row>
    <row r="427" spans="1:18" ht="20.25" customHeight="1" x14ac:dyDescent="0.6">
      <c r="A427" s="76" t="s">
        <v>353</v>
      </c>
      <c r="B427" s="76" t="s">
        <v>366</v>
      </c>
      <c r="C427" s="76" t="s">
        <v>34</v>
      </c>
      <c r="D427" s="76" t="s">
        <v>165</v>
      </c>
      <c r="E427" s="117">
        <v>48</v>
      </c>
      <c r="F427" s="143">
        <v>202</v>
      </c>
      <c r="G427" s="144">
        <v>5</v>
      </c>
      <c r="H427" s="145">
        <v>5</v>
      </c>
      <c r="I427" s="145">
        <v>5</v>
      </c>
      <c r="J427" s="145">
        <v>5</v>
      </c>
      <c r="K427" s="145">
        <v>0</v>
      </c>
      <c r="L427" s="145">
        <v>0</v>
      </c>
      <c r="M427" s="264">
        <v>20</v>
      </c>
      <c r="N427" s="143">
        <v>0</v>
      </c>
      <c r="O427" s="143">
        <v>5</v>
      </c>
      <c r="P427" s="261">
        <v>5</v>
      </c>
      <c r="Q427" s="281"/>
      <c r="R427" s="281"/>
    </row>
    <row r="428" spans="1:18" ht="20.25" customHeight="1" x14ac:dyDescent="0.6">
      <c r="A428" s="76" t="s">
        <v>353</v>
      </c>
      <c r="B428" s="76" t="s">
        <v>366</v>
      </c>
      <c r="C428" s="76" t="s">
        <v>40</v>
      </c>
      <c r="D428" s="76" t="s">
        <v>165</v>
      </c>
      <c r="E428" s="117">
        <v>36</v>
      </c>
      <c r="F428" s="143">
        <v>8</v>
      </c>
      <c r="G428" s="144">
        <v>8</v>
      </c>
      <c r="H428" s="145">
        <v>8</v>
      </c>
      <c r="I428" s="145">
        <v>8</v>
      </c>
      <c r="J428" s="145">
        <v>0</v>
      </c>
      <c r="K428" s="145">
        <v>0</v>
      </c>
      <c r="L428" s="145">
        <v>0</v>
      </c>
      <c r="M428" s="264">
        <v>24</v>
      </c>
      <c r="N428" s="143">
        <v>0</v>
      </c>
      <c r="O428" s="143">
        <v>8</v>
      </c>
      <c r="P428" s="261">
        <v>8</v>
      </c>
      <c r="Q428" s="281"/>
      <c r="R428" s="281"/>
    </row>
    <row r="429" spans="1:18" ht="20.25" customHeight="1" x14ac:dyDescent="0.6">
      <c r="A429" s="76" t="s">
        <v>353</v>
      </c>
      <c r="B429" s="76" t="s">
        <v>366</v>
      </c>
      <c r="C429" s="76" t="s">
        <v>44</v>
      </c>
      <c r="D429" s="76" t="s">
        <v>165</v>
      </c>
      <c r="E429" s="117">
        <v>24</v>
      </c>
      <c r="F429" s="143">
        <v>174</v>
      </c>
      <c r="G429" s="144">
        <v>10</v>
      </c>
      <c r="H429" s="145">
        <v>10</v>
      </c>
      <c r="I429" s="145">
        <v>0</v>
      </c>
      <c r="J429" s="145">
        <v>0</v>
      </c>
      <c r="K429" s="145">
        <v>0</v>
      </c>
      <c r="L429" s="145">
        <v>0</v>
      </c>
      <c r="M429" s="264">
        <v>20</v>
      </c>
      <c r="N429" s="143">
        <v>0</v>
      </c>
      <c r="O429" s="143">
        <v>10</v>
      </c>
      <c r="P429" s="261">
        <v>10</v>
      </c>
      <c r="Q429" s="281"/>
      <c r="R429" s="281"/>
    </row>
    <row r="430" spans="1:18" ht="20.25" customHeight="1" x14ac:dyDescent="0.6">
      <c r="A430" s="76" t="s">
        <v>353</v>
      </c>
      <c r="B430" s="76" t="s">
        <v>366</v>
      </c>
      <c r="C430" s="76" t="s">
        <v>48</v>
      </c>
      <c r="D430" s="76" t="s">
        <v>165</v>
      </c>
      <c r="E430" s="117">
        <v>36</v>
      </c>
      <c r="F430" s="143">
        <v>18</v>
      </c>
      <c r="G430" s="144">
        <v>1</v>
      </c>
      <c r="H430" s="145">
        <v>1</v>
      </c>
      <c r="I430" s="145">
        <v>1</v>
      </c>
      <c r="J430" s="145">
        <v>0</v>
      </c>
      <c r="K430" s="145">
        <v>0</v>
      </c>
      <c r="L430" s="145">
        <v>0</v>
      </c>
      <c r="M430" s="264">
        <v>3</v>
      </c>
      <c r="N430" s="143">
        <v>0</v>
      </c>
      <c r="O430" s="143">
        <v>1</v>
      </c>
      <c r="P430" s="261">
        <v>1</v>
      </c>
      <c r="Q430" s="281"/>
      <c r="R430" s="281"/>
    </row>
    <row r="431" spans="1:18" ht="20.25" customHeight="1" x14ac:dyDescent="0.6">
      <c r="A431" s="76" t="s">
        <v>353</v>
      </c>
      <c r="B431" s="76" t="s">
        <v>367</v>
      </c>
      <c r="C431" s="76" t="s">
        <v>34</v>
      </c>
      <c r="D431" s="76" t="s">
        <v>165</v>
      </c>
      <c r="E431" s="117">
        <v>72</v>
      </c>
      <c r="F431" s="143">
        <v>87</v>
      </c>
      <c r="G431" s="144">
        <v>4</v>
      </c>
      <c r="H431" s="145">
        <v>4</v>
      </c>
      <c r="I431" s="145">
        <v>4</v>
      </c>
      <c r="J431" s="145">
        <v>4</v>
      </c>
      <c r="K431" s="145">
        <v>4</v>
      </c>
      <c r="L431" s="145">
        <v>4</v>
      </c>
      <c r="M431" s="264">
        <v>24</v>
      </c>
      <c r="N431" s="143">
        <v>4</v>
      </c>
      <c r="O431" s="143">
        <v>0</v>
      </c>
      <c r="P431" s="261">
        <v>4</v>
      </c>
      <c r="Q431" s="281"/>
      <c r="R431" s="281"/>
    </row>
    <row r="432" spans="1:18" ht="20.25" customHeight="1" x14ac:dyDescent="0.6">
      <c r="A432" s="76" t="s">
        <v>353</v>
      </c>
      <c r="B432" s="76" t="s">
        <v>368</v>
      </c>
      <c r="C432" s="76" t="s">
        <v>25</v>
      </c>
      <c r="D432" s="76" t="s">
        <v>165</v>
      </c>
      <c r="E432" s="117">
        <v>12</v>
      </c>
      <c r="F432" s="143">
        <v>280</v>
      </c>
      <c r="G432" s="144">
        <v>18</v>
      </c>
      <c r="H432" s="145">
        <v>10</v>
      </c>
      <c r="I432" s="145">
        <v>0</v>
      </c>
      <c r="J432" s="145">
        <v>0</v>
      </c>
      <c r="K432" s="145">
        <v>0</v>
      </c>
      <c r="L432" s="145">
        <v>0</v>
      </c>
      <c r="M432" s="264">
        <v>28</v>
      </c>
      <c r="N432" s="143">
        <v>0</v>
      </c>
      <c r="O432" s="143">
        <v>28</v>
      </c>
      <c r="P432" s="261">
        <v>28</v>
      </c>
      <c r="Q432" s="281"/>
      <c r="R432" s="281"/>
    </row>
    <row r="433" spans="1:18" ht="20.25" customHeight="1" x14ac:dyDescent="0.6">
      <c r="A433" s="76" t="s">
        <v>353</v>
      </c>
      <c r="B433" s="76" t="s">
        <v>368</v>
      </c>
      <c r="C433" s="76" t="s">
        <v>30</v>
      </c>
      <c r="D433" s="76" t="s">
        <v>165</v>
      </c>
      <c r="E433" s="117">
        <v>11</v>
      </c>
      <c r="F433" s="143">
        <v>12</v>
      </c>
      <c r="G433" s="144">
        <v>1</v>
      </c>
      <c r="H433" s="145">
        <v>1</v>
      </c>
      <c r="I433" s="145">
        <v>1</v>
      </c>
      <c r="J433" s="145">
        <v>0</v>
      </c>
      <c r="K433" s="145">
        <v>0</v>
      </c>
      <c r="L433" s="145">
        <v>0</v>
      </c>
      <c r="M433" s="264">
        <v>3</v>
      </c>
      <c r="N433" s="143">
        <v>0</v>
      </c>
      <c r="O433" s="143">
        <v>1</v>
      </c>
      <c r="P433" s="261">
        <v>1</v>
      </c>
      <c r="Q433" s="281"/>
      <c r="R433" s="281"/>
    </row>
    <row r="434" spans="1:18" ht="20.25" customHeight="1" x14ac:dyDescent="0.6">
      <c r="A434" s="76" t="s">
        <v>353</v>
      </c>
      <c r="B434" s="76" t="s">
        <v>368</v>
      </c>
      <c r="C434" s="76" t="s">
        <v>44</v>
      </c>
      <c r="D434" s="76" t="s">
        <v>165</v>
      </c>
      <c r="E434" s="117">
        <v>24</v>
      </c>
      <c r="F434" s="143">
        <v>200</v>
      </c>
      <c r="G434" s="144">
        <v>4</v>
      </c>
      <c r="H434" s="145">
        <v>4</v>
      </c>
      <c r="I434" s="145">
        <v>0</v>
      </c>
      <c r="J434" s="145">
        <v>0</v>
      </c>
      <c r="K434" s="145">
        <v>0</v>
      </c>
      <c r="L434" s="145">
        <v>0</v>
      </c>
      <c r="M434" s="264">
        <v>8</v>
      </c>
      <c r="N434" s="143">
        <v>1</v>
      </c>
      <c r="O434" s="143">
        <v>3</v>
      </c>
      <c r="P434" s="261">
        <v>4</v>
      </c>
      <c r="Q434" s="281"/>
      <c r="R434" s="281"/>
    </row>
    <row r="435" spans="1:18" ht="20.25" customHeight="1" x14ac:dyDescent="0.6">
      <c r="A435" s="76" t="s">
        <v>353</v>
      </c>
      <c r="B435" s="76" t="s">
        <v>369</v>
      </c>
      <c r="C435" s="76" t="s">
        <v>25</v>
      </c>
      <c r="D435" s="76" t="s">
        <v>165</v>
      </c>
      <c r="E435" s="117">
        <v>12</v>
      </c>
      <c r="F435" s="143">
        <v>166</v>
      </c>
      <c r="G435" s="144">
        <v>14</v>
      </c>
      <c r="H435" s="145">
        <v>6</v>
      </c>
      <c r="I435" s="145">
        <v>0</v>
      </c>
      <c r="J435" s="145">
        <v>0</v>
      </c>
      <c r="K435" s="145">
        <v>0</v>
      </c>
      <c r="L435" s="145">
        <v>0</v>
      </c>
      <c r="M435" s="264">
        <v>20</v>
      </c>
      <c r="N435" s="143">
        <v>0</v>
      </c>
      <c r="O435" s="143">
        <v>20</v>
      </c>
      <c r="P435" s="261">
        <v>20</v>
      </c>
      <c r="Q435" s="281"/>
      <c r="R435" s="281"/>
    </row>
    <row r="436" spans="1:18" ht="20.25" customHeight="1" x14ac:dyDescent="0.6">
      <c r="A436" s="76" t="s">
        <v>353</v>
      </c>
      <c r="B436" s="76" t="s">
        <v>370</v>
      </c>
      <c r="C436" s="76" t="s">
        <v>25</v>
      </c>
      <c r="D436" s="76" t="s">
        <v>165</v>
      </c>
      <c r="E436" s="117">
        <v>12</v>
      </c>
      <c r="F436" s="143">
        <v>206</v>
      </c>
      <c r="G436" s="144">
        <v>8</v>
      </c>
      <c r="H436" s="145">
        <v>1</v>
      </c>
      <c r="I436" s="145">
        <v>0</v>
      </c>
      <c r="J436" s="145">
        <v>0</v>
      </c>
      <c r="K436" s="145">
        <v>0</v>
      </c>
      <c r="L436" s="145">
        <v>0</v>
      </c>
      <c r="M436" s="264">
        <v>9</v>
      </c>
      <c r="N436" s="143">
        <v>0</v>
      </c>
      <c r="O436" s="143">
        <v>10</v>
      </c>
      <c r="P436" s="261">
        <v>10</v>
      </c>
      <c r="Q436" s="281"/>
      <c r="R436" s="281"/>
    </row>
    <row r="437" spans="1:18" ht="20.25" customHeight="1" x14ac:dyDescent="0.6">
      <c r="A437" s="76" t="s">
        <v>353</v>
      </c>
      <c r="B437" s="76" t="s">
        <v>642</v>
      </c>
      <c r="C437" s="76" t="s">
        <v>25</v>
      </c>
      <c r="D437" s="76" t="s">
        <v>165</v>
      </c>
      <c r="E437" s="117">
        <v>12</v>
      </c>
      <c r="F437" s="143">
        <v>30</v>
      </c>
      <c r="G437" s="144">
        <v>6</v>
      </c>
      <c r="H437" s="145">
        <v>0</v>
      </c>
      <c r="I437" s="145">
        <v>0</v>
      </c>
      <c r="J437" s="145">
        <v>0</v>
      </c>
      <c r="K437" s="145">
        <v>0</v>
      </c>
      <c r="L437" s="145">
        <v>0</v>
      </c>
      <c r="M437" s="264">
        <v>6</v>
      </c>
      <c r="N437" s="143">
        <v>0</v>
      </c>
      <c r="O437" s="143">
        <v>6</v>
      </c>
      <c r="P437" s="261">
        <v>6</v>
      </c>
      <c r="Q437" s="281"/>
      <c r="R437" s="281"/>
    </row>
    <row r="438" spans="1:18" ht="20.25" customHeight="1" x14ac:dyDescent="0.6">
      <c r="A438" s="76" t="s">
        <v>353</v>
      </c>
      <c r="B438" s="76" t="s">
        <v>643</v>
      </c>
      <c r="C438" s="76" t="s">
        <v>25</v>
      </c>
      <c r="D438" s="76" t="s">
        <v>165</v>
      </c>
      <c r="E438" s="117">
        <v>12</v>
      </c>
      <c r="F438" s="143">
        <v>84</v>
      </c>
      <c r="G438" s="144">
        <v>6</v>
      </c>
      <c r="H438" s="145">
        <v>0</v>
      </c>
      <c r="I438" s="145">
        <v>0</v>
      </c>
      <c r="J438" s="145">
        <v>0</v>
      </c>
      <c r="K438" s="145">
        <v>0</v>
      </c>
      <c r="L438" s="145">
        <v>0</v>
      </c>
      <c r="M438" s="264">
        <v>6</v>
      </c>
      <c r="N438" s="143">
        <v>0</v>
      </c>
      <c r="O438" s="143">
        <v>6</v>
      </c>
      <c r="P438" s="261">
        <v>6</v>
      </c>
      <c r="Q438" s="281"/>
      <c r="R438" s="281"/>
    </row>
    <row r="439" spans="1:18" ht="20.25" customHeight="1" x14ac:dyDescent="0.6">
      <c r="A439" s="76" t="s">
        <v>353</v>
      </c>
      <c r="B439" s="76" t="s">
        <v>371</v>
      </c>
      <c r="C439" s="76" t="s">
        <v>5</v>
      </c>
      <c r="D439" s="76" t="s">
        <v>165</v>
      </c>
      <c r="E439" s="117">
        <v>12</v>
      </c>
      <c r="F439" s="143">
        <v>418</v>
      </c>
      <c r="G439" s="144">
        <v>190</v>
      </c>
      <c r="H439" s="145">
        <v>22</v>
      </c>
      <c r="I439" s="145">
        <v>0</v>
      </c>
      <c r="J439" s="145">
        <v>0</v>
      </c>
      <c r="K439" s="145">
        <v>0</v>
      </c>
      <c r="L439" s="145">
        <v>0</v>
      </c>
      <c r="M439" s="264">
        <v>212</v>
      </c>
      <c r="N439" s="143">
        <v>0</v>
      </c>
      <c r="O439" s="143">
        <v>194</v>
      </c>
      <c r="P439" s="261">
        <v>194</v>
      </c>
      <c r="Q439" s="281"/>
      <c r="R439" s="281"/>
    </row>
    <row r="440" spans="1:18" ht="20.25" customHeight="1" x14ac:dyDescent="0.6">
      <c r="A440" s="76" t="s">
        <v>353</v>
      </c>
      <c r="B440" s="76" t="s">
        <v>371</v>
      </c>
      <c r="C440" s="76" t="s">
        <v>19</v>
      </c>
      <c r="D440" s="76" t="s">
        <v>165</v>
      </c>
      <c r="E440" s="117">
        <v>36</v>
      </c>
      <c r="F440" s="143">
        <v>40</v>
      </c>
      <c r="G440" s="144">
        <v>6</v>
      </c>
      <c r="H440" s="145">
        <v>6</v>
      </c>
      <c r="I440" s="145">
        <v>6</v>
      </c>
      <c r="J440" s="145">
        <v>0</v>
      </c>
      <c r="K440" s="145">
        <v>0</v>
      </c>
      <c r="L440" s="145">
        <v>0</v>
      </c>
      <c r="M440" s="264">
        <v>18</v>
      </c>
      <c r="N440" s="143">
        <v>0</v>
      </c>
      <c r="O440" s="143">
        <v>7</v>
      </c>
      <c r="P440" s="261">
        <v>7</v>
      </c>
      <c r="Q440" s="281"/>
      <c r="R440" s="281"/>
    </row>
    <row r="441" spans="1:18" ht="20.25" customHeight="1" x14ac:dyDescent="0.6">
      <c r="A441" s="76" t="s">
        <v>353</v>
      </c>
      <c r="B441" s="76" t="s">
        <v>371</v>
      </c>
      <c r="C441" s="76" t="s">
        <v>23</v>
      </c>
      <c r="D441" s="76" t="s">
        <v>165</v>
      </c>
      <c r="E441" s="117">
        <v>25</v>
      </c>
      <c r="F441" s="143">
        <v>240</v>
      </c>
      <c r="G441" s="144">
        <v>6</v>
      </c>
      <c r="H441" s="145">
        <v>6</v>
      </c>
      <c r="I441" s="145">
        <v>0</v>
      </c>
      <c r="J441" s="145">
        <v>0</v>
      </c>
      <c r="K441" s="145">
        <v>0</v>
      </c>
      <c r="L441" s="145">
        <v>0</v>
      </c>
      <c r="M441" s="264">
        <v>12</v>
      </c>
      <c r="N441" s="143">
        <v>0</v>
      </c>
      <c r="O441" s="143">
        <v>6</v>
      </c>
      <c r="P441" s="261">
        <v>6</v>
      </c>
      <c r="Q441" s="281"/>
      <c r="R441" s="281"/>
    </row>
    <row r="442" spans="1:18" ht="20.25" customHeight="1" x14ac:dyDescent="0.6">
      <c r="A442" s="76" t="s">
        <v>353</v>
      </c>
      <c r="B442" s="76" t="s">
        <v>371</v>
      </c>
      <c r="C442" s="76" t="s">
        <v>25</v>
      </c>
      <c r="D442" s="76" t="s">
        <v>165</v>
      </c>
      <c r="E442" s="117">
        <v>12</v>
      </c>
      <c r="F442" s="143">
        <v>300</v>
      </c>
      <c r="G442" s="144">
        <v>31</v>
      </c>
      <c r="H442" s="145">
        <v>6</v>
      </c>
      <c r="I442" s="145">
        <v>0</v>
      </c>
      <c r="J442" s="145">
        <v>0</v>
      </c>
      <c r="K442" s="145">
        <v>0</v>
      </c>
      <c r="L442" s="145">
        <v>0</v>
      </c>
      <c r="M442" s="264">
        <v>37</v>
      </c>
      <c r="N442" s="143">
        <v>0</v>
      </c>
      <c r="O442" s="143">
        <v>36</v>
      </c>
      <c r="P442" s="261">
        <v>36</v>
      </c>
      <c r="Q442" s="281"/>
      <c r="R442" s="281"/>
    </row>
    <row r="443" spans="1:18" ht="20.25" customHeight="1" x14ac:dyDescent="0.6">
      <c r="A443" s="76" t="s">
        <v>353</v>
      </c>
      <c r="B443" s="76" t="s">
        <v>371</v>
      </c>
      <c r="C443" s="76" t="s">
        <v>44</v>
      </c>
      <c r="D443" s="76" t="s">
        <v>165</v>
      </c>
      <c r="E443" s="117">
        <v>24</v>
      </c>
      <c r="F443" s="143">
        <v>372</v>
      </c>
      <c r="G443" s="144">
        <v>57</v>
      </c>
      <c r="H443" s="145">
        <v>54</v>
      </c>
      <c r="I443" s="145">
        <v>0</v>
      </c>
      <c r="J443" s="145">
        <v>0</v>
      </c>
      <c r="K443" s="145">
        <v>0</v>
      </c>
      <c r="L443" s="145">
        <v>0</v>
      </c>
      <c r="M443" s="264">
        <v>111</v>
      </c>
      <c r="N443" s="143">
        <v>0</v>
      </c>
      <c r="O443" s="143">
        <v>49</v>
      </c>
      <c r="P443" s="261">
        <v>49</v>
      </c>
      <c r="Q443" s="281"/>
      <c r="R443" s="281"/>
    </row>
    <row r="444" spans="1:18" ht="20.25" customHeight="1" x14ac:dyDescent="0.6">
      <c r="A444" s="76" t="s">
        <v>353</v>
      </c>
      <c r="B444" s="76" t="s">
        <v>372</v>
      </c>
      <c r="C444" s="76" t="s">
        <v>180</v>
      </c>
      <c r="D444" s="76" t="s">
        <v>165</v>
      </c>
      <c r="E444" s="117">
        <v>12</v>
      </c>
      <c r="F444" s="143">
        <v>6</v>
      </c>
      <c r="G444" s="144">
        <v>1</v>
      </c>
      <c r="H444" s="145">
        <v>0</v>
      </c>
      <c r="I444" s="145">
        <v>0</v>
      </c>
      <c r="J444" s="145">
        <v>0</v>
      </c>
      <c r="K444" s="145">
        <v>0</v>
      </c>
      <c r="L444" s="145">
        <v>0</v>
      </c>
      <c r="M444" s="264">
        <v>1</v>
      </c>
      <c r="N444" s="143">
        <v>0</v>
      </c>
      <c r="O444" s="143">
        <v>1</v>
      </c>
      <c r="P444" s="261">
        <v>1</v>
      </c>
      <c r="Q444" s="281"/>
      <c r="R444" s="281"/>
    </row>
    <row r="445" spans="1:18" ht="20.25" customHeight="1" x14ac:dyDescent="0.6">
      <c r="A445" s="76" t="s">
        <v>353</v>
      </c>
      <c r="B445" s="76" t="s">
        <v>373</v>
      </c>
      <c r="C445" s="76" t="s">
        <v>25</v>
      </c>
      <c r="D445" s="76" t="s">
        <v>165</v>
      </c>
      <c r="E445" s="117">
        <v>12</v>
      </c>
      <c r="F445" s="143">
        <v>72</v>
      </c>
      <c r="G445" s="144">
        <v>5</v>
      </c>
      <c r="H445" s="145">
        <v>0</v>
      </c>
      <c r="I445" s="145">
        <v>0</v>
      </c>
      <c r="J445" s="145">
        <v>0</v>
      </c>
      <c r="K445" s="145">
        <v>0</v>
      </c>
      <c r="L445" s="145">
        <v>0</v>
      </c>
      <c r="M445" s="264">
        <v>5</v>
      </c>
      <c r="N445" s="143">
        <v>0</v>
      </c>
      <c r="O445" s="143">
        <v>6</v>
      </c>
      <c r="P445" s="261">
        <v>6</v>
      </c>
      <c r="Q445" s="281"/>
      <c r="R445" s="281"/>
    </row>
    <row r="446" spans="1:18" ht="20.25" customHeight="1" x14ac:dyDescent="0.6">
      <c r="A446" s="76" t="s">
        <v>353</v>
      </c>
      <c r="B446" s="76" t="s">
        <v>373</v>
      </c>
      <c r="C446" s="76" t="s">
        <v>34</v>
      </c>
      <c r="D446" s="76" t="s">
        <v>165</v>
      </c>
      <c r="E446" s="117">
        <v>48</v>
      </c>
      <c r="F446" s="143">
        <v>130</v>
      </c>
      <c r="G446" s="144">
        <v>1</v>
      </c>
      <c r="H446" s="145">
        <v>1</v>
      </c>
      <c r="I446" s="145">
        <v>1</v>
      </c>
      <c r="J446" s="145">
        <v>1</v>
      </c>
      <c r="K446" s="145">
        <v>0</v>
      </c>
      <c r="L446" s="145">
        <v>0</v>
      </c>
      <c r="M446" s="264">
        <v>4</v>
      </c>
      <c r="N446" s="143">
        <v>0</v>
      </c>
      <c r="O446" s="143">
        <v>1</v>
      </c>
      <c r="P446" s="261">
        <v>1</v>
      </c>
      <c r="Q446" s="281"/>
      <c r="R446" s="281"/>
    </row>
    <row r="447" spans="1:18" ht="20.25" customHeight="1" x14ac:dyDescent="0.6">
      <c r="A447" s="76" t="s">
        <v>353</v>
      </c>
      <c r="B447" s="76" t="s">
        <v>374</v>
      </c>
      <c r="C447" s="76" t="s">
        <v>25</v>
      </c>
      <c r="D447" s="76" t="s">
        <v>165</v>
      </c>
      <c r="E447" s="117">
        <v>12</v>
      </c>
      <c r="F447" s="143">
        <v>76</v>
      </c>
      <c r="G447" s="144">
        <v>14</v>
      </c>
      <c r="H447" s="145">
        <v>0</v>
      </c>
      <c r="I447" s="145">
        <v>0</v>
      </c>
      <c r="J447" s="145">
        <v>0</v>
      </c>
      <c r="K447" s="145">
        <v>0</v>
      </c>
      <c r="L447" s="145">
        <v>0</v>
      </c>
      <c r="M447" s="264">
        <v>14</v>
      </c>
      <c r="N447" s="143">
        <v>0</v>
      </c>
      <c r="O447" s="143">
        <v>14</v>
      </c>
      <c r="P447" s="261">
        <v>14</v>
      </c>
      <c r="Q447" s="281"/>
      <c r="R447" s="281"/>
    </row>
    <row r="448" spans="1:18" ht="20.25" customHeight="1" x14ac:dyDescent="0.6">
      <c r="A448" s="76" t="s">
        <v>353</v>
      </c>
      <c r="B448" s="76" t="s">
        <v>374</v>
      </c>
      <c r="C448" s="76" t="s">
        <v>34</v>
      </c>
      <c r="D448" s="76" t="s">
        <v>165</v>
      </c>
      <c r="E448" s="117">
        <v>48</v>
      </c>
      <c r="F448" s="143">
        <v>144</v>
      </c>
      <c r="G448" s="144">
        <v>2</v>
      </c>
      <c r="H448" s="145">
        <v>2</v>
      </c>
      <c r="I448" s="145">
        <v>2</v>
      </c>
      <c r="J448" s="145">
        <v>2</v>
      </c>
      <c r="K448" s="145">
        <v>0</v>
      </c>
      <c r="L448" s="145">
        <v>0</v>
      </c>
      <c r="M448" s="264">
        <v>8</v>
      </c>
      <c r="N448" s="143">
        <v>0</v>
      </c>
      <c r="O448" s="143">
        <v>2</v>
      </c>
      <c r="P448" s="261">
        <v>2</v>
      </c>
      <c r="Q448" s="281"/>
      <c r="R448" s="281"/>
    </row>
    <row r="449" spans="1:18" ht="20.25" customHeight="1" x14ac:dyDescent="0.6">
      <c r="A449" s="76" t="s">
        <v>353</v>
      </c>
      <c r="B449" s="76" t="s">
        <v>375</v>
      </c>
      <c r="C449" s="76" t="s">
        <v>25</v>
      </c>
      <c r="D449" s="76" t="s">
        <v>165</v>
      </c>
      <c r="E449" s="117">
        <v>12</v>
      </c>
      <c r="F449" s="143">
        <v>203</v>
      </c>
      <c r="G449" s="144">
        <v>4</v>
      </c>
      <c r="H449" s="145">
        <v>2</v>
      </c>
      <c r="I449" s="145">
        <v>0</v>
      </c>
      <c r="J449" s="145">
        <v>0</v>
      </c>
      <c r="K449" s="145">
        <v>0</v>
      </c>
      <c r="L449" s="145">
        <v>0</v>
      </c>
      <c r="M449" s="264">
        <v>6</v>
      </c>
      <c r="N449" s="143">
        <v>0</v>
      </c>
      <c r="O449" s="143">
        <v>6</v>
      </c>
      <c r="P449" s="261">
        <v>6</v>
      </c>
      <c r="Q449" s="281"/>
      <c r="R449" s="281"/>
    </row>
    <row r="450" spans="1:18" ht="20.25" customHeight="1" x14ac:dyDescent="0.6">
      <c r="A450" s="76" t="s">
        <v>353</v>
      </c>
      <c r="B450" s="76" t="s">
        <v>375</v>
      </c>
      <c r="C450" s="76" t="s">
        <v>30</v>
      </c>
      <c r="D450" s="76" t="s">
        <v>165</v>
      </c>
      <c r="E450" s="117">
        <v>36</v>
      </c>
      <c r="F450" s="143">
        <v>5</v>
      </c>
      <c r="G450" s="144">
        <v>0</v>
      </c>
      <c r="H450" s="145">
        <v>1</v>
      </c>
      <c r="I450" s="145">
        <v>1</v>
      </c>
      <c r="J450" s="145">
        <v>0</v>
      </c>
      <c r="K450" s="145">
        <v>0</v>
      </c>
      <c r="L450" s="145">
        <v>0</v>
      </c>
      <c r="M450" s="264">
        <v>2</v>
      </c>
      <c r="N450" s="143">
        <v>0</v>
      </c>
      <c r="O450" s="143">
        <v>1</v>
      </c>
      <c r="P450" s="261">
        <v>1</v>
      </c>
      <c r="Q450" s="281"/>
      <c r="R450" s="281"/>
    </row>
    <row r="451" spans="1:18" ht="20.25" customHeight="1" x14ac:dyDescent="0.6">
      <c r="A451" s="76" t="s">
        <v>353</v>
      </c>
      <c r="B451" s="76" t="s">
        <v>375</v>
      </c>
      <c r="C451" s="76" t="s">
        <v>34</v>
      </c>
      <c r="D451" s="76" t="s">
        <v>165</v>
      </c>
      <c r="E451" s="117">
        <v>72</v>
      </c>
      <c r="F451" s="143">
        <v>71</v>
      </c>
      <c r="G451" s="144">
        <v>2</v>
      </c>
      <c r="H451" s="145">
        <v>2</v>
      </c>
      <c r="I451" s="145">
        <v>2</v>
      </c>
      <c r="J451" s="145">
        <v>2</v>
      </c>
      <c r="K451" s="145">
        <v>2</v>
      </c>
      <c r="L451" s="145">
        <v>2</v>
      </c>
      <c r="M451" s="264">
        <v>12</v>
      </c>
      <c r="N451" s="143">
        <v>2</v>
      </c>
      <c r="O451" s="143">
        <v>0</v>
      </c>
      <c r="P451" s="261">
        <v>2</v>
      </c>
      <c r="Q451" s="281"/>
      <c r="R451" s="281"/>
    </row>
    <row r="452" spans="1:18" ht="20.25" customHeight="1" x14ac:dyDescent="0.6">
      <c r="A452" s="76" t="s">
        <v>353</v>
      </c>
      <c r="B452" s="76" t="s">
        <v>375</v>
      </c>
      <c r="C452" s="76" t="s">
        <v>44</v>
      </c>
      <c r="D452" s="76" t="s">
        <v>165</v>
      </c>
      <c r="E452" s="117">
        <v>24</v>
      </c>
      <c r="F452" s="143">
        <v>211</v>
      </c>
      <c r="G452" s="144">
        <v>5</v>
      </c>
      <c r="H452" s="145">
        <v>5</v>
      </c>
      <c r="I452" s="145">
        <v>0</v>
      </c>
      <c r="J452" s="145">
        <v>0</v>
      </c>
      <c r="K452" s="145">
        <v>0</v>
      </c>
      <c r="L452" s="145">
        <v>0</v>
      </c>
      <c r="M452" s="264">
        <v>10</v>
      </c>
      <c r="N452" s="143">
        <v>0</v>
      </c>
      <c r="O452" s="143">
        <v>5</v>
      </c>
      <c r="P452" s="261">
        <v>5</v>
      </c>
      <c r="Q452" s="281"/>
      <c r="R452" s="281"/>
    </row>
    <row r="453" spans="1:18" ht="20.25" customHeight="1" x14ac:dyDescent="0.6">
      <c r="A453" s="76" t="s">
        <v>353</v>
      </c>
      <c r="B453" s="76" t="s">
        <v>376</v>
      </c>
      <c r="C453" s="76" t="s">
        <v>25</v>
      </c>
      <c r="D453" s="76" t="s">
        <v>165</v>
      </c>
      <c r="E453" s="117">
        <v>12</v>
      </c>
      <c r="F453" s="143">
        <v>161</v>
      </c>
      <c r="G453" s="144">
        <v>8</v>
      </c>
      <c r="H453" s="145">
        <v>1</v>
      </c>
      <c r="I453" s="145">
        <v>0</v>
      </c>
      <c r="J453" s="145">
        <v>0</v>
      </c>
      <c r="K453" s="145">
        <v>0</v>
      </c>
      <c r="L453" s="145">
        <v>0</v>
      </c>
      <c r="M453" s="264">
        <v>9</v>
      </c>
      <c r="N453" s="143">
        <v>0</v>
      </c>
      <c r="O453" s="143">
        <v>9</v>
      </c>
      <c r="P453" s="261">
        <v>9</v>
      </c>
      <c r="Q453" s="281"/>
      <c r="R453" s="281"/>
    </row>
    <row r="454" spans="1:18" ht="20.25" customHeight="1" x14ac:dyDescent="0.6">
      <c r="A454" s="76" t="s">
        <v>353</v>
      </c>
      <c r="B454" s="76" t="s">
        <v>376</v>
      </c>
      <c r="C454" s="76" t="s">
        <v>34</v>
      </c>
      <c r="D454" s="76" t="s">
        <v>165</v>
      </c>
      <c r="E454" s="117">
        <v>48</v>
      </c>
      <c r="F454" s="143">
        <v>177</v>
      </c>
      <c r="G454" s="144">
        <v>3</v>
      </c>
      <c r="H454" s="145">
        <v>3</v>
      </c>
      <c r="I454" s="145">
        <v>2</v>
      </c>
      <c r="J454" s="145">
        <v>2</v>
      </c>
      <c r="K454" s="145">
        <v>0</v>
      </c>
      <c r="L454" s="145">
        <v>0</v>
      </c>
      <c r="M454" s="264">
        <v>10</v>
      </c>
      <c r="N454" s="143">
        <v>0</v>
      </c>
      <c r="O454" s="143">
        <v>2</v>
      </c>
      <c r="P454" s="261">
        <v>2</v>
      </c>
      <c r="Q454" s="281"/>
      <c r="R454" s="281"/>
    </row>
    <row r="455" spans="1:18" ht="20.25" customHeight="1" x14ac:dyDescent="0.6">
      <c r="A455" s="76" t="s">
        <v>353</v>
      </c>
      <c r="B455" s="76" t="s">
        <v>377</v>
      </c>
      <c r="C455" s="76" t="s">
        <v>23</v>
      </c>
      <c r="D455" s="76" t="s">
        <v>167</v>
      </c>
      <c r="E455" s="117">
        <v>24</v>
      </c>
      <c r="F455" s="143">
        <v>130</v>
      </c>
      <c r="G455" s="144">
        <v>11</v>
      </c>
      <c r="H455" s="145">
        <v>11</v>
      </c>
      <c r="I455" s="145">
        <v>0</v>
      </c>
      <c r="J455" s="145">
        <v>0</v>
      </c>
      <c r="K455" s="145">
        <v>0</v>
      </c>
      <c r="L455" s="145">
        <v>0</v>
      </c>
      <c r="M455" s="264">
        <v>22</v>
      </c>
      <c r="N455" s="143">
        <v>0</v>
      </c>
      <c r="O455" s="143">
        <v>11</v>
      </c>
      <c r="P455" s="261">
        <v>11</v>
      </c>
      <c r="Q455" s="281"/>
      <c r="R455" s="281"/>
    </row>
    <row r="456" spans="1:18" ht="20.25" customHeight="1" x14ac:dyDescent="0.6">
      <c r="A456" s="76" t="s">
        <v>353</v>
      </c>
      <c r="B456" s="76" t="s">
        <v>377</v>
      </c>
      <c r="C456" s="76" t="s">
        <v>34</v>
      </c>
      <c r="D456" s="76" t="s">
        <v>167</v>
      </c>
      <c r="E456" s="117">
        <v>48</v>
      </c>
      <c r="F456" s="143">
        <v>221</v>
      </c>
      <c r="G456" s="144">
        <v>3</v>
      </c>
      <c r="H456" s="145">
        <v>3</v>
      </c>
      <c r="I456" s="145">
        <v>3</v>
      </c>
      <c r="J456" s="145">
        <v>3</v>
      </c>
      <c r="K456" s="145">
        <v>2</v>
      </c>
      <c r="L456" s="145">
        <v>2</v>
      </c>
      <c r="M456" s="264">
        <v>16</v>
      </c>
      <c r="N456" s="143">
        <v>2</v>
      </c>
      <c r="O456" s="143">
        <v>1</v>
      </c>
      <c r="P456" s="261">
        <v>3</v>
      </c>
      <c r="Q456" s="281"/>
      <c r="R456" s="281"/>
    </row>
    <row r="457" spans="1:18" ht="20.25" customHeight="1" x14ac:dyDescent="0.6">
      <c r="A457" s="76" t="s">
        <v>353</v>
      </c>
      <c r="B457" s="76" t="s">
        <v>377</v>
      </c>
      <c r="C457" s="76" t="s">
        <v>40</v>
      </c>
      <c r="D457" s="76" t="s">
        <v>167</v>
      </c>
      <c r="E457" s="117">
        <v>36</v>
      </c>
      <c r="F457" s="143">
        <v>276</v>
      </c>
      <c r="G457" s="144">
        <v>11</v>
      </c>
      <c r="H457" s="145">
        <v>10</v>
      </c>
      <c r="I457" s="145">
        <v>11</v>
      </c>
      <c r="J457" s="145">
        <v>0</v>
      </c>
      <c r="K457" s="145">
        <v>0</v>
      </c>
      <c r="L457" s="145">
        <v>0</v>
      </c>
      <c r="M457" s="264">
        <v>32</v>
      </c>
      <c r="N457" s="143">
        <v>0</v>
      </c>
      <c r="O457" s="143">
        <v>11</v>
      </c>
      <c r="P457" s="261">
        <v>11</v>
      </c>
      <c r="Q457" s="281"/>
      <c r="R457" s="281"/>
    </row>
    <row r="458" spans="1:18" ht="20.25" customHeight="1" x14ac:dyDescent="0.6">
      <c r="A458" s="76" t="s">
        <v>353</v>
      </c>
      <c r="B458" s="76" t="s">
        <v>377</v>
      </c>
      <c r="C458" s="76" t="s">
        <v>44</v>
      </c>
      <c r="D458" s="76" t="s">
        <v>167</v>
      </c>
      <c r="E458" s="117">
        <v>24</v>
      </c>
      <c r="F458" s="143">
        <v>74</v>
      </c>
      <c r="G458" s="144">
        <v>8</v>
      </c>
      <c r="H458" s="145">
        <v>9</v>
      </c>
      <c r="I458" s="145">
        <v>0</v>
      </c>
      <c r="J458" s="145">
        <v>0</v>
      </c>
      <c r="K458" s="145">
        <v>0</v>
      </c>
      <c r="L458" s="145">
        <v>0</v>
      </c>
      <c r="M458" s="264">
        <v>17</v>
      </c>
      <c r="N458" s="143">
        <v>0</v>
      </c>
      <c r="O458" s="143">
        <v>10</v>
      </c>
      <c r="P458" s="261">
        <v>10</v>
      </c>
      <c r="Q458" s="281"/>
      <c r="R458" s="281"/>
    </row>
    <row r="459" spans="1:18" ht="20.25" customHeight="1" x14ac:dyDescent="0.6">
      <c r="A459" s="76" t="s">
        <v>353</v>
      </c>
      <c r="B459" s="76" t="s">
        <v>377</v>
      </c>
      <c r="C459" s="76" t="s">
        <v>46</v>
      </c>
      <c r="D459" s="76" t="s">
        <v>167</v>
      </c>
      <c r="E459" s="117">
        <v>36</v>
      </c>
      <c r="F459" s="143">
        <v>94</v>
      </c>
      <c r="G459" s="144">
        <v>9</v>
      </c>
      <c r="H459" s="145">
        <v>9</v>
      </c>
      <c r="I459" s="145">
        <v>9</v>
      </c>
      <c r="J459" s="145">
        <v>0</v>
      </c>
      <c r="K459" s="145">
        <v>0</v>
      </c>
      <c r="L459" s="145">
        <v>0</v>
      </c>
      <c r="M459" s="264">
        <v>27</v>
      </c>
      <c r="N459" s="143">
        <v>0</v>
      </c>
      <c r="O459" s="143">
        <v>9</v>
      </c>
      <c r="P459" s="261">
        <v>9</v>
      </c>
      <c r="Q459" s="281"/>
      <c r="R459" s="281"/>
    </row>
    <row r="460" spans="1:18" ht="20.25" customHeight="1" x14ac:dyDescent="0.6">
      <c r="A460" s="76" t="s">
        <v>353</v>
      </c>
      <c r="B460" s="76" t="s">
        <v>377</v>
      </c>
      <c r="C460" s="76" t="s">
        <v>48</v>
      </c>
      <c r="D460" s="76" t="s">
        <v>167</v>
      </c>
      <c r="E460" s="117">
        <v>34</v>
      </c>
      <c r="F460" s="143">
        <v>65</v>
      </c>
      <c r="G460" s="144">
        <v>10</v>
      </c>
      <c r="H460" s="145">
        <v>8</v>
      </c>
      <c r="I460" s="145">
        <v>7</v>
      </c>
      <c r="J460" s="145">
        <v>0</v>
      </c>
      <c r="K460" s="145">
        <v>0</v>
      </c>
      <c r="L460" s="145">
        <v>0</v>
      </c>
      <c r="M460" s="264">
        <v>25</v>
      </c>
      <c r="N460" s="143">
        <v>0</v>
      </c>
      <c r="O460" s="143">
        <v>10</v>
      </c>
      <c r="P460" s="261">
        <v>10</v>
      </c>
      <c r="Q460" s="281"/>
      <c r="R460" s="281"/>
    </row>
    <row r="461" spans="1:18" ht="20.25" customHeight="1" x14ac:dyDescent="0.6">
      <c r="A461" s="76" t="s">
        <v>353</v>
      </c>
      <c r="B461" s="76" t="s">
        <v>378</v>
      </c>
      <c r="C461" s="76" t="s">
        <v>25</v>
      </c>
      <c r="D461" s="76" t="s">
        <v>165</v>
      </c>
      <c r="E461" s="117">
        <v>12</v>
      </c>
      <c r="F461" s="143">
        <v>150</v>
      </c>
      <c r="G461" s="144">
        <v>13</v>
      </c>
      <c r="H461" s="145">
        <v>4</v>
      </c>
      <c r="I461" s="145">
        <v>0</v>
      </c>
      <c r="J461" s="145">
        <v>0</v>
      </c>
      <c r="K461" s="145">
        <v>0</v>
      </c>
      <c r="L461" s="145">
        <v>0</v>
      </c>
      <c r="M461" s="264">
        <v>17</v>
      </c>
      <c r="N461" s="143">
        <v>0</v>
      </c>
      <c r="O461" s="143">
        <v>15</v>
      </c>
      <c r="P461" s="261">
        <v>15</v>
      </c>
      <c r="Q461" s="281"/>
      <c r="R461" s="281"/>
    </row>
    <row r="462" spans="1:18" ht="20.25" customHeight="1" x14ac:dyDescent="0.6">
      <c r="A462" s="76" t="s">
        <v>353</v>
      </c>
      <c r="B462" s="76" t="s">
        <v>378</v>
      </c>
      <c r="C462" s="76" t="s">
        <v>30</v>
      </c>
      <c r="D462" s="76" t="s">
        <v>165</v>
      </c>
      <c r="E462" s="117">
        <v>36</v>
      </c>
      <c r="F462" s="143">
        <v>5</v>
      </c>
      <c r="G462" s="144">
        <v>2</v>
      </c>
      <c r="H462" s="145">
        <v>2</v>
      </c>
      <c r="I462" s="145">
        <v>2</v>
      </c>
      <c r="J462" s="145">
        <v>0</v>
      </c>
      <c r="K462" s="145">
        <v>0</v>
      </c>
      <c r="L462" s="145">
        <v>0</v>
      </c>
      <c r="M462" s="264">
        <v>6</v>
      </c>
      <c r="N462" s="143">
        <v>0</v>
      </c>
      <c r="O462" s="143">
        <v>2</v>
      </c>
      <c r="P462" s="261">
        <v>2</v>
      </c>
      <c r="Q462" s="281"/>
      <c r="R462" s="281"/>
    </row>
    <row r="463" spans="1:18" ht="20.25" customHeight="1" x14ac:dyDescent="0.6">
      <c r="A463" s="76" t="s">
        <v>353</v>
      </c>
      <c r="B463" s="76" t="s">
        <v>379</v>
      </c>
      <c r="C463" s="76" t="s">
        <v>25</v>
      </c>
      <c r="D463" s="76" t="s">
        <v>165</v>
      </c>
      <c r="E463" s="117">
        <v>12</v>
      </c>
      <c r="F463" s="143">
        <v>191</v>
      </c>
      <c r="G463" s="144">
        <v>13</v>
      </c>
      <c r="H463" s="145">
        <v>4</v>
      </c>
      <c r="I463" s="145">
        <v>0</v>
      </c>
      <c r="J463" s="145">
        <v>0</v>
      </c>
      <c r="K463" s="145">
        <v>0</v>
      </c>
      <c r="L463" s="145">
        <v>0</v>
      </c>
      <c r="M463" s="264">
        <v>17</v>
      </c>
      <c r="N463" s="143">
        <v>0</v>
      </c>
      <c r="O463" s="143">
        <v>17</v>
      </c>
      <c r="P463" s="261">
        <v>17</v>
      </c>
      <c r="Q463" s="281"/>
      <c r="R463" s="281"/>
    </row>
    <row r="464" spans="1:18" ht="20.25" customHeight="1" x14ac:dyDescent="0.6">
      <c r="A464" s="76" t="s">
        <v>353</v>
      </c>
      <c r="B464" s="76" t="s">
        <v>380</v>
      </c>
      <c r="C464" s="76" t="s">
        <v>25</v>
      </c>
      <c r="D464" s="76" t="s">
        <v>165</v>
      </c>
      <c r="E464" s="117">
        <v>12</v>
      </c>
      <c r="F464" s="143">
        <v>19</v>
      </c>
      <c r="G464" s="144">
        <v>5</v>
      </c>
      <c r="H464" s="145">
        <v>0</v>
      </c>
      <c r="I464" s="145">
        <v>0</v>
      </c>
      <c r="J464" s="145">
        <v>0</v>
      </c>
      <c r="K464" s="145">
        <v>0</v>
      </c>
      <c r="L464" s="145">
        <v>0</v>
      </c>
      <c r="M464" s="264">
        <v>5</v>
      </c>
      <c r="N464" s="143">
        <v>0</v>
      </c>
      <c r="O464" s="143">
        <v>7</v>
      </c>
      <c r="P464" s="261">
        <v>7</v>
      </c>
      <c r="Q464" s="281"/>
      <c r="R464" s="281"/>
    </row>
    <row r="465" spans="1:18" ht="20.25" customHeight="1" x14ac:dyDescent="0.6">
      <c r="A465" s="76" t="s">
        <v>353</v>
      </c>
      <c r="B465" s="76" t="s">
        <v>380</v>
      </c>
      <c r="C465" s="76" t="s">
        <v>34</v>
      </c>
      <c r="D465" s="76" t="s">
        <v>165</v>
      </c>
      <c r="E465" s="117">
        <v>48</v>
      </c>
      <c r="F465" s="143">
        <v>44</v>
      </c>
      <c r="G465" s="144">
        <v>2</v>
      </c>
      <c r="H465" s="145">
        <v>0</v>
      </c>
      <c r="I465" s="145">
        <v>0</v>
      </c>
      <c r="J465" s="145">
        <v>0</v>
      </c>
      <c r="K465" s="145">
        <v>0</v>
      </c>
      <c r="L465" s="145">
        <v>0</v>
      </c>
      <c r="M465" s="264">
        <v>2</v>
      </c>
      <c r="N465" s="143">
        <v>0</v>
      </c>
      <c r="O465" s="143">
        <v>0</v>
      </c>
      <c r="P465" s="261">
        <v>0</v>
      </c>
      <c r="Q465" s="281"/>
      <c r="R465" s="281"/>
    </row>
    <row r="466" spans="1:18" ht="20.25" customHeight="1" x14ac:dyDescent="0.6">
      <c r="A466" s="76" t="s">
        <v>353</v>
      </c>
      <c r="B466" s="76" t="s">
        <v>381</v>
      </c>
      <c r="C466" s="76" t="s">
        <v>25</v>
      </c>
      <c r="D466" s="76" t="s">
        <v>165</v>
      </c>
      <c r="E466" s="117">
        <v>12</v>
      </c>
      <c r="F466" s="143">
        <v>24</v>
      </c>
      <c r="G466" s="144">
        <v>2</v>
      </c>
      <c r="H466" s="145">
        <v>0</v>
      </c>
      <c r="I466" s="145">
        <v>0</v>
      </c>
      <c r="J466" s="145">
        <v>0</v>
      </c>
      <c r="K466" s="145">
        <v>0</v>
      </c>
      <c r="L466" s="145">
        <v>0</v>
      </c>
      <c r="M466" s="264">
        <v>2</v>
      </c>
      <c r="N466" s="143">
        <v>0</v>
      </c>
      <c r="O466" s="143">
        <v>2</v>
      </c>
      <c r="P466" s="261">
        <v>2</v>
      </c>
      <c r="Q466" s="281"/>
      <c r="R466" s="281"/>
    </row>
    <row r="467" spans="1:18" ht="20.25" customHeight="1" x14ac:dyDescent="0.6">
      <c r="A467" s="76" t="s">
        <v>353</v>
      </c>
      <c r="B467" s="76" t="s">
        <v>382</v>
      </c>
      <c r="C467" s="76" t="s">
        <v>19</v>
      </c>
      <c r="D467" s="76" t="s">
        <v>165</v>
      </c>
      <c r="E467" s="117">
        <v>36</v>
      </c>
      <c r="F467" s="143">
        <v>43</v>
      </c>
      <c r="G467" s="144">
        <v>4</v>
      </c>
      <c r="H467" s="145">
        <v>4</v>
      </c>
      <c r="I467" s="145">
        <v>4</v>
      </c>
      <c r="J467" s="145">
        <v>0</v>
      </c>
      <c r="K467" s="145">
        <v>0</v>
      </c>
      <c r="L467" s="145">
        <v>0</v>
      </c>
      <c r="M467" s="264">
        <v>12</v>
      </c>
      <c r="N467" s="143">
        <v>0</v>
      </c>
      <c r="O467" s="143">
        <v>4</v>
      </c>
      <c r="P467" s="261">
        <v>4</v>
      </c>
      <c r="Q467" s="281"/>
      <c r="R467" s="281"/>
    </row>
    <row r="468" spans="1:18" ht="20.25" customHeight="1" x14ac:dyDescent="0.6">
      <c r="A468" s="76" t="s">
        <v>353</v>
      </c>
      <c r="B468" s="76" t="s">
        <v>382</v>
      </c>
      <c r="C468" s="76" t="s">
        <v>25</v>
      </c>
      <c r="D468" s="76" t="s">
        <v>165</v>
      </c>
      <c r="E468" s="117">
        <v>12</v>
      </c>
      <c r="F468" s="143">
        <v>83</v>
      </c>
      <c r="G468" s="144">
        <v>16</v>
      </c>
      <c r="H468" s="145">
        <v>1</v>
      </c>
      <c r="I468" s="145">
        <v>0</v>
      </c>
      <c r="J468" s="145">
        <v>0</v>
      </c>
      <c r="K468" s="145">
        <v>0</v>
      </c>
      <c r="L468" s="145">
        <v>0</v>
      </c>
      <c r="M468" s="264">
        <v>17</v>
      </c>
      <c r="N468" s="143">
        <v>0</v>
      </c>
      <c r="O468" s="143">
        <v>20</v>
      </c>
      <c r="P468" s="261">
        <v>20</v>
      </c>
      <c r="Q468" s="281"/>
      <c r="R468" s="281"/>
    </row>
    <row r="469" spans="1:18" ht="20.25" customHeight="1" x14ac:dyDescent="0.6">
      <c r="A469" s="76" t="s">
        <v>353</v>
      </c>
      <c r="B469" s="76" t="s">
        <v>382</v>
      </c>
      <c r="C469" s="76" t="s">
        <v>32</v>
      </c>
      <c r="D469" s="76" t="s">
        <v>165</v>
      </c>
      <c r="E469" s="117">
        <v>24</v>
      </c>
      <c r="F469" s="143">
        <v>27</v>
      </c>
      <c r="G469" s="144">
        <v>2</v>
      </c>
      <c r="H469" s="145">
        <v>2</v>
      </c>
      <c r="I469" s="145">
        <v>0</v>
      </c>
      <c r="J469" s="145">
        <v>0</v>
      </c>
      <c r="K469" s="145">
        <v>0</v>
      </c>
      <c r="L469" s="145">
        <v>0</v>
      </c>
      <c r="M469" s="264">
        <v>4</v>
      </c>
      <c r="N469" s="143">
        <v>0</v>
      </c>
      <c r="O469" s="143">
        <v>2</v>
      </c>
      <c r="P469" s="261">
        <v>2</v>
      </c>
      <c r="Q469" s="281"/>
      <c r="R469" s="281"/>
    </row>
    <row r="470" spans="1:18" ht="20.25" customHeight="1" x14ac:dyDescent="0.6">
      <c r="A470" s="76" t="s">
        <v>353</v>
      </c>
      <c r="B470" s="76" t="s">
        <v>382</v>
      </c>
      <c r="C470" s="76" t="s">
        <v>44</v>
      </c>
      <c r="D470" s="76" t="s">
        <v>165</v>
      </c>
      <c r="E470" s="117">
        <v>24</v>
      </c>
      <c r="F470" s="143">
        <v>92</v>
      </c>
      <c r="G470" s="144">
        <v>5</v>
      </c>
      <c r="H470" s="145">
        <v>5</v>
      </c>
      <c r="I470" s="145">
        <v>0</v>
      </c>
      <c r="J470" s="145">
        <v>0</v>
      </c>
      <c r="K470" s="145">
        <v>0</v>
      </c>
      <c r="L470" s="145">
        <v>0</v>
      </c>
      <c r="M470" s="264">
        <v>10</v>
      </c>
      <c r="N470" s="143">
        <v>0</v>
      </c>
      <c r="O470" s="143">
        <v>5</v>
      </c>
      <c r="P470" s="261">
        <v>5</v>
      </c>
      <c r="Q470" s="281"/>
      <c r="R470" s="281"/>
    </row>
    <row r="471" spans="1:18" ht="20.25" customHeight="1" x14ac:dyDescent="0.6">
      <c r="A471" s="76" t="s">
        <v>353</v>
      </c>
      <c r="B471" s="76" t="s">
        <v>382</v>
      </c>
      <c r="C471" s="76" t="s">
        <v>48</v>
      </c>
      <c r="D471" s="76" t="s">
        <v>165</v>
      </c>
      <c r="E471" s="117">
        <v>36</v>
      </c>
      <c r="F471" s="143">
        <v>23</v>
      </c>
      <c r="G471" s="144">
        <v>2</v>
      </c>
      <c r="H471" s="145">
        <v>2</v>
      </c>
      <c r="I471" s="145">
        <v>1</v>
      </c>
      <c r="J471" s="145">
        <v>0</v>
      </c>
      <c r="K471" s="145">
        <v>0</v>
      </c>
      <c r="L471" s="145">
        <v>0</v>
      </c>
      <c r="M471" s="264">
        <v>5</v>
      </c>
      <c r="N471" s="143">
        <v>0</v>
      </c>
      <c r="O471" s="143">
        <v>2</v>
      </c>
      <c r="P471" s="261">
        <v>2</v>
      </c>
      <c r="Q471" s="281"/>
      <c r="R471" s="281"/>
    </row>
    <row r="472" spans="1:18" ht="20.25" customHeight="1" x14ac:dyDescent="0.6">
      <c r="A472" s="76" t="s">
        <v>353</v>
      </c>
      <c r="B472" s="76" t="s">
        <v>383</v>
      </c>
      <c r="C472" s="76" t="s">
        <v>25</v>
      </c>
      <c r="D472" s="76" t="s">
        <v>165</v>
      </c>
      <c r="E472" s="117">
        <v>12</v>
      </c>
      <c r="F472" s="143">
        <v>22</v>
      </c>
      <c r="G472" s="144">
        <v>7</v>
      </c>
      <c r="H472" s="145">
        <v>0</v>
      </c>
      <c r="I472" s="145">
        <v>0</v>
      </c>
      <c r="J472" s="145">
        <v>0</v>
      </c>
      <c r="K472" s="145">
        <v>0</v>
      </c>
      <c r="L472" s="145">
        <v>0</v>
      </c>
      <c r="M472" s="264">
        <v>7</v>
      </c>
      <c r="N472" s="143">
        <v>0</v>
      </c>
      <c r="O472" s="143">
        <v>6</v>
      </c>
      <c r="P472" s="261">
        <v>6</v>
      </c>
      <c r="Q472" s="281"/>
      <c r="R472" s="281"/>
    </row>
    <row r="473" spans="1:18" ht="20.25" customHeight="1" x14ac:dyDescent="0.6">
      <c r="A473" s="76" t="s">
        <v>353</v>
      </c>
      <c r="B473" s="76" t="s">
        <v>384</v>
      </c>
      <c r="C473" s="76" t="s">
        <v>19</v>
      </c>
      <c r="D473" s="76" t="s">
        <v>165</v>
      </c>
      <c r="E473" s="117">
        <v>36</v>
      </c>
      <c r="F473" s="143">
        <v>20</v>
      </c>
      <c r="G473" s="144">
        <v>4</v>
      </c>
      <c r="H473" s="145">
        <v>4</v>
      </c>
      <c r="I473" s="145">
        <v>4</v>
      </c>
      <c r="J473" s="145">
        <v>0</v>
      </c>
      <c r="K473" s="145">
        <v>0</v>
      </c>
      <c r="L473" s="145">
        <v>0</v>
      </c>
      <c r="M473" s="264">
        <v>12</v>
      </c>
      <c r="N473" s="143">
        <v>0</v>
      </c>
      <c r="O473" s="143">
        <v>3</v>
      </c>
      <c r="P473" s="261">
        <v>3</v>
      </c>
      <c r="Q473" s="281"/>
      <c r="R473" s="281"/>
    </row>
    <row r="474" spans="1:18" ht="20.25" customHeight="1" x14ac:dyDescent="0.6">
      <c r="A474" s="76" t="s">
        <v>353</v>
      </c>
      <c r="B474" s="76" t="s">
        <v>384</v>
      </c>
      <c r="C474" s="76" t="s">
        <v>25</v>
      </c>
      <c r="D474" s="76" t="s">
        <v>165</v>
      </c>
      <c r="E474" s="117">
        <v>12</v>
      </c>
      <c r="F474" s="143">
        <v>22</v>
      </c>
      <c r="G474" s="144">
        <v>22</v>
      </c>
      <c r="H474" s="145">
        <v>3</v>
      </c>
      <c r="I474" s="145">
        <v>0</v>
      </c>
      <c r="J474" s="145">
        <v>0</v>
      </c>
      <c r="K474" s="145">
        <v>0</v>
      </c>
      <c r="L474" s="145">
        <v>0</v>
      </c>
      <c r="M474" s="264">
        <v>25</v>
      </c>
      <c r="N474" s="143">
        <v>0</v>
      </c>
      <c r="O474" s="143">
        <v>24</v>
      </c>
      <c r="P474" s="261">
        <v>24</v>
      </c>
      <c r="Q474" s="281"/>
      <c r="R474" s="281"/>
    </row>
    <row r="475" spans="1:18" ht="20.25" customHeight="1" x14ac:dyDescent="0.6">
      <c r="A475" s="76" t="s">
        <v>353</v>
      </c>
      <c r="B475" s="76" t="s">
        <v>384</v>
      </c>
      <c r="C475" s="76" t="s">
        <v>40</v>
      </c>
      <c r="D475" s="76" t="s">
        <v>165</v>
      </c>
      <c r="E475" s="117">
        <v>36</v>
      </c>
      <c r="F475" s="143">
        <v>99</v>
      </c>
      <c r="G475" s="144">
        <v>4</v>
      </c>
      <c r="H475" s="145">
        <v>4</v>
      </c>
      <c r="I475" s="145">
        <v>4</v>
      </c>
      <c r="J475" s="145">
        <v>0</v>
      </c>
      <c r="K475" s="145">
        <v>0</v>
      </c>
      <c r="L475" s="145">
        <v>0</v>
      </c>
      <c r="M475" s="264">
        <v>12</v>
      </c>
      <c r="N475" s="143">
        <v>0</v>
      </c>
      <c r="O475" s="143">
        <v>4</v>
      </c>
      <c r="P475" s="261">
        <v>4</v>
      </c>
      <c r="Q475" s="281"/>
      <c r="R475" s="281"/>
    </row>
    <row r="476" spans="1:18" ht="20.25" customHeight="1" x14ac:dyDescent="0.6">
      <c r="A476" s="76" t="s">
        <v>353</v>
      </c>
      <c r="B476" s="76" t="s">
        <v>384</v>
      </c>
      <c r="C476" s="76" t="s">
        <v>44</v>
      </c>
      <c r="D476" s="76" t="s">
        <v>165</v>
      </c>
      <c r="E476" s="117">
        <v>23</v>
      </c>
      <c r="F476" s="143">
        <v>80</v>
      </c>
      <c r="G476" s="144">
        <v>6</v>
      </c>
      <c r="H476" s="145">
        <v>6</v>
      </c>
      <c r="I476" s="145">
        <v>0</v>
      </c>
      <c r="J476" s="145">
        <v>0</v>
      </c>
      <c r="K476" s="145">
        <v>0</v>
      </c>
      <c r="L476" s="145">
        <v>0</v>
      </c>
      <c r="M476" s="264">
        <v>12</v>
      </c>
      <c r="N476" s="143">
        <v>0</v>
      </c>
      <c r="O476" s="143">
        <v>6</v>
      </c>
      <c r="P476" s="261">
        <v>6</v>
      </c>
      <c r="Q476" s="281"/>
      <c r="R476" s="281"/>
    </row>
    <row r="477" spans="1:18" ht="20.25" customHeight="1" x14ac:dyDescent="0.6">
      <c r="A477" s="76" t="s">
        <v>353</v>
      </c>
      <c r="B477" s="76" t="s">
        <v>385</v>
      </c>
      <c r="C477" s="76" t="s">
        <v>25</v>
      </c>
      <c r="D477" s="76" t="s">
        <v>165</v>
      </c>
      <c r="E477" s="117">
        <v>12</v>
      </c>
      <c r="F477" s="143">
        <v>39</v>
      </c>
      <c r="G477" s="144">
        <v>3</v>
      </c>
      <c r="H477" s="145">
        <v>0</v>
      </c>
      <c r="I477" s="145">
        <v>0</v>
      </c>
      <c r="J477" s="145">
        <v>0</v>
      </c>
      <c r="K477" s="145">
        <v>0</v>
      </c>
      <c r="L477" s="145">
        <v>0</v>
      </c>
      <c r="M477" s="264">
        <v>3</v>
      </c>
      <c r="N477" s="143">
        <v>0</v>
      </c>
      <c r="O477" s="143">
        <v>3</v>
      </c>
      <c r="P477" s="261">
        <v>3</v>
      </c>
      <c r="Q477" s="281"/>
      <c r="R477" s="281"/>
    </row>
    <row r="478" spans="1:18" ht="20.25" customHeight="1" x14ac:dyDescent="0.6">
      <c r="A478" s="76" t="s">
        <v>353</v>
      </c>
      <c r="B478" s="76" t="s">
        <v>386</v>
      </c>
      <c r="C478" s="76" t="s">
        <v>25</v>
      </c>
      <c r="D478" s="76" t="s">
        <v>165</v>
      </c>
      <c r="E478" s="117">
        <v>12</v>
      </c>
      <c r="F478" s="143">
        <v>2</v>
      </c>
      <c r="G478" s="144">
        <v>2</v>
      </c>
      <c r="H478" s="145">
        <v>0</v>
      </c>
      <c r="I478" s="145">
        <v>0</v>
      </c>
      <c r="J478" s="145">
        <v>0</v>
      </c>
      <c r="K478" s="145">
        <v>0</v>
      </c>
      <c r="L478" s="145">
        <v>0</v>
      </c>
      <c r="M478" s="264">
        <v>2</v>
      </c>
      <c r="N478" s="143">
        <v>0</v>
      </c>
      <c r="O478" s="143">
        <v>5</v>
      </c>
      <c r="P478" s="261">
        <v>5</v>
      </c>
      <c r="Q478" s="281"/>
      <c r="R478" s="281"/>
    </row>
    <row r="479" spans="1:18" ht="20.25" customHeight="1" x14ac:dyDescent="0.6">
      <c r="A479" s="76" t="s">
        <v>353</v>
      </c>
      <c r="B479" s="76" t="s">
        <v>387</v>
      </c>
      <c r="C479" s="76" t="s">
        <v>25</v>
      </c>
      <c r="D479" s="76" t="s">
        <v>165</v>
      </c>
      <c r="E479" s="117">
        <v>12</v>
      </c>
      <c r="F479" s="143">
        <v>41</v>
      </c>
      <c r="G479" s="144">
        <v>7</v>
      </c>
      <c r="H479" s="145">
        <v>2</v>
      </c>
      <c r="I479" s="145">
        <v>0</v>
      </c>
      <c r="J479" s="145">
        <v>0</v>
      </c>
      <c r="K479" s="145">
        <v>0</v>
      </c>
      <c r="L479" s="145">
        <v>0</v>
      </c>
      <c r="M479" s="264">
        <v>9</v>
      </c>
      <c r="N479" s="143">
        <v>0</v>
      </c>
      <c r="O479" s="143">
        <v>10</v>
      </c>
      <c r="P479" s="261">
        <v>10</v>
      </c>
      <c r="Q479" s="281"/>
      <c r="R479" s="281"/>
    </row>
    <row r="480" spans="1:18" ht="20.25" customHeight="1" x14ac:dyDescent="0.6">
      <c r="A480" s="76" t="s">
        <v>353</v>
      </c>
      <c r="B480" s="76" t="s">
        <v>387</v>
      </c>
      <c r="C480" s="76" t="s">
        <v>44</v>
      </c>
      <c r="D480" s="76" t="s">
        <v>165</v>
      </c>
      <c r="E480" s="117">
        <v>24</v>
      </c>
      <c r="F480" s="143">
        <v>36</v>
      </c>
      <c r="G480" s="144">
        <v>3</v>
      </c>
      <c r="H480" s="145">
        <v>3</v>
      </c>
      <c r="I480" s="145">
        <v>0</v>
      </c>
      <c r="J480" s="145">
        <v>0</v>
      </c>
      <c r="K480" s="145">
        <v>0</v>
      </c>
      <c r="L480" s="145">
        <v>0</v>
      </c>
      <c r="M480" s="264">
        <v>6</v>
      </c>
      <c r="N480" s="143">
        <v>0</v>
      </c>
      <c r="O480" s="143">
        <v>3</v>
      </c>
      <c r="P480" s="261">
        <v>3</v>
      </c>
      <c r="Q480" s="281"/>
      <c r="R480" s="281"/>
    </row>
    <row r="481" spans="1:18" ht="20.25" customHeight="1" x14ac:dyDescent="0.6">
      <c r="A481" s="76" t="s">
        <v>353</v>
      </c>
      <c r="B481" s="76" t="s">
        <v>388</v>
      </c>
      <c r="C481" s="76" t="s">
        <v>23</v>
      </c>
      <c r="D481" s="76" t="s">
        <v>167</v>
      </c>
      <c r="E481" s="117">
        <v>24</v>
      </c>
      <c r="F481" s="143">
        <v>150</v>
      </c>
      <c r="G481" s="144">
        <v>3</v>
      </c>
      <c r="H481" s="145">
        <v>2</v>
      </c>
      <c r="I481" s="145">
        <v>0</v>
      </c>
      <c r="J481" s="145">
        <v>0</v>
      </c>
      <c r="K481" s="145">
        <v>0</v>
      </c>
      <c r="L481" s="145">
        <v>0</v>
      </c>
      <c r="M481" s="264">
        <v>5</v>
      </c>
      <c r="N481" s="143">
        <v>0</v>
      </c>
      <c r="O481" s="143">
        <v>2</v>
      </c>
      <c r="P481" s="261">
        <v>2</v>
      </c>
      <c r="Q481" s="281"/>
      <c r="R481" s="281"/>
    </row>
    <row r="482" spans="1:18" ht="20.25" customHeight="1" x14ac:dyDescent="0.6">
      <c r="A482" s="76" t="s">
        <v>353</v>
      </c>
      <c r="B482" s="76" t="s">
        <v>388</v>
      </c>
      <c r="C482" s="76" t="s">
        <v>40</v>
      </c>
      <c r="D482" s="76" t="s">
        <v>167</v>
      </c>
      <c r="E482" s="117">
        <v>36</v>
      </c>
      <c r="F482" s="143">
        <v>195</v>
      </c>
      <c r="G482" s="144">
        <v>3</v>
      </c>
      <c r="H482" s="145">
        <v>3</v>
      </c>
      <c r="I482" s="145">
        <v>3</v>
      </c>
      <c r="J482" s="145">
        <v>0</v>
      </c>
      <c r="K482" s="145">
        <v>0</v>
      </c>
      <c r="L482" s="145">
        <v>0</v>
      </c>
      <c r="M482" s="264">
        <v>9</v>
      </c>
      <c r="N482" s="143">
        <v>0</v>
      </c>
      <c r="O482" s="143">
        <v>3</v>
      </c>
      <c r="P482" s="261">
        <v>3</v>
      </c>
      <c r="Q482" s="281"/>
      <c r="R482" s="281"/>
    </row>
    <row r="483" spans="1:18" ht="20.25" customHeight="1" x14ac:dyDescent="0.6">
      <c r="A483" s="76" t="s">
        <v>353</v>
      </c>
      <c r="B483" s="76" t="s">
        <v>388</v>
      </c>
      <c r="C483" s="76" t="s">
        <v>46</v>
      </c>
      <c r="D483" s="76" t="s">
        <v>167</v>
      </c>
      <c r="E483" s="117">
        <v>36</v>
      </c>
      <c r="F483" s="143">
        <v>72</v>
      </c>
      <c r="G483" s="144">
        <v>3</v>
      </c>
      <c r="H483" s="145">
        <v>2</v>
      </c>
      <c r="I483" s="145">
        <v>3</v>
      </c>
      <c r="J483" s="145">
        <v>0</v>
      </c>
      <c r="K483" s="145">
        <v>0</v>
      </c>
      <c r="L483" s="145">
        <v>0</v>
      </c>
      <c r="M483" s="264">
        <v>8</v>
      </c>
      <c r="N483" s="143">
        <v>0</v>
      </c>
      <c r="O483" s="143">
        <v>3</v>
      </c>
      <c r="P483" s="261">
        <v>3</v>
      </c>
      <c r="Q483" s="281"/>
      <c r="R483" s="281"/>
    </row>
    <row r="484" spans="1:18" ht="20.25" customHeight="1" x14ac:dyDescent="0.6">
      <c r="A484" s="76" t="s">
        <v>353</v>
      </c>
      <c r="B484" s="76" t="s">
        <v>389</v>
      </c>
      <c r="C484" s="76" t="s">
        <v>25</v>
      </c>
      <c r="D484" s="76" t="s">
        <v>165</v>
      </c>
      <c r="E484" s="117">
        <v>12</v>
      </c>
      <c r="F484" s="143">
        <v>77</v>
      </c>
      <c r="G484" s="144">
        <v>7</v>
      </c>
      <c r="H484" s="145">
        <v>0</v>
      </c>
      <c r="I484" s="145">
        <v>0</v>
      </c>
      <c r="J484" s="145">
        <v>0</v>
      </c>
      <c r="K484" s="145">
        <v>0</v>
      </c>
      <c r="L484" s="145">
        <v>0</v>
      </c>
      <c r="M484" s="264">
        <v>7</v>
      </c>
      <c r="N484" s="143">
        <v>0</v>
      </c>
      <c r="O484" s="143">
        <v>6</v>
      </c>
      <c r="P484" s="261">
        <v>6</v>
      </c>
      <c r="Q484" s="281"/>
      <c r="R484" s="281"/>
    </row>
    <row r="485" spans="1:18" ht="20.25" customHeight="1" x14ac:dyDescent="0.6">
      <c r="A485" s="76" t="s">
        <v>353</v>
      </c>
      <c r="B485" s="76" t="s">
        <v>389</v>
      </c>
      <c r="C485" s="76" t="s">
        <v>34</v>
      </c>
      <c r="D485" s="76" t="s">
        <v>165</v>
      </c>
      <c r="E485" s="117">
        <v>48</v>
      </c>
      <c r="F485" s="143">
        <v>128</v>
      </c>
      <c r="G485" s="144">
        <v>3</v>
      </c>
      <c r="H485" s="145">
        <v>3</v>
      </c>
      <c r="I485" s="145">
        <v>3</v>
      </c>
      <c r="J485" s="145">
        <v>3</v>
      </c>
      <c r="K485" s="145">
        <v>0</v>
      </c>
      <c r="L485" s="145">
        <v>0</v>
      </c>
      <c r="M485" s="264">
        <v>12</v>
      </c>
      <c r="N485" s="143">
        <v>0</v>
      </c>
      <c r="O485" s="143">
        <v>3</v>
      </c>
      <c r="P485" s="261">
        <v>3</v>
      </c>
      <c r="Q485" s="281"/>
      <c r="R485" s="281"/>
    </row>
    <row r="486" spans="1:18" ht="20.25" customHeight="1" x14ac:dyDescent="0.6">
      <c r="A486" s="76" t="s">
        <v>353</v>
      </c>
      <c r="B486" s="76" t="s">
        <v>644</v>
      </c>
      <c r="C486" s="76" t="s">
        <v>40</v>
      </c>
      <c r="D486" s="76" t="s">
        <v>165</v>
      </c>
      <c r="E486" s="117">
        <v>36</v>
      </c>
      <c r="F486" s="143">
        <v>92</v>
      </c>
      <c r="G486" s="144">
        <v>3</v>
      </c>
      <c r="H486" s="145">
        <v>3</v>
      </c>
      <c r="I486" s="145">
        <v>0</v>
      </c>
      <c r="J486" s="145">
        <v>0</v>
      </c>
      <c r="K486" s="145">
        <v>0</v>
      </c>
      <c r="L486" s="145">
        <v>0</v>
      </c>
      <c r="M486" s="264">
        <v>6</v>
      </c>
      <c r="N486" s="143">
        <v>0</v>
      </c>
      <c r="O486" s="143">
        <v>0</v>
      </c>
      <c r="P486" s="261">
        <v>0</v>
      </c>
      <c r="Q486" s="281"/>
      <c r="R486" s="281"/>
    </row>
    <row r="487" spans="1:18" ht="20.25" customHeight="1" x14ac:dyDescent="0.6">
      <c r="A487" s="76" t="s">
        <v>353</v>
      </c>
      <c r="B487" s="76" t="s">
        <v>645</v>
      </c>
      <c r="C487" s="76" t="s">
        <v>5</v>
      </c>
      <c r="D487" s="76" t="s">
        <v>167</v>
      </c>
      <c r="E487" s="117">
        <v>12</v>
      </c>
      <c r="F487" s="143">
        <v>81</v>
      </c>
      <c r="G487" s="144">
        <v>9</v>
      </c>
      <c r="H487" s="145">
        <v>0</v>
      </c>
      <c r="I487" s="145">
        <v>0</v>
      </c>
      <c r="J487" s="145">
        <v>0</v>
      </c>
      <c r="K487" s="145">
        <v>0</v>
      </c>
      <c r="L487" s="145">
        <v>0</v>
      </c>
      <c r="M487" s="264">
        <v>9</v>
      </c>
      <c r="N487" s="143">
        <v>0</v>
      </c>
      <c r="O487" s="143">
        <v>7</v>
      </c>
      <c r="P487" s="261">
        <v>7</v>
      </c>
      <c r="Q487" s="281"/>
      <c r="R487" s="281"/>
    </row>
    <row r="488" spans="1:18" ht="20.25" customHeight="1" x14ac:dyDescent="0.6">
      <c r="A488" s="76" t="s">
        <v>353</v>
      </c>
      <c r="B488" s="76" t="s">
        <v>645</v>
      </c>
      <c r="C488" s="76" t="s">
        <v>23</v>
      </c>
      <c r="D488" s="76" t="s">
        <v>167</v>
      </c>
      <c r="E488" s="117">
        <v>24</v>
      </c>
      <c r="F488" s="143">
        <v>194</v>
      </c>
      <c r="G488" s="144">
        <v>4</v>
      </c>
      <c r="H488" s="145">
        <v>2</v>
      </c>
      <c r="I488" s="145">
        <v>0</v>
      </c>
      <c r="J488" s="145">
        <v>0</v>
      </c>
      <c r="K488" s="145">
        <v>0</v>
      </c>
      <c r="L488" s="145">
        <v>0</v>
      </c>
      <c r="M488" s="264">
        <v>6</v>
      </c>
      <c r="N488" s="143">
        <v>0</v>
      </c>
      <c r="O488" s="143">
        <v>3</v>
      </c>
      <c r="P488" s="261">
        <v>3</v>
      </c>
      <c r="Q488" s="281"/>
      <c r="R488" s="281"/>
    </row>
    <row r="489" spans="1:18" ht="20.25" customHeight="1" x14ac:dyDescent="0.6">
      <c r="A489" s="76" t="s">
        <v>353</v>
      </c>
      <c r="B489" s="76" t="s">
        <v>645</v>
      </c>
      <c r="C489" s="76" t="s">
        <v>30</v>
      </c>
      <c r="D489" s="76" t="s">
        <v>167</v>
      </c>
      <c r="E489" s="117">
        <v>36</v>
      </c>
      <c r="F489" s="143">
        <v>8</v>
      </c>
      <c r="G489" s="144">
        <v>2</v>
      </c>
      <c r="H489" s="145">
        <v>2</v>
      </c>
      <c r="I489" s="145">
        <v>2</v>
      </c>
      <c r="J489" s="145">
        <v>0</v>
      </c>
      <c r="K489" s="145">
        <v>0</v>
      </c>
      <c r="L489" s="145">
        <v>0</v>
      </c>
      <c r="M489" s="264">
        <v>6</v>
      </c>
      <c r="N489" s="143">
        <v>0</v>
      </c>
      <c r="O489" s="143">
        <v>3</v>
      </c>
      <c r="P489" s="261">
        <v>3</v>
      </c>
      <c r="Q489" s="281"/>
      <c r="R489" s="281"/>
    </row>
    <row r="490" spans="1:18" ht="20.25" customHeight="1" x14ac:dyDescent="0.6">
      <c r="A490" s="76" t="s">
        <v>353</v>
      </c>
      <c r="B490" s="76" t="s">
        <v>645</v>
      </c>
      <c r="C490" s="76" t="s">
        <v>34</v>
      </c>
      <c r="D490" s="76" t="s">
        <v>167</v>
      </c>
      <c r="E490" s="117">
        <v>72</v>
      </c>
      <c r="F490" s="143">
        <v>55</v>
      </c>
      <c r="G490" s="144">
        <v>2</v>
      </c>
      <c r="H490" s="145">
        <v>2</v>
      </c>
      <c r="I490" s="145">
        <v>1</v>
      </c>
      <c r="J490" s="145">
        <v>3</v>
      </c>
      <c r="K490" s="145">
        <v>2</v>
      </c>
      <c r="L490" s="145">
        <v>1</v>
      </c>
      <c r="M490" s="264">
        <v>11</v>
      </c>
      <c r="N490" s="143">
        <v>1</v>
      </c>
      <c r="O490" s="143">
        <v>1</v>
      </c>
      <c r="P490" s="261">
        <v>2</v>
      </c>
      <c r="Q490" s="281"/>
      <c r="R490" s="281"/>
    </row>
    <row r="491" spans="1:18" ht="20.25" customHeight="1" x14ac:dyDescent="0.6">
      <c r="A491" s="76" t="s">
        <v>353</v>
      </c>
      <c r="B491" s="76" t="s">
        <v>645</v>
      </c>
      <c r="C491" s="76" t="s">
        <v>835</v>
      </c>
      <c r="D491" s="76" t="s">
        <v>167</v>
      </c>
      <c r="E491" s="117">
        <v>24</v>
      </c>
      <c r="F491" s="143">
        <v>23</v>
      </c>
      <c r="G491" s="144">
        <v>2</v>
      </c>
      <c r="H491" s="145">
        <v>2</v>
      </c>
      <c r="I491" s="145">
        <v>0</v>
      </c>
      <c r="J491" s="145">
        <v>0</v>
      </c>
      <c r="K491" s="145">
        <v>0</v>
      </c>
      <c r="L491" s="145">
        <v>0</v>
      </c>
      <c r="M491" s="264">
        <v>4</v>
      </c>
      <c r="N491" s="143">
        <v>0</v>
      </c>
      <c r="O491" s="143">
        <v>1</v>
      </c>
      <c r="P491" s="261">
        <v>1</v>
      </c>
      <c r="Q491" s="281"/>
      <c r="R491" s="281"/>
    </row>
    <row r="492" spans="1:18" ht="20.25" customHeight="1" x14ac:dyDescent="0.6">
      <c r="A492" s="76" t="s">
        <v>353</v>
      </c>
      <c r="B492" s="76" t="s">
        <v>645</v>
      </c>
      <c r="C492" s="76" t="s">
        <v>40</v>
      </c>
      <c r="D492" s="76" t="s">
        <v>167</v>
      </c>
      <c r="E492" s="117">
        <v>36</v>
      </c>
      <c r="F492" s="143">
        <v>216</v>
      </c>
      <c r="G492" s="144">
        <v>6</v>
      </c>
      <c r="H492" s="145">
        <v>6</v>
      </c>
      <c r="I492" s="145">
        <v>6</v>
      </c>
      <c r="J492" s="145">
        <v>0</v>
      </c>
      <c r="K492" s="145">
        <v>0</v>
      </c>
      <c r="L492" s="145">
        <v>0</v>
      </c>
      <c r="M492" s="264">
        <v>18</v>
      </c>
      <c r="N492" s="143">
        <v>6</v>
      </c>
      <c r="O492" s="143">
        <v>0</v>
      </c>
      <c r="P492" s="261">
        <v>6</v>
      </c>
      <c r="Q492" s="281"/>
      <c r="R492" s="281"/>
    </row>
    <row r="493" spans="1:18" ht="20.25" customHeight="1" x14ac:dyDescent="0.6">
      <c r="A493" s="76" t="s">
        <v>353</v>
      </c>
      <c r="B493" s="76" t="s">
        <v>645</v>
      </c>
      <c r="C493" s="76" t="s">
        <v>44</v>
      </c>
      <c r="D493" s="76" t="s">
        <v>167</v>
      </c>
      <c r="E493" s="117">
        <v>24</v>
      </c>
      <c r="F493" s="143">
        <v>121</v>
      </c>
      <c r="G493" s="144">
        <v>8</v>
      </c>
      <c r="H493" s="145">
        <v>8</v>
      </c>
      <c r="I493" s="145">
        <v>0</v>
      </c>
      <c r="J493" s="145">
        <v>0</v>
      </c>
      <c r="K493" s="145">
        <v>0</v>
      </c>
      <c r="L493" s="145">
        <v>0</v>
      </c>
      <c r="M493" s="264">
        <v>16</v>
      </c>
      <c r="N493" s="143">
        <v>0</v>
      </c>
      <c r="O493" s="143">
        <v>9</v>
      </c>
      <c r="P493" s="261">
        <v>9</v>
      </c>
      <c r="Q493" s="281"/>
      <c r="R493" s="281"/>
    </row>
    <row r="494" spans="1:18" ht="20.25" customHeight="1" x14ac:dyDescent="0.6">
      <c r="A494" s="76" t="s">
        <v>353</v>
      </c>
      <c r="B494" s="76" t="s">
        <v>645</v>
      </c>
      <c r="C494" s="76" t="s">
        <v>46</v>
      </c>
      <c r="D494" s="76" t="s">
        <v>167</v>
      </c>
      <c r="E494" s="117">
        <v>33</v>
      </c>
      <c r="F494" s="143">
        <v>33</v>
      </c>
      <c r="G494" s="144">
        <v>1</v>
      </c>
      <c r="H494" s="145">
        <v>1</v>
      </c>
      <c r="I494" s="145">
        <v>5</v>
      </c>
      <c r="J494" s="145">
        <v>1</v>
      </c>
      <c r="K494" s="145">
        <v>0</v>
      </c>
      <c r="L494" s="145">
        <v>0</v>
      </c>
      <c r="M494" s="264">
        <v>8</v>
      </c>
      <c r="N494" s="143">
        <v>0</v>
      </c>
      <c r="O494" s="143">
        <v>3</v>
      </c>
      <c r="P494" s="261">
        <v>3</v>
      </c>
      <c r="Q494" s="281"/>
      <c r="R494" s="281"/>
    </row>
    <row r="495" spans="1:18" ht="20.25" customHeight="1" x14ac:dyDescent="0.6">
      <c r="A495" s="76" t="s">
        <v>353</v>
      </c>
      <c r="B495" s="76" t="s">
        <v>645</v>
      </c>
      <c r="C495" s="76" t="s">
        <v>48</v>
      </c>
      <c r="D495" s="76" t="s">
        <v>167</v>
      </c>
      <c r="E495" s="117">
        <v>36</v>
      </c>
      <c r="F495" s="143">
        <v>43</v>
      </c>
      <c r="G495" s="144">
        <v>4</v>
      </c>
      <c r="H495" s="145">
        <v>3</v>
      </c>
      <c r="I495" s="145">
        <v>2</v>
      </c>
      <c r="J495" s="145">
        <v>0</v>
      </c>
      <c r="K495" s="145">
        <v>0</v>
      </c>
      <c r="L495" s="145">
        <v>0</v>
      </c>
      <c r="M495" s="264">
        <v>9</v>
      </c>
      <c r="N495" s="143">
        <v>4</v>
      </c>
      <c r="O495" s="143">
        <v>0</v>
      </c>
      <c r="P495" s="261">
        <v>4</v>
      </c>
      <c r="Q495" s="281"/>
      <c r="R495" s="281"/>
    </row>
    <row r="496" spans="1:18" ht="20.25" customHeight="1" x14ac:dyDescent="0.6">
      <c r="A496" s="76" t="s">
        <v>353</v>
      </c>
      <c r="B496" s="76" t="s">
        <v>390</v>
      </c>
      <c r="C496" s="76" t="s">
        <v>5</v>
      </c>
      <c r="D496" s="76" t="s">
        <v>165</v>
      </c>
      <c r="E496" s="117">
        <v>12</v>
      </c>
      <c r="F496" s="143">
        <v>72</v>
      </c>
      <c r="G496" s="144">
        <v>12</v>
      </c>
      <c r="H496" s="145">
        <v>0</v>
      </c>
      <c r="I496" s="145">
        <v>0</v>
      </c>
      <c r="J496" s="145">
        <v>0</v>
      </c>
      <c r="K496" s="145">
        <v>0</v>
      </c>
      <c r="L496" s="145">
        <v>0</v>
      </c>
      <c r="M496" s="264">
        <v>12</v>
      </c>
      <c r="N496" s="143">
        <v>0</v>
      </c>
      <c r="O496" s="143">
        <v>12</v>
      </c>
      <c r="P496" s="261">
        <v>12</v>
      </c>
      <c r="Q496" s="281"/>
      <c r="R496" s="281"/>
    </row>
    <row r="497" spans="1:18" ht="20.25" customHeight="1" x14ac:dyDescent="0.6">
      <c r="A497" s="76" t="s">
        <v>353</v>
      </c>
      <c r="B497" s="76" t="s">
        <v>390</v>
      </c>
      <c r="C497" s="76" t="s">
        <v>233</v>
      </c>
      <c r="D497" s="76" t="s">
        <v>165</v>
      </c>
      <c r="E497" s="117">
        <v>24</v>
      </c>
      <c r="F497" s="143">
        <v>164</v>
      </c>
      <c r="G497" s="144">
        <v>21</v>
      </c>
      <c r="H497" s="145">
        <v>15</v>
      </c>
      <c r="I497" s="145">
        <v>3</v>
      </c>
      <c r="J497" s="145">
        <v>0</v>
      </c>
      <c r="K497" s="145">
        <v>0</v>
      </c>
      <c r="L497" s="145">
        <v>0</v>
      </c>
      <c r="M497" s="264">
        <v>39</v>
      </c>
      <c r="N497" s="143">
        <v>0</v>
      </c>
      <c r="O497" s="143">
        <v>18</v>
      </c>
      <c r="P497" s="261">
        <v>18</v>
      </c>
      <c r="Q497" s="281"/>
      <c r="R497" s="281"/>
    </row>
    <row r="498" spans="1:18" ht="20.25" customHeight="1" x14ac:dyDescent="0.6">
      <c r="A498" s="76" t="s">
        <v>353</v>
      </c>
      <c r="B498" s="76" t="s">
        <v>390</v>
      </c>
      <c r="C498" s="76" t="s">
        <v>21</v>
      </c>
      <c r="D498" s="76" t="s">
        <v>165</v>
      </c>
      <c r="E498" s="117">
        <v>12</v>
      </c>
      <c r="F498" s="143">
        <v>8</v>
      </c>
      <c r="G498" s="144">
        <v>1</v>
      </c>
      <c r="H498" s="145">
        <v>0</v>
      </c>
      <c r="I498" s="145">
        <v>0</v>
      </c>
      <c r="J498" s="145">
        <v>0</v>
      </c>
      <c r="K498" s="145">
        <v>0</v>
      </c>
      <c r="L498" s="145">
        <v>0</v>
      </c>
      <c r="M498" s="264">
        <v>1</v>
      </c>
      <c r="N498" s="143">
        <v>0</v>
      </c>
      <c r="O498" s="143">
        <v>4</v>
      </c>
      <c r="P498" s="261">
        <v>4</v>
      </c>
      <c r="Q498" s="281"/>
      <c r="R498" s="281"/>
    </row>
    <row r="499" spans="1:18" ht="20.25" customHeight="1" x14ac:dyDescent="0.6">
      <c r="A499" s="76" t="s">
        <v>353</v>
      </c>
      <c r="B499" s="76" t="s">
        <v>390</v>
      </c>
      <c r="C499" s="76" t="s">
        <v>25</v>
      </c>
      <c r="D499" s="76" t="s">
        <v>165</v>
      </c>
      <c r="E499" s="117">
        <v>12</v>
      </c>
      <c r="F499" s="143">
        <v>28</v>
      </c>
      <c r="G499" s="144">
        <v>6</v>
      </c>
      <c r="H499" s="145">
        <v>0</v>
      </c>
      <c r="I499" s="145">
        <v>0</v>
      </c>
      <c r="J499" s="145">
        <v>0</v>
      </c>
      <c r="K499" s="145">
        <v>0</v>
      </c>
      <c r="L499" s="145">
        <v>0</v>
      </c>
      <c r="M499" s="264">
        <v>6</v>
      </c>
      <c r="N499" s="143">
        <v>0</v>
      </c>
      <c r="O499" s="143">
        <v>11</v>
      </c>
      <c r="P499" s="261">
        <v>11</v>
      </c>
      <c r="Q499" s="281"/>
      <c r="R499" s="281"/>
    </row>
    <row r="500" spans="1:18" ht="20.25" customHeight="1" x14ac:dyDescent="0.6">
      <c r="A500" s="76" t="s">
        <v>353</v>
      </c>
      <c r="B500" s="76" t="s">
        <v>390</v>
      </c>
      <c r="C500" s="76" t="s">
        <v>34</v>
      </c>
      <c r="D500" s="76" t="s">
        <v>165</v>
      </c>
      <c r="E500" s="117">
        <v>48</v>
      </c>
      <c r="F500" s="143">
        <v>138</v>
      </c>
      <c r="G500" s="144">
        <v>2</v>
      </c>
      <c r="H500" s="145">
        <v>2</v>
      </c>
      <c r="I500" s="145">
        <v>3</v>
      </c>
      <c r="J500" s="145">
        <v>3</v>
      </c>
      <c r="K500" s="145">
        <v>0</v>
      </c>
      <c r="L500" s="145">
        <v>0</v>
      </c>
      <c r="M500" s="264">
        <v>10</v>
      </c>
      <c r="N500" s="143">
        <v>0</v>
      </c>
      <c r="O500" s="143">
        <v>2</v>
      </c>
      <c r="P500" s="261">
        <v>2</v>
      </c>
      <c r="Q500" s="281"/>
      <c r="R500" s="281"/>
    </row>
    <row r="501" spans="1:18" ht="20.25" customHeight="1" x14ac:dyDescent="0.6">
      <c r="A501" s="76" t="s">
        <v>353</v>
      </c>
      <c r="B501" s="76" t="s">
        <v>390</v>
      </c>
      <c r="C501" s="76" t="s">
        <v>835</v>
      </c>
      <c r="D501" s="76" t="s">
        <v>165</v>
      </c>
      <c r="E501" s="117">
        <v>24</v>
      </c>
      <c r="F501" s="143">
        <v>48</v>
      </c>
      <c r="G501" s="144">
        <v>6</v>
      </c>
      <c r="H501" s="145">
        <v>5</v>
      </c>
      <c r="I501" s="145">
        <v>0</v>
      </c>
      <c r="J501" s="145">
        <v>0</v>
      </c>
      <c r="K501" s="145">
        <v>0</v>
      </c>
      <c r="L501" s="145">
        <v>0</v>
      </c>
      <c r="M501" s="264">
        <v>11</v>
      </c>
      <c r="N501" s="143">
        <v>2</v>
      </c>
      <c r="O501" s="143">
        <v>0</v>
      </c>
      <c r="P501" s="261">
        <v>2</v>
      </c>
      <c r="Q501" s="281"/>
      <c r="R501" s="281"/>
    </row>
    <row r="502" spans="1:18" ht="20.25" customHeight="1" x14ac:dyDescent="0.6">
      <c r="A502" s="76" t="s">
        <v>353</v>
      </c>
      <c r="B502" s="76" t="s">
        <v>390</v>
      </c>
      <c r="C502" s="76" t="s">
        <v>40</v>
      </c>
      <c r="D502" s="76" t="s">
        <v>165</v>
      </c>
      <c r="E502" s="117">
        <v>24</v>
      </c>
      <c r="F502" s="143">
        <v>134</v>
      </c>
      <c r="G502" s="144">
        <v>6</v>
      </c>
      <c r="H502" s="145">
        <v>6</v>
      </c>
      <c r="I502" s="145">
        <v>0</v>
      </c>
      <c r="J502" s="145">
        <v>0</v>
      </c>
      <c r="K502" s="145">
        <v>0</v>
      </c>
      <c r="L502" s="145">
        <v>0</v>
      </c>
      <c r="M502" s="264">
        <v>12</v>
      </c>
      <c r="N502" s="143">
        <v>2</v>
      </c>
      <c r="O502" s="143">
        <v>4</v>
      </c>
      <c r="P502" s="261">
        <v>6</v>
      </c>
      <c r="Q502" s="281"/>
      <c r="R502" s="281"/>
    </row>
    <row r="503" spans="1:18" ht="20.25" customHeight="1" x14ac:dyDescent="0.6">
      <c r="A503" s="76" t="s">
        <v>353</v>
      </c>
      <c r="B503" s="76" t="s">
        <v>390</v>
      </c>
      <c r="C503" s="76" t="s">
        <v>44</v>
      </c>
      <c r="D503" s="76" t="s">
        <v>165</v>
      </c>
      <c r="E503" s="117">
        <v>24</v>
      </c>
      <c r="F503" s="143">
        <v>93</v>
      </c>
      <c r="G503" s="144">
        <v>6</v>
      </c>
      <c r="H503" s="145">
        <v>6</v>
      </c>
      <c r="I503" s="145">
        <v>0</v>
      </c>
      <c r="J503" s="145">
        <v>0</v>
      </c>
      <c r="K503" s="145">
        <v>0</v>
      </c>
      <c r="L503" s="145">
        <v>0</v>
      </c>
      <c r="M503" s="264">
        <v>12</v>
      </c>
      <c r="N503" s="143">
        <v>0</v>
      </c>
      <c r="O503" s="143">
        <v>7</v>
      </c>
      <c r="P503" s="261">
        <v>7</v>
      </c>
      <c r="Q503" s="281"/>
      <c r="R503" s="281"/>
    </row>
    <row r="504" spans="1:18" ht="20.25" customHeight="1" x14ac:dyDescent="0.6">
      <c r="A504" s="76" t="s">
        <v>353</v>
      </c>
      <c r="B504" s="76" t="s">
        <v>390</v>
      </c>
      <c r="C504" s="76" t="s">
        <v>46</v>
      </c>
      <c r="D504" s="76" t="s">
        <v>165</v>
      </c>
      <c r="E504" s="117">
        <v>36</v>
      </c>
      <c r="F504" s="143">
        <v>100</v>
      </c>
      <c r="G504" s="144">
        <v>3</v>
      </c>
      <c r="H504" s="145">
        <v>3</v>
      </c>
      <c r="I504" s="145">
        <v>3</v>
      </c>
      <c r="J504" s="145">
        <v>0</v>
      </c>
      <c r="K504" s="145">
        <v>0</v>
      </c>
      <c r="L504" s="145">
        <v>0</v>
      </c>
      <c r="M504" s="264">
        <v>9</v>
      </c>
      <c r="N504" s="143">
        <v>0</v>
      </c>
      <c r="O504" s="143">
        <v>2</v>
      </c>
      <c r="P504" s="261">
        <v>2</v>
      </c>
      <c r="Q504" s="281"/>
      <c r="R504" s="281"/>
    </row>
    <row r="505" spans="1:18" ht="20.25" customHeight="1" x14ac:dyDescent="0.6">
      <c r="A505" s="76" t="s">
        <v>353</v>
      </c>
      <c r="B505" s="76" t="s">
        <v>390</v>
      </c>
      <c r="C505" s="76" t="s">
        <v>48</v>
      </c>
      <c r="D505" s="76" t="s">
        <v>165</v>
      </c>
      <c r="E505" s="117">
        <v>34</v>
      </c>
      <c r="F505" s="143">
        <v>66</v>
      </c>
      <c r="G505" s="144">
        <v>4</v>
      </c>
      <c r="H505" s="145">
        <v>3</v>
      </c>
      <c r="I505" s="145">
        <v>2</v>
      </c>
      <c r="J505" s="145">
        <v>0</v>
      </c>
      <c r="K505" s="145">
        <v>0</v>
      </c>
      <c r="L505" s="145">
        <v>0</v>
      </c>
      <c r="M505" s="264">
        <v>9</v>
      </c>
      <c r="N505" s="143">
        <v>2</v>
      </c>
      <c r="O505" s="143">
        <v>2</v>
      </c>
      <c r="P505" s="261">
        <v>4</v>
      </c>
      <c r="Q505" s="281"/>
      <c r="R505" s="281"/>
    </row>
    <row r="506" spans="1:18" ht="20.25" customHeight="1" x14ac:dyDescent="0.6">
      <c r="A506" s="76" t="s">
        <v>353</v>
      </c>
      <c r="B506" s="76" t="s">
        <v>391</v>
      </c>
      <c r="C506" s="76" t="s">
        <v>5</v>
      </c>
      <c r="D506" s="76" t="s">
        <v>165</v>
      </c>
      <c r="E506" s="117">
        <v>12</v>
      </c>
      <c r="F506" s="143">
        <v>27</v>
      </c>
      <c r="G506" s="144">
        <v>4</v>
      </c>
      <c r="H506" s="145">
        <v>0</v>
      </c>
      <c r="I506" s="145">
        <v>0</v>
      </c>
      <c r="J506" s="145">
        <v>0</v>
      </c>
      <c r="K506" s="145">
        <v>0</v>
      </c>
      <c r="L506" s="145">
        <v>0</v>
      </c>
      <c r="M506" s="264">
        <v>4</v>
      </c>
      <c r="N506" s="143">
        <v>0</v>
      </c>
      <c r="O506" s="143">
        <v>4</v>
      </c>
      <c r="P506" s="261">
        <v>4</v>
      </c>
      <c r="Q506" s="281"/>
      <c r="R506" s="281"/>
    </row>
    <row r="507" spans="1:18" ht="20.25" customHeight="1" x14ac:dyDescent="0.6">
      <c r="A507" s="76" t="s">
        <v>353</v>
      </c>
      <c r="B507" s="76" t="s">
        <v>392</v>
      </c>
      <c r="C507" s="76" t="s">
        <v>25</v>
      </c>
      <c r="D507" s="76" t="s">
        <v>165</v>
      </c>
      <c r="E507" s="117">
        <v>12</v>
      </c>
      <c r="F507" s="143">
        <v>5</v>
      </c>
      <c r="G507" s="144">
        <v>5</v>
      </c>
      <c r="H507" s="145">
        <v>0</v>
      </c>
      <c r="I507" s="145">
        <v>0</v>
      </c>
      <c r="J507" s="145">
        <v>0</v>
      </c>
      <c r="K507" s="145">
        <v>0</v>
      </c>
      <c r="L507" s="145">
        <v>0</v>
      </c>
      <c r="M507" s="264">
        <v>5</v>
      </c>
      <c r="N507" s="143">
        <v>0</v>
      </c>
      <c r="O507" s="143">
        <v>5</v>
      </c>
      <c r="P507" s="261">
        <v>5</v>
      </c>
      <c r="Q507" s="281"/>
      <c r="R507" s="281"/>
    </row>
    <row r="508" spans="1:18" ht="20.25" customHeight="1" x14ac:dyDescent="0.6">
      <c r="A508" s="76" t="s">
        <v>353</v>
      </c>
      <c r="B508" s="76" t="s">
        <v>393</v>
      </c>
      <c r="C508" s="76" t="s">
        <v>23</v>
      </c>
      <c r="D508" s="76" t="s">
        <v>165</v>
      </c>
      <c r="E508" s="117">
        <v>24</v>
      </c>
      <c r="F508" s="143">
        <v>50</v>
      </c>
      <c r="G508" s="144">
        <v>1</v>
      </c>
      <c r="H508" s="145">
        <v>1</v>
      </c>
      <c r="I508" s="145">
        <v>0</v>
      </c>
      <c r="J508" s="145">
        <v>0</v>
      </c>
      <c r="K508" s="145">
        <v>0</v>
      </c>
      <c r="L508" s="145">
        <v>0</v>
      </c>
      <c r="M508" s="264">
        <v>2</v>
      </c>
      <c r="N508" s="143">
        <v>0</v>
      </c>
      <c r="O508" s="143">
        <v>1</v>
      </c>
      <c r="P508" s="261">
        <v>1</v>
      </c>
      <c r="Q508" s="281"/>
      <c r="R508" s="281"/>
    </row>
    <row r="509" spans="1:18" ht="20.25" customHeight="1" x14ac:dyDescent="0.6">
      <c r="A509" s="76" t="s">
        <v>353</v>
      </c>
      <c r="B509" s="76" t="s">
        <v>393</v>
      </c>
      <c r="C509" s="76" t="s">
        <v>25</v>
      </c>
      <c r="D509" s="76" t="s">
        <v>165</v>
      </c>
      <c r="E509" s="117">
        <v>12</v>
      </c>
      <c r="F509" s="143">
        <v>147</v>
      </c>
      <c r="G509" s="144">
        <v>6</v>
      </c>
      <c r="H509" s="145">
        <v>0</v>
      </c>
      <c r="I509" s="145">
        <v>0</v>
      </c>
      <c r="J509" s="145">
        <v>0</v>
      </c>
      <c r="K509" s="145">
        <v>0</v>
      </c>
      <c r="L509" s="145">
        <v>0</v>
      </c>
      <c r="M509" s="264">
        <v>6</v>
      </c>
      <c r="N509" s="143">
        <v>0</v>
      </c>
      <c r="O509" s="143">
        <v>5</v>
      </c>
      <c r="P509" s="261">
        <v>5</v>
      </c>
      <c r="Q509" s="281"/>
      <c r="R509" s="281"/>
    </row>
    <row r="510" spans="1:18" ht="20.25" customHeight="1" x14ac:dyDescent="0.6">
      <c r="A510" s="76" t="s">
        <v>353</v>
      </c>
      <c r="B510" s="76" t="s">
        <v>393</v>
      </c>
      <c r="C510" s="76" t="s">
        <v>46</v>
      </c>
      <c r="D510" s="76" t="s">
        <v>165</v>
      </c>
      <c r="E510" s="117">
        <v>36</v>
      </c>
      <c r="F510" s="143">
        <v>12</v>
      </c>
      <c r="G510" s="144">
        <v>0</v>
      </c>
      <c r="H510" s="145">
        <v>1</v>
      </c>
      <c r="I510" s="145">
        <v>1</v>
      </c>
      <c r="J510" s="145">
        <v>0</v>
      </c>
      <c r="K510" s="145">
        <v>0</v>
      </c>
      <c r="L510" s="145">
        <v>0</v>
      </c>
      <c r="M510" s="264">
        <v>2</v>
      </c>
      <c r="N510" s="143">
        <v>0</v>
      </c>
      <c r="O510" s="143">
        <v>0</v>
      </c>
      <c r="P510" s="261">
        <v>0</v>
      </c>
      <c r="Q510" s="281"/>
      <c r="R510" s="281"/>
    </row>
    <row r="511" spans="1:18" ht="20.25" customHeight="1" x14ac:dyDescent="0.6">
      <c r="A511" s="76" t="s">
        <v>353</v>
      </c>
      <c r="B511" s="76" t="s">
        <v>393</v>
      </c>
      <c r="C511" s="76" t="s">
        <v>48</v>
      </c>
      <c r="D511" s="76" t="s">
        <v>165</v>
      </c>
      <c r="E511" s="117">
        <v>34</v>
      </c>
      <c r="F511" s="143">
        <v>28</v>
      </c>
      <c r="G511" s="144">
        <v>2</v>
      </c>
      <c r="H511" s="145">
        <v>2</v>
      </c>
      <c r="I511" s="145">
        <v>1</v>
      </c>
      <c r="J511" s="145">
        <v>0</v>
      </c>
      <c r="K511" s="145">
        <v>0</v>
      </c>
      <c r="L511" s="145">
        <v>0</v>
      </c>
      <c r="M511" s="264">
        <v>5</v>
      </c>
      <c r="N511" s="143">
        <v>0</v>
      </c>
      <c r="O511" s="143">
        <v>2</v>
      </c>
      <c r="P511" s="261">
        <v>2</v>
      </c>
      <c r="Q511" s="281"/>
      <c r="R511" s="281"/>
    </row>
    <row r="512" spans="1:18" ht="20.25" customHeight="1" x14ac:dyDescent="0.6">
      <c r="A512" s="76" t="s">
        <v>353</v>
      </c>
      <c r="B512" s="76" t="s">
        <v>394</v>
      </c>
      <c r="C512" s="76" t="s">
        <v>25</v>
      </c>
      <c r="D512" s="76" t="s">
        <v>165</v>
      </c>
      <c r="E512" s="117">
        <v>12</v>
      </c>
      <c r="F512" s="143">
        <v>52</v>
      </c>
      <c r="G512" s="144">
        <v>3</v>
      </c>
      <c r="H512" s="145">
        <v>0</v>
      </c>
      <c r="I512" s="145">
        <v>0</v>
      </c>
      <c r="J512" s="145">
        <v>0</v>
      </c>
      <c r="K512" s="145">
        <v>0</v>
      </c>
      <c r="L512" s="145">
        <v>0</v>
      </c>
      <c r="M512" s="264">
        <v>3</v>
      </c>
      <c r="N512" s="143">
        <v>0</v>
      </c>
      <c r="O512" s="143">
        <v>3</v>
      </c>
      <c r="P512" s="261">
        <v>3</v>
      </c>
      <c r="Q512" s="281"/>
      <c r="R512" s="281"/>
    </row>
    <row r="513" spans="1:18" ht="20.25" customHeight="1" x14ac:dyDescent="0.6">
      <c r="A513" s="76" t="s">
        <v>353</v>
      </c>
      <c r="B513" s="76" t="s">
        <v>395</v>
      </c>
      <c r="C513" s="76" t="s">
        <v>5</v>
      </c>
      <c r="D513" s="76" t="s">
        <v>165</v>
      </c>
      <c r="E513" s="117">
        <v>12</v>
      </c>
      <c r="F513" s="143">
        <v>31</v>
      </c>
      <c r="G513" s="144">
        <v>3</v>
      </c>
      <c r="H513" s="145">
        <v>0</v>
      </c>
      <c r="I513" s="145">
        <v>0</v>
      </c>
      <c r="J513" s="145">
        <v>0</v>
      </c>
      <c r="K513" s="145">
        <v>0</v>
      </c>
      <c r="L513" s="145">
        <v>0</v>
      </c>
      <c r="M513" s="264">
        <v>3</v>
      </c>
      <c r="N513" s="143">
        <v>0</v>
      </c>
      <c r="O513" s="143">
        <v>3</v>
      </c>
      <c r="P513" s="261">
        <v>3</v>
      </c>
      <c r="Q513" s="281"/>
      <c r="R513" s="281"/>
    </row>
    <row r="514" spans="1:18" ht="20.25" customHeight="1" x14ac:dyDescent="0.6">
      <c r="A514" s="76" t="s">
        <v>353</v>
      </c>
      <c r="B514" s="76" t="s">
        <v>396</v>
      </c>
      <c r="C514" s="76" t="s">
        <v>25</v>
      </c>
      <c r="D514" s="76" t="s">
        <v>165</v>
      </c>
      <c r="E514" s="117">
        <v>12</v>
      </c>
      <c r="F514" s="143">
        <v>111</v>
      </c>
      <c r="G514" s="144">
        <v>19</v>
      </c>
      <c r="H514" s="145">
        <v>1</v>
      </c>
      <c r="I514" s="145">
        <v>0</v>
      </c>
      <c r="J514" s="145">
        <v>0</v>
      </c>
      <c r="K514" s="145">
        <v>0</v>
      </c>
      <c r="L514" s="145">
        <v>0</v>
      </c>
      <c r="M514" s="264">
        <v>20</v>
      </c>
      <c r="N514" s="143">
        <v>0</v>
      </c>
      <c r="O514" s="143">
        <v>19</v>
      </c>
      <c r="P514" s="261">
        <v>19</v>
      </c>
      <c r="Q514" s="281"/>
      <c r="R514" s="281"/>
    </row>
    <row r="515" spans="1:18" ht="20.25" customHeight="1" x14ac:dyDescent="0.6">
      <c r="A515" s="76" t="s">
        <v>353</v>
      </c>
      <c r="B515" s="76" t="s">
        <v>396</v>
      </c>
      <c r="C515" s="76" t="s">
        <v>34</v>
      </c>
      <c r="D515" s="76" t="s">
        <v>165</v>
      </c>
      <c r="E515" s="117">
        <v>48</v>
      </c>
      <c r="F515" s="143">
        <v>144</v>
      </c>
      <c r="G515" s="144">
        <v>2</v>
      </c>
      <c r="H515" s="145">
        <v>2</v>
      </c>
      <c r="I515" s="145">
        <v>2</v>
      </c>
      <c r="J515" s="145">
        <v>2</v>
      </c>
      <c r="K515" s="145">
        <v>0</v>
      </c>
      <c r="L515" s="145">
        <v>0</v>
      </c>
      <c r="M515" s="264">
        <v>8</v>
      </c>
      <c r="N515" s="143">
        <v>0</v>
      </c>
      <c r="O515" s="143">
        <v>2</v>
      </c>
      <c r="P515" s="261">
        <v>2</v>
      </c>
      <c r="Q515" s="281"/>
      <c r="R515" s="281"/>
    </row>
    <row r="516" spans="1:18" ht="20.25" customHeight="1" x14ac:dyDescent="0.6">
      <c r="A516" s="76" t="s">
        <v>353</v>
      </c>
      <c r="B516" s="76" t="s">
        <v>396</v>
      </c>
      <c r="C516" s="76" t="s">
        <v>44</v>
      </c>
      <c r="D516" s="76" t="s">
        <v>165</v>
      </c>
      <c r="E516" s="117">
        <v>22</v>
      </c>
      <c r="F516" s="143">
        <v>74</v>
      </c>
      <c r="G516" s="144">
        <v>3</v>
      </c>
      <c r="H516" s="145">
        <v>3</v>
      </c>
      <c r="I516" s="145">
        <v>0</v>
      </c>
      <c r="J516" s="145">
        <v>0</v>
      </c>
      <c r="K516" s="145">
        <v>0</v>
      </c>
      <c r="L516" s="145">
        <v>0</v>
      </c>
      <c r="M516" s="264">
        <v>6</v>
      </c>
      <c r="N516" s="143">
        <v>0</v>
      </c>
      <c r="O516" s="143">
        <v>3</v>
      </c>
      <c r="P516" s="261">
        <v>3</v>
      </c>
      <c r="Q516" s="281"/>
      <c r="R516" s="281"/>
    </row>
    <row r="517" spans="1:18" ht="20.25" customHeight="1" x14ac:dyDescent="0.6">
      <c r="A517" s="76" t="s">
        <v>353</v>
      </c>
      <c r="B517" s="76" t="s">
        <v>397</v>
      </c>
      <c r="C517" s="76" t="s">
        <v>19</v>
      </c>
      <c r="D517" s="76" t="s">
        <v>165</v>
      </c>
      <c r="E517" s="117">
        <v>36</v>
      </c>
      <c r="F517" s="143">
        <v>26</v>
      </c>
      <c r="G517" s="144">
        <v>2</v>
      </c>
      <c r="H517" s="145">
        <v>2</v>
      </c>
      <c r="I517" s="145">
        <v>2</v>
      </c>
      <c r="J517" s="145">
        <v>0</v>
      </c>
      <c r="K517" s="145">
        <v>0</v>
      </c>
      <c r="L517" s="145">
        <v>0</v>
      </c>
      <c r="M517" s="264">
        <v>6</v>
      </c>
      <c r="N517" s="143">
        <v>0</v>
      </c>
      <c r="O517" s="143">
        <v>2</v>
      </c>
      <c r="P517" s="261">
        <v>2</v>
      </c>
      <c r="Q517" s="281"/>
      <c r="R517" s="281"/>
    </row>
    <row r="518" spans="1:18" ht="20.25" customHeight="1" x14ac:dyDescent="0.6">
      <c r="A518" s="76" t="s">
        <v>353</v>
      </c>
      <c r="B518" s="76" t="s">
        <v>397</v>
      </c>
      <c r="C518" s="76" t="s">
        <v>25</v>
      </c>
      <c r="D518" s="76" t="s">
        <v>165</v>
      </c>
      <c r="E518" s="117">
        <v>12</v>
      </c>
      <c r="F518" s="143">
        <v>75</v>
      </c>
      <c r="G518" s="144">
        <v>12</v>
      </c>
      <c r="H518" s="145">
        <v>1</v>
      </c>
      <c r="I518" s="145">
        <v>0</v>
      </c>
      <c r="J518" s="145">
        <v>0</v>
      </c>
      <c r="K518" s="145">
        <v>0</v>
      </c>
      <c r="L518" s="145">
        <v>0</v>
      </c>
      <c r="M518" s="264">
        <v>13</v>
      </c>
      <c r="N518" s="143">
        <v>0</v>
      </c>
      <c r="O518" s="143">
        <v>4</v>
      </c>
      <c r="P518" s="261">
        <v>4</v>
      </c>
      <c r="Q518" s="281"/>
      <c r="R518" s="281"/>
    </row>
    <row r="519" spans="1:18" ht="20.25" customHeight="1" x14ac:dyDescent="0.6">
      <c r="A519" s="76" t="s">
        <v>353</v>
      </c>
      <c r="B519" s="76" t="s">
        <v>397</v>
      </c>
      <c r="C519" s="76" t="s">
        <v>44</v>
      </c>
      <c r="D519" s="76" t="s">
        <v>165</v>
      </c>
      <c r="E519" s="117">
        <v>24</v>
      </c>
      <c r="F519" s="143">
        <v>73</v>
      </c>
      <c r="G519" s="144">
        <v>3</v>
      </c>
      <c r="H519" s="145">
        <v>4</v>
      </c>
      <c r="I519" s="145">
        <v>0</v>
      </c>
      <c r="J519" s="145">
        <v>0</v>
      </c>
      <c r="K519" s="145">
        <v>0</v>
      </c>
      <c r="L519" s="145">
        <v>0</v>
      </c>
      <c r="M519" s="264">
        <v>7</v>
      </c>
      <c r="N519" s="143">
        <v>0</v>
      </c>
      <c r="O519" s="143">
        <v>3</v>
      </c>
      <c r="P519" s="261">
        <v>3</v>
      </c>
      <c r="Q519" s="281"/>
      <c r="R519" s="281"/>
    </row>
    <row r="520" spans="1:18" ht="20.25" customHeight="1" x14ac:dyDescent="0.6">
      <c r="A520" s="76" t="s">
        <v>353</v>
      </c>
      <c r="B520" s="76" t="s">
        <v>839</v>
      </c>
      <c r="C520" s="76" t="s">
        <v>30</v>
      </c>
      <c r="D520" s="76" t="s">
        <v>165</v>
      </c>
      <c r="E520" s="117">
        <v>36</v>
      </c>
      <c r="F520" s="143">
        <v>5</v>
      </c>
      <c r="G520" s="144">
        <v>0</v>
      </c>
      <c r="H520" s="145">
        <v>0</v>
      </c>
      <c r="I520" s="145">
        <v>2</v>
      </c>
      <c r="J520" s="145">
        <v>0</v>
      </c>
      <c r="K520" s="145">
        <v>0</v>
      </c>
      <c r="L520" s="145">
        <v>0</v>
      </c>
      <c r="M520" s="264">
        <v>2</v>
      </c>
      <c r="N520" s="143">
        <v>0</v>
      </c>
      <c r="O520" s="143">
        <v>1</v>
      </c>
      <c r="P520" s="261">
        <v>1</v>
      </c>
      <c r="Q520" s="281"/>
      <c r="R520" s="281"/>
    </row>
    <row r="521" spans="1:18" ht="20.25" customHeight="1" x14ac:dyDescent="0.6">
      <c r="A521" s="76" t="s">
        <v>353</v>
      </c>
      <c r="B521" s="76" t="s">
        <v>839</v>
      </c>
      <c r="C521" s="76" t="s">
        <v>34</v>
      </c>
      <c r="D521" s="76" t="s">
        <v>165</v>
      </c>
      <c r="E521" s="117">
        <v>48</v>
      </c>
      <c r="F521" s="143">
        <v>157</v>
      </c>
      <c r="G521" s="144">
        <v>4</v>
      </c>
      <c r="H521" s="145">
        <v>4</v>
      </c>
      <c r="I521" s="145">
        <v>4</v>
      </c>
      <c r="J521" s="145">
        <v>3</v>
      </c>
      <c r="K521" s="145">
        <v>2</v>
      </c>
      <c r="L521" s="145">
        <v>2</v>
      </c>
      <c r="M521" s="264">
        <v>19</v>
      </c>
      <c r="N521" s="143">
        <v>2</v>
      </c>
      <c r="O521" s="143">
        <v>1</v>
      </c>
      <c r="P521" s="261">
        <v>3</v>
      </c>
      <c r="Q521" s="281"/>
      <c r="R521" s="281"/>
    </row>
    <row r="522" spans="1:18" ht="20.25" customHeight="1" x14ac:dyDescent="0.6">
      <c r="A522" s="76" t="s">
        <v>353</v>
      </c>
      <c r="B522" s="76" t="s">
        <v>839</v>
      </c>
      <c r="C522" s="76" t="s">
        <v>44</v>
      </c>
      <c r="D522" s="76" t="s">
        <v>165</v>
      </c>
      <c r="E522" s="117">
        <v>24</v>
      </c>
      <c r="F522" s="143">
        <v>4</v>
      </c>
      <c r="G522" s="144">
        <v>4</v>
      </c>
      <c r="H522" s="145">
        <v>4</v>
      </c>
      <c r="I522" s="145">
        <v>0</v>
      </c>
      <c r="J522" s="145">
        <v>0</v>
      </c>
      <c r="K522" s="145">
        <v>0</v>
      </c>
      <c r="L522" s="145">
        <v>0</v>
      </c>
      <c r="M522" s="264">
        <v>8</v>
      </c>
      <c r="N522" s="143">
        <v>0</v>
      </c>
      <c r="O522" s="143">
        <v>4</v>
      </c>
      <c r="P522" s="261">
        <v>4</v>
      </c>
      <c r="Q522" s="281"/>
      <c r="R522" s="281"/>
    </row>
    <row r="523" spans="1:18" ht="20.25" customHeight="1" x14ac:dyDescent="0.6">
      <c r="A523" s="76" t="s">
        <v>398</v>
      </c>
      <c r="B523" s="76" t="s">
        <v>399</v>
      </c>
      <c r="C523" s="76" t="s">
        <v>25</v>
      </c>
      <c r="D523" s="76" t="s">
        <v>165</v>
      </c>
      <c r="E523" s="117">
        <v>12</v>
      </c>
      <c r="F523" s="143">
        <v>80</v>
      </c>
      <c r="G523" s="144">
        <v>6</v>
      </c>
      <c r="H523" s="145">
        <v>0</v>
      </c>
      <c r="I523" s="145">
        <v>0</v>
      </c>
      <c r="J523" s="145">
        <v>0</v>
      </c>
      <c r="K523" s="145">
        <v>0</v>
      </c>
      <c r="L523" s="145">
        <v>0</v>
      </c>
      <c r="M523" s="264">
        <v>6</v>
      </c>
      <c r="N523" s="143">
        <v>0</v>
      </c>
      <c r="O523" s="143">
        <v>8</v>
      </c>
      <c r="P523" s="261">
        <v>8</v>
      </c>
      <c r="Q523" s="281"/>
      <c r="R523" s="281"/>
    </row>
    <row r="524" spans="1:18" ht="20.25" customHeight="1" x14ac:dyDescent="0.6">
      <c r="A524" s="76" t="s">
        <v>398</v>
      </c>
      <c r="B524" s="76" t="s">
        <v>399</v>
      </c>
      <c r="C524" s="76" t="s">
        <v>836</v>
      </c>
      <c r="D524" s="76" t="s">
        <v>165</v>
      </c>
      <c r="E524" s="117">
        <v>24</v>
      </c>
      <c r="F524" s="143">
        <v>27</v>
      </c>
      <c r="G524" s="144">
        <v>2</v>
      </c>
      <c r="H524" s="145">
        <v>2</v>
      </c>
      <c r="I524" s="145">
        <v>0</v>
      </c>
      <c r="J524" s="145">
        <v>0</v>
      </c>
      <c r="K524" s="145">
        <v>0</v>
      </c>
      <c r="L524" s="145">
        <v>0</v>
      </c>
      <c r="M524" s="264">
        <v>4</v>
      </c>
      <c r="N524" s="143">
        <v>0</v>
      </c>
      <c r="O524" s="143">
        <v>1</v>
      </c>
      <c r="P524" s="261">
        <v>1</v>
      </c>
      <c r="Q524" s="281"/>
      <c r="R524" s="281"/>
    </row>
    <row r="525" spans="1:18" ht="20.25" customHeight="1" x14ac:dyDescent="0.6">
      <c r="A525" s="76" t="s">
        <v>398</v>
      </c>
      <c r="B525" s="76" t="s">
        <v>400</v>
      </c>
      <c r="C525" s="76" t="s">
        <v>5</v>
      </c>
      <c r="D525" s="76" t="s">
        <v>167</v>
      </c>
      <c r="E525" s="117">
        <v>12</v>
      </c>
      <c r="F525" s="143">
        <v>105</v>
      </c>
      <c r="G525" s="144">
        <v>21</v>
      </c>
      <c r="H525" s="145">
        <v>1</v>
      </c>
      <c r="I525" s="145">
        <v>0</v>
      </c>
      <c r="J525" s="145">
        <v>0</v>
      </c>
      <c r="K525" s="145">
        <v>0</v>
      </c>
      <c r="L525" s="145">
        <v>0</v>
      </c>
      <c r="M525" s="264">
        <v>22</v>
      </c>
      <c r="N525" s="143">
        <v>0</v>
      </c>
      <c r="O525" s="143">
        <v>21</v>
      </c>
      <c r="P525" s="261">
        <v>21</v>
      </c>
      <c r="Q525" s="281"/>
      <c r="R525" s="281"/>
    </row>
    <row r="526" spans="1:18" ht="20.25" customHeight="1" x14ac:dyDescent="0.6">
      <c r="A526" s="76" t="s">
        <v>398</v>
      </c>
      <c r="B526" s="76" t="s">
        <v>400</v>
      </c>
      <c r="C526" s="76" t="s">
        <v>25</v>
      </c>
      <c r="D526" s="76" t="s">
        <v>167</v>
      </c>
      <c r="E526" s="117">
        <v>12</v>
      </c>
      <c r="F526" s="143">
        <v>16</v>
      </c>
      <c r="G526" s="144">
        <v>3</v>
      </c>
      <c r="H526" s="145">
        <v>0</v>
      </c>
      <c r="I526" s="145">
        <v>0</v>
      </c>
      <c r="J526" s="145">
        <v>0</v>
      </c>
      <c r="K526" s="145">
        <v>0</v>
      </c>
      <c r="L526" s="145">
        <v>0</v>
      </c>
      <c r="M526" s="264">
        <v>3</v>
      </c>
      <c r="N526" s="143">
        <v>0</v>
      </c>
      <c r="O526" s="143">
        <v>4</v>
      </c>
      <c r="P526" s="261">
        <v>4</v>
      </c>
      <c r="Q526" s="281"/>
      <c r="R526" s="281"/>
    </row>
    <row r="527" spans="1:18" ht="20.25" customHeight="1" x14ac:dyDescent="0.6">
      <c r="A527" s="76" t="s">
        <v>398</v>
      </c>
      <c r="B527" s="76" t="s">
        <v>400</v>
      </c>
      <c r="C527" s="76" t="s">
        <v>44</v>
      </c>
      <c r="D527" s="76" t="s">
        <v>167</v>
      </c>
      <c r="E527" s="117">
        <v>24</v>
      </c>
      <c r="F527" s="143">
        <v>67</v>
      </c>
      <c r="G527" s="144">
        <v>3</v>
      </c>
      <c r="H527" s="145">
        <v>3</v>
      </c>
      <c r="I527" s="145">
        <v>0</v>
      </c>
      <c r="J527" s="145">
        <v>0</v>
      </c>
      <c r="K527" s="145">
        <v>0</v>
      </c>
      <c r="L527" s="145">
        <v>0</v>
      </c>
      <c r="M527" s="264">
        <v>6</v>
      </c>
      <c r="N527" s="143">
        <v>0</v>
      </c>
      <c r="O527" s="143">
        <v>3</v>
      </c>
      <c r="P527" s="261">
        <v>3</v>
      </c>
      <c r="Q527" s="281"/>
      <c r="R527" s="281"/>
    </row>
    <row r="528" spans="1:18" ht="20.25" customHeight="1" x14ac:dyDescent="0.6">
      <c r="A528" s="76" t="s">
        <v>398</v>
      </c>
      <c r="B528" s="76" t="s">
        <v>401</v>
      </c>
      <c r="C528" s="76" t="s">
        <v>25</v>
      </c>
      <c r="D528" s="76" t="s">
        <v>165</v>
      </c>
      <c r="E528" s="117">
        <v>12</v>
      </c>
      <c r="F528" s="143">
        <v>70</v>
      </c>
      <c r="G528" s="144">
        <v>7</v>
      </c>
      <c r="H528" s="145">
        <v>0</v>
      </c>
      <c r="I528" s="145">
        <v>0</v>
      </c>
      <c r="J528" s="145">
        <v>0</v>
      </c>
      <c r="K528" s="145">
        <v>0</v>
      </c>
      <c r="L528" s="145">
        <v>0</v>
      </c>
      <c r="M528" s="264">
        <v>7</v>
      </c>
      <c r="N528" s="143">
        <v>0</v>
      </c>
      <c r="O528" s="143">
        <v>7</v>
      </c>
      <c r="P528" s="261">
        <v>7</v>
      </c>
      <c r="Q528" s="281"/>
      <c r="R528" s="281"/>
    </row>
    <row r="529" spans="1:18" ht="20.25" customHeight="1" x14ac:dyDescent="0.6">
      <c r="A529" s="76" t="s">
        <v>398</v>
      </c>
      <c r="B529" s="76" t="s">
        <v>828</v>
      </c>
      <c r="C529" s="76" t="s">
        <v>5</v>
      </c>
      <c r="D529" s="76" t="s">
        <v>165</v>
      </c>
      <c r="E529" s="117">
        <v>12</v>
      </c>
      <c r="F529" s="143">
        <v>72</v>
      </c>
      <c r="G529" s="144">
        <v>6</v>
      </c>
      <c r="H529" s="145">
        <v>0</v>
      </c>
      <c r="I529" s="145">
        <v>0</v>
      </c>
      <c r="J529" s="145">
        <v>0</v>
      </c>
      <c r="K529" s="145">
        <v>0</v>
      </c>
      <c r="L529" s="145">
        <v>0</v>
      </c>
      <c r="M529" s="264">
        <v>6</v>
      </c>
      <c r="N529" s="143">
        <v>0</v>
      </c>
      <c r="O529" s="143">
        <v>3</v>
      </c>
      <c r="P529" s="261">
        <v>3</v>
      </c>
      <c r="Q529" s="281"/>
      <c r="R529" s="281"/>
    </row>
    <row r="530" spans="1:18" ht="20.25" customHeight="1" x14ac:dyDescent="0.6">
      <c r="A530" s="76" t="s">
        <v>398</v>
      </c>
      <c r="B530" s="76" t="s">
        <v>402</v>
      </c>
      <c r="C530" s="76" t="s">
        <v>21</v>
      </c>
      <c r="D530" s="76" t="s">
        <v>165</v>
      </c>
      <c r="E530" s="117">
        <v>12</v>
      </c>
      <c r="F530" s="143">
        <v>3</v>
      </c>
      <c r="G530" s="144">
        <v>2</v>
      </c>
      <c r="H530" s="145">
        <v>0</v>
      </c>
      <c r="I530" s="145">
        <v>0</v>
      </c>
      <c r="J530" s="145">
        <v>0</v>
      </c>
      <c r="K530" s="145">
        <v>0</v>
      </c>
      <c r="L530" s="145">
        <v>0</v>
      </c>
      <c r="M530" s="264">
        <v>2</v>
      </c>
      <c r="N530" s="143">
        <v>0</v>
      </c>
      <c r="O530" s="143">
        <v>0</v>
      </c>
      <c r="P530" s="261">
        <v>0</v>
      </c>
      <c r="Q530" s="281"/>
      <c r="R530" s="281"/>
    </row>
    <row r="531" spans="1:18" ht="20.25" customHeight="1" x14ac:dyDescent="0.6">
      <c r="A531" s="76" t="s">
        <v>398</v>
      </c>
      <c r="B531" s="76" t="s">
        <v>840</v>
      </c>
      <c r="C531" s="76" t="s">
        <v>233</v>
      </c>
      <c r="D531" s="76" t="s">
        <v>165</v>
      </c>
      <c r="E531" s="117">
        <v>24</v>
      </c>
      <c r="F531" s="143">
        <v>23</v>
      </c>
      <c r="G531" s="144">
        <v>8</v>
      </c>
      <c r="H531" s="145">
        <v>8</v>
      </c>
      <c r="I531" s="145">
        <v>0</v>
      </c>
      <c r="J531" s="145">
        <v>0</v>
      </c>
      <c r="K531" s="145">
        <v>0</v>
      </c>
      <c r="L531" s="145">
        <v>0</v>
      </c>
      <c r="M531" s="264">
        <v>16</v>
      </c>
      <c r="N531" s="143">
        <v>8</v>
      </c>
      <c r="O531" s="143">
        <v>0</v>
      </c>
      <c r="P531" s="261">
        <v>8</v>
      </c>
      <c r="Q531" s="281"/>
      <c r="R531" s="281"/>
    </row>
    <row r="532" spans="1:18" ht="20.25" customHeight="1" x14ac:dyDescent="0.6">
      <c r="A532" s="76" t="s">
        <v>398</v>
      </c>
      <c r="B532" s="76" t="s">
        <v>840</v>
      </c>
      <c r="C532" s="76" t="s">
        <v>23</v>
      </c>
      <c r="D532" s="76" t="s">
        <v>165</v>
      </c>
      <c r="E532" s="117">
        <v>24</v>
      </c>
      <c r="F532" s="143">
        <v>16</v>
      </c>
      <c r="G532" s="144">
        <v>4</v>
      </c>
      <c r="H532" s="145">
        <v>4</v>
      </c>
      <c r="I532" s="145">
        <v>0</v>
      </c>
      <c r="J532" s="145">
        <v>0</v>
      </c>
      <c r="K532" s="145">
        <v>0</v>
      </c>
      <c r="L532" s="145">
        <v>0</v>
      </c>
      <c r="M532" s="264">
        <v>8</v>
      </c>
      <c r="N532" s="143">
        <v>3</v>
      </c>
      <c r="O532" s="143">
        <v>0</v>
      </c>
      <c r="P532" s="261">
        <v>3</v>
      </c>
      <c r="Q532" s="281"/>
      <c r="R532" s="281"/>
    </row>
    <row r="533" spans="1:18" ht="20.25" customHeight="1" x14ac:dyDescent="0.6">
      <c r="A533" s="76" t="s">
        <v>398</v>
      </c>
      <c r="B533" s="76" t="s">
        <v>840</v>
      </c>
      <c r="C533" s="76" t="s">
        <v>34</v>
      </c>
      <c r="D533" s="76" t="s">
        <v>165</v>
      </c>
      <c r="E533" s="117">
        <v>48</v>
      </c>
      <c r="F533" s="143">
        <v>15</v>
      </c>
      <c r="G533" s="144">
        <v>2</v>
      </c>
      <c r="H533" s="145">
        <v>2</v>
      </c>
      <c r="I533" s="145">
        <v>2</v>
      </c>
      <c r="J533" s="145">
        <v>2</v>
      </c>
      <c r="K533" s="145">
        <v>0</v>
      </c>
      <c r="L533" s="145">
        <v>0</v>
      </c>
      <c r="M533" s="264">
        <v>8</v>
      </c>
      <c r="N533" s="143">
        <v>0</v>
      </c>
      <c r="O533" s="143">
        <v>2</v>
      </c>
      <c r="P533" s="261">
        <v>2</v>
      </c>
      <c r="Q533" s="281"/>
      <c r="R533" s="281"/>
    </row>
    <row r="534" spans="1:18" ht="20.25" customHeight="1" x14ac:dyDescent="0.6">
      <c r="A534" s="76" t="s">
        <v>398</v>
      </c>
      <c r="B534" s="76" t="s">
        <v>403</v>
      </c>
      <c r="C534" s="76" t="s">
        <v>5</v>
      </c>
      <c r="D534" s="76" t="s">
        <v>167</v>
      </c>
      <c r="E534" s="117">
        <v>12</v>
      </c>
      <c r="F534" s="143">
        <v>41</v>
      </c>
      <c r="G534" s="144">
        <v>2</v>
      </c>
      <c r="H534" s="145">
        <v>0</v>
      </c>
      <c r="I534" s="145">
        <v>0</v>
      </c>
      <c r="J534" s="145">
        <v>0</v>
      </c>
      <c r="K534" s="145">
        <v>0</v>
      </c>
      <c r="L534" s="145">
        <v>0</v>
      </c>
      <c r="M534" s="264">
        <v>2</v>
      </c>
      <c r="N534" s="143">
        <v>0</v>
      </c>
      <c r="O534" s="143">
        <v>2</v>
      </c>
      <c r="P534" s="261">
        <v>2</v>
      </c>
      <c r="Q534" s="281"/>
      <c r="R534" s="281"/>
    </row>
    <row r="535" spans="1:18" ht="20.25" customHeight="1" x14ac:dyDescent="0.6">
      <c r="A535" s="76" t="s">
        <v>398</v>
      </c>
      <c r="B535" s="76" t="s">
        <v>403</v>
      </c>
      <c r="C535" s="76" t="s">
        <v>23</v>
      </c>
      <c r="D535" s="76" t="s">
        <v>167</v>
      </c>
      <c r="E535" s="117">
        <v>36</v>
      </c>
      <c r="F535" s="143">
        <v>179</v>
      </c>
      <c r="G535" s="144">
        <v>3</v>
      </c>
      <c r="H535" s="145">
        <v>3</v>
      </c>
      <c r="I535" s="145">
        <v>3</v>
      </c>
      <c r="J535" s="145">
        <v>0</v>
      </c>
      <c r="K535" s="145">
        <v>0</v>
      </c>
      <c r="L535" s="145">
        <v>0</v>
      </c>
      <c r="M535" s="264">
        <v>9</v>
      </c>
      <c r="N535" s="143">
        <v>3</v>
      </c>
      <c r="O535" s="143">
        <v>0</v>
      </c>
      <c r="P535" s="261">
        <v>3</v>
      </c>
      <c r="Q535" s="281"/>
      <c r="R535" s="281"/>
    </row>
    <row r="536" spans="1:18" ht="20.25" customHeight="1" x14ac:dyDescent="0.6">
      <c r="A536" s="76" t="s">
        <v>398</v>
      </c>
      <c r="B536" s="76" t="s">
        <v>403</v>
      </c>
      <c r="C536" s="76" t="s">
        <v>25</v>
      </c>
      <c r="D536" s="76" t="s">
        <v>167</v>
      </c>
      <c r="E536" s="117">
        <v>12</v>
      </c>
      <c r="F536" s="143">
        <v>47</v>
      </c>
      <c r="G536" s="144">
        <v>5</v>
      </c>
      <c r="H536" s="145">
        <v>0</v>
      </c>
      <c r="I536" s="145">
        <v>0</v>
      </c>
      <c r="J536" s="145">
        <v>0</v>
      </c>
      <c r="K536" s="145">
        <v>0</v>
      </c>
      <c r="L536" s="145">
        <v>0</v>
      </c>
      <c r="M536" s="264">
        <v>5</v>
      </c>
      <c r="N536" s="143">
        <v>0</v>
      </c>
      <c r="O536" s="143">
        <v>5</v>
      </c>
      <c r="P536" s="261">
        <v>5</v>
      </c>
      <c r="Q536" s="281"/>
      <c r="R536" s="281"/>
    </row>
    <row r="537" spans="1:18" ht="20.25" customHeight="1" x14ac:dyDescent="0.6">
      <c r="A537" s="76" t="s">
        <v>398</v>
      </c>
      <c r="B537" s="76" t="s">
        <v>403</v>
      </c>
      <c r="C537" s="76" t="s">
        <v>30</v>
      </c>
      <c r="D537" s="76" t="s">
        <v>167</v>
      </c>
      <c r="E537" s="117">
        <v>36</v>
      </c>
      <c r="F537" s="143">
        <v>4</v>
      </c>
      <c r="G537" s="144">
        <v>0</v>
      </c>
      <c r="H537" s="145">
        <v>0</v>
      </c>
      <c r="I537" s="145">
        <v>0</v>
      </c>
      <c r="J537" s="145">
        <v>0</v>
      </c>
      <c r="K537" s="145">
        <v>0</v>
      </c>
      <c r="L537" s="145">
        <v>0</v>
      </c>
      <c r="M537" s="264">
        <v>0</v>
      </c>
      <c r="N537" s="143">
        <v>1</v>
      </c>
      <c r="O537" s="143">
        <v>0</v>
      </c>
      <c r="P537" s="261">
        <v>1</v>
      </c>
      <c r="Q537" s="281"/>
      <c r="R537" s="281"/>
    </row>
    <row r="538" spans="1:18" ht="20.25" customHeight="1" x14ac:dyDescent="0.6">
      <c r="A538" s="76" t="s">
        <v>398</v>
      </c>
      <c r="B538" s="76" t="s">
        <v>403</v>
      </c>
      <c r="C538" s="76" t="s">
        <v>32</v>
      </c>
      <c r="D538" s="76" t="s">
        <v>167</v>
      </c>
      <c r="E538" s="117">
        <v>36</v>
      </c>
      <c r="F538" s="143">
        <v>20</v>
      </c>
      <c r="G538" s="144">
        <v>2</v>
      </c>
      <c r="H538" s="145">
        <v>2</v>
      </c>
      <c r="I538" s="145">
        <v>1</v>
      </c>
      <c r="J538" s="145">
        <v>0</v>
      </c>
      <c r="K538" s="145">
        <v>0</v>
      </c>
      <c r="L538" s="145">
        <v>0</v>
      </c>
      <c r="M538" s="264">
        <v>5</v>
      </c>
      <c r="N538" s="143">
        <v>2</v>
      </c>
      <c r="O538" s="143">
        <v>0</v>
      </c>
      <c r="P538" s="261">
        <v>2</v>
      </c>
      <c r="Q538" s="281"/>
      <c r="R538" s="281"/>
    </row>
    <row r="539" spans="1:18" ht="20.25" customHeight="1" x14ac:dyDescent="0.6">
      <c r="A539" s="76" t="s">
        <v>398</v>
      </c>
      <c r="B539" s="76" t="s">
        <v>403</v>
      </c>
      <c r="C539" s="76" t="s">
        <v>34</v>
      </c>
      <c r="D539" s="76" t="s">
        <v>167</v>
      </c>
      <c r="E539" s="117">
        <v>72</v>
      </c>
      <c r="F539" s="143">
        <v>113</v>
      </c>
      <c r="G539" s="144">
        <v>3</v>
      </c>
      <c r="H539" s="145">
        <v>3</v>
      </c>
      <c r="I539" s="145">
        <v>3</v>
      </c>
      <c r="J539" s="145">
        <v>3</v>
      </c>
      <c r="K539" s="145">
        <v>3</v>
      </c>
      <c r="L539" s="145">
        <v>2</v>
      </c>
      <c r="M539" s="264">
        <v>17</v>
      </c>
      <c r="N539" s="143">
        <v>3</v>
      </c>
      <c r="O539" s="143">
        <v>0</v>
      </c>
      <c r="P539" s="261">
        <v>3</v>
      </c>
      <c r="Q539" s="281"/>
      <c r="R539" s="281"/>
    </row>
    <row r="540" spans="1:18" ht="20.25" customHeight="1" x14ac:dyDescent="0.6">
      <c r="A540" s="76" t="s">
        <v>398</v>
      </c>
      <c r="B540" s="76" t="s">
        <v>403</v>
      </c>
      <c r="C540" s="76" t="s">
        <v>835</v>
      </c>
      <c r="D540" s="76" t="s">
        <v>167</v>
      </c>
      <c r="E540" s="117">
        <v>24</v>
      </c>
      <c r="F540" s="143">
        <v>26</v>
      </c>
      <c r="G540" s="144">
        <v>1</v>
      </c>
      <c r="H540" s="145">
        <v>1</v>
      </c>
      <c r="I540" s="145">
        <v>0</v>
      </c>
      <c r="J540" s="145">
        <v>0</v>
      </c>
      <c r="K540" s="145">
        <v>0</v>
      </c>
      <c r="L540" s="145">
        <v>0</v>
      </c>
      <c r="M540" s="264">
        <v>2</v>
      </c>
      <c r="N540" s="143">
        <v>0</v>
      </c>
      <c r="O540" s="143">
        <v>1</v>
      </c>
      <c r="P540" s="261">
        <v>1</v>
      </c>
      <c r="Q540" s="281"/>
      <c r="R540" s="281"/>
    </row>
    <row r="541" spans="1:18" ht="20.25" customHeight="1" x14ac:dyDescent="0.6">
      <c r="A541" s="76" t="s">
        <v>398</v>
      </c>
      <c r="B541" s="76" t="s">
        <v>403</v>
      </c>
      <c r="C541" s="76" t="s">
        <v>40</v>
      </c>
      <c r="D541" s="76" t="s">
        <v>167</v>
      </c>
      <c r="E541" s="117">
        <v>33</v>
      </c>
      <c r="F541" s="143">
        <v>326</v>
      </c>
      <c r="G541" s="144">
        <v>6</v>
      </c>
      <c r="H541" s="145">
        <v>6</v>
      </c>
      <c r="I541" s="145">
        <v>6</v>
      </c>
      <c r="J541" s="145">
        <v>0</v>
      </c>
      <c r="K541" s="145">
        <v>0</v>
      </c>
      <c r="L541" s="145">
        <v>0</v>
      </c>
      <c r="M541" s="264">
        <v>18</v>
      </c>
      <c r="N541" s="143">
        <v>6</v>
      </c>
      <c r="O541" s="143">
        <v>0</v>
      </c>
      <c r="P541" s="261">
        <v>6</v>
      </c>
      <c r="Q541" s="281"/>
      <c r="R541" s="281"/>
    </row>
    <row r="542" spans="1:18" ht="20.25" customHeight="1" x14ac:dyDescent="0.6">
      <c r="A542" s="76" t="s">
        <v>398</v>
      </c>
      <c r="B542" s="76" t="s">
        <v>403</v>
      </c>
      <c r="C542" s="76" t="s">
        <v>44</v>
      </c>
      <c r="D542" s="76" t="s">
        <v>167</v>
      </c>
      <c r="E542" s="117">
        <v>36</v>
      </c>
      <c r="F542" s="143">
        <v>105</v>
      </c>
      <c r="G542" s="144">
        <v>3</v>
      </c>
      <c r="H542" s="145">
        <v>3</v>
      </c>
      <c r="I542" s="145">
        <v>3</v>
      </c>
      <c r="J542" s="145">
        <v>0</v>
      </c>
      <c r="K542" s="145">
        <v>0</v>
      </c>
      <c r="L542" s="145">
        <v>0</v>
      </c>
      <c r="M542" s="264">
        <v>9</v>
      </c>
      <c r="N542" s="143">
        <v>3</v>
      </c>
      <c r="O542" s="143">
        <v>0</v>
      </c>
      <c r="P542" s="261">
        <v>3</v>
      </c>
      <c r="Q542" s="281"/>
      <c r="R542" s="281"/>
    </row>
    <row r="543" spans="1:18" ht="20.25" customHeight="1" x14ac:dyDescent="0.6">
      <c r="A543" s="76" t="s">
        <v>398</v>
      </c>
      <c r="B543" s="76" t="s">
        <v>403</v>
      </c>
      <c r="C543" s="76" t="s">
        <v>46</v>
      </c>
      <c r="D543" s="76" t="s">
        <v>167</v>
      </c>
      <c r="E543" s="117">
        <v>36</v>
      </c>
      <c r="F543" s="143">
        <v>111</v>
      </c>
      <c r="G543" s="144">
        <v>3</v>
      </c>
      <c r="H543" s="145">
        <v>3</v>
      </c>
      <c r="I543" s="145">
        <v>3</v>
      </c>
      <c r="J543" s="145">
        <v>0</v>
      </c>
      <c r="K543" s="145">
        <v>0</v>
      </c>
      <c r="L543" s="145">
        <v>0</v>
      </c>
      <c r="M543" s="264">
        <v>9</v>
      </c>
      <c r="N543" s="143">
        <v>3</v>
      </c>
      <c r="O543" s="143">
        <v>0</v>
      </c>
      <c r="P543" s="261">
        <v>3</v>
      </c>
      <c r="Q543" s="281"/>
      <c r="R543" s="281"/>
    </row>
    <row r="544" spans="1:18" ht="20.25" customHeight="1" x14ac:dyDescent="0.6">
      <c r="A544" s="76" t="s">
        <v>398</v>
      </c>
      <c r="B544" s="76" t="s">
        <v>403</v>
      </c>
      <c r="C544" s="76" t="s">
        <v>48</v>
      </c>
      <c r="D544" s="76" t="s">
        <v>167</v>
      </c>
      <c r="E544" s="117">
        <v>36</v>
      </c>
      <c r="F544" s="143">
        <v>75</v>
      </c>
      <c r="G544" s="144">
        <v>3</v>
      </c>
      <c r="H544" s="145">
        <v>4</v>
      </c>
      <c r="I544" s="145">
        <v>3</v>
      </c>
      <c r="J544" s="145">
        <v>0</v>
      </c>
      <c r="K544" s="145">
        <v>0</v>
      </c>
      <c r="L544" s="145">
        <v>0</v>
      </c>
      <c r="M544" s="264">
        <v>10</v>
      </c>
      <c r="N544" s="143">
        <v>3</v>
      </c>
      <c r="O544" s="143">
        <v>0</v>
      </c>
      <c r="P544" s="261">
        <v>3</v>
      </c>
      <c r="Q544" s="281"/>
      <c r="R544" s="281"/>
    </row>
    <row r="545" spans="1:18" ht="20.25" customHeight="1" x14ac:dyDescent="0.6">
      <c r="A545" s="76" t="s">
        <v>398</v>
      </c>
      <c r="B545" s="76" t="s">
        <v>404</v>
      </c>
      <c r="C545" s="76" t="s">
        <v>5</v>
      </c>
      <c r="D545" s="76" t="s">
        <v>165</v>
      </c>
      <c r="E545" s="117">
        <v>12</v>
      </c>
      <c r="F545" s="143">
        <v>58</v>
      </c>
      <c r="G545" s="144">
        <v>5</v>
      </c>
      <c r="H545" s="145">
        <v>0</v>
      </c>
      <c r="I545" s="145">
        <v>0</v>
      </c>
      <c r="J545" s="145">
        <v>0</v>
      </c>
      <c r="K545" s="145">
        <v>0</v>
      </c>
      <c r="L545" s="145">
        <v>0</v>
      </c>
      <c r="M545" s="264">
        <v>5</v>
      </c>
      <c r="N545" s="143">
        <v>0</v>
      </c>
      <c r="O545" s="143">
        <v>5</v>
      </c>
      <c r="P545" s="261">
        <v>5</v>
      </c>
      <c r="Q545" s="281"/>
      <c r="R545" s="281"/>
    </row>
    <row r="546" spans="1:18" ht="20.25" customHeight="1" x14ac:dyDescent="0.6">
      <c r="A546" s="76" t="s">
        <v>398</v>
      </c>
      <c r="B546" s="76" t="s">
        <v>405</v>
      </c>
      <c r="C546" s="76" t="s">
        <v>169</v>
      </c>
      <c r="D546" s="76" t="s">
        <v>165</v>
      </c>
      <c r="E546" s="117">
        <v>24</v>
      </c>
      <c r="F546" s="143">
        <v>16</v>
      </c>
      <c r="G546" s="144">
        <v>2</v>
      </c>
      <c r="H546" s="145">
        <v>1</v>
      </c>
      <c r="I546" s="145">
        <v>0</v>
      </c>
      <c r="J546" s="145">
        <v>0</v>
      </c>
      <c r="K546" s="145">
        <v>0</v>
      </c>
      <c r="L546" s="145">
        <v>0</v>
      </c>
      <c r="M546" s="264">
        <v>3</v>
      </c>
      <c r="N546" s="143">
        <v>0</v>
      </c>
      <c r="O546" s="143">
        <v>2</v>
      </c>
      <c r="P546" s="261">
        <v>2</v>
      </c>
      <c r="Q546" s="281"/>
      <c r="R546" s="281"/>
    </row>
    <row r="547" spans="1:18" ht="20.25" customHeight="1" x14ac:dyDescent="0.6">
      <c r="A547" s="76" t="s">
        <v>406</v>
      </c>
      <c r="B547" s="76" t="s">
        <v>407</v>
      </c>
      <c r="C547" s="76" t="s">
        <v>5</v>
      </c>
      <c r="D547" s="76" t="s">
        <v>165</v>
      </c>
      <c r="E547" s="117">
        <v>12</v>
      </c>
      <c r="F547" s="143">
        <v>68</v>
      </c>
      <c r="G547" s="144">
        <v>8</v>
      </c>
      <c r="H547" s="145">
        <v>0</v>
      </c>
      <c r="I547" s="145">
        <v>0</v>
      </c>
      <c r="J547" s="145">
        <v>0</v>
      </c>
      <c r="K547" s="145">
        <v>0</v>
      </c>
      <c r="L547" s="145">
        <v>0</v>
      </c>
      <c r="M547" s="264">
        <v>8</v>
      </c>
      <c r="N547" s="143">
        <v>0</v>
      </c>
      <c r="O547" s="143">
        <v>7</v>
      </c>
      <c r="P547" s="261">
        <v>7</v>
      </c>
      <c r="Q547" s="281"/>
      <c r="R547" s="281"/>
    </row>
    <row r="548" spans="1:18" ht="20.25" customHeight="1" x14ac:dyDescent="0.6">
      <c r="A548" s="76" t="s">
        <v>406</v>
      </c>
      <c r="B548" s="76" t="s">
        <v>408</v>
      </c>
      <c r="C548" s="76" t="s">
        <v>5</v>
      </c>
      <c r="D548" s="76" t="s">
        <v>167</v>
      </c>
      <c r="E548" s="117">
        <v>12</v>
      </c>
      <c r="F548" s="143">
        <v>37</v>
      </c>
      <c r="G548" s="144">
        <v>4</v>
      </c>
      <c r="H548" s="145">
        <v>0</v>
      </c>
      <c r="I548" s="145">
        <v>0</v>
      </c>
      <c r="J548" s="145">
        <v>0</v>
      </c>
      <c r="K548" s="145">
        <v>0</v>
      </c>
      <c r="L548" s="145">
        <v>0</v>
      </c>
      <c r="M548" s="264">
        <v>4</v>
      </c>
      <c r="N548" s="143">
        <v>0</v>
      </c>
      <c r="O548" s="143">
        <v>4</v>
      </c>
      <c r="P548" s="261">
        <v>4</v>
      </c>
      <c r="Q548" s="281"/>
      <c r="R548" s="281"/>
    </row>
    <row r="549" spans="1:18" ht="20.25" customHeight="1" x14ac:dyDescent="0.6">
      <c r="A549" s="76" t="s">
        <v>406</v>
      </c>
      <c r="B549" s="76" t="s">
        <v>408</v>
      </c>
      <c r="C549" s="76" t="s">
        <v>21</v>
      </c>
      <c r="D549" s="76" t="s">
        <v>167</v>
      </c>
      <c r="E549" s="117">
        <v>12</v>
      </c>
      <c r="F549" s="143">
        <v>10</v>
      </c>
      <c r="G549" s="144">
        <v>0</v>
      </c>
      <c r="H549" s="145">
        <v>0</v>
      </c>
      <c r="I549" s="145">
        <v>0</v>
      </c>
      <c r="J549" s="145">
        <v>0</v>
      </c>
      <c r="K549" s="145">
        <v>0</v>
      </c>
      <c r="L549" s="145">
        <v>0</v>
      </c>
      <c r="M549" s="264">
        <v>0</v>
      </c>
      <c r="N549" s="143">
        <v>0</v>
      </c>
      <c r="O549" s="143">
        <v>1</v>
      </c>
      <c r="P549" s="261">
        <v>1</v>
      </c>
      <c r="Q549" s="281"/>
      <c r="R549" s="281"/>
    </row>
    <row r="550" spans="1:18" ht="20.25" customHeight="1" x14ac:dyDescent="0.6">
      <c r="A550" s="76" t="s">
        <v>406</v>
      </c>
      <c r="B550" s="76" t="s">
        <v>408</v>
      </c>
      <c r="C550" s="76" t="s">
        <v>23</v>
      </c>
      <c r="D550" s="76" t="s">
        <v>167</v>
      </c>
      <c r="E550" s="117">
        <v>24</v>
      </c>
      <c r="F550" s="143">
        <v>80</v>
      </c>
      <c r="G550" s="144">
        <v>4</v>
      </c>
      <c r="H550" s="145">
        <v>4</v>
      </c>
      <c r="I550" s="145">
        <v>0</v>
      </c>
      <c r="J550" s="145">
        <v>0</v>
      </c>
      <c r="K550" s="145">
        <v>0</v>
      </c>
      <c r="L550" s="145">
        <v>0</v>
      </c>
      <c r="M550" s="264">
        <v>8</v>
      </c>
      <c r="N550" s="143">
        <v>4</v>
      </c>
      <c r="O550" s="143">
        <v>0</v>
      </c>
      <c r="P550" s="261">
        <v>4</v>
      </c>
      <c r="Q550" s="281"/>
      <c r="R550" s="281"/>
    </row>
    <row r="551" spans="1:18" ht="20.25" customHeight="1" x14ac:dyDescent="0.6">
      <c r="A551" s="76" t="s">
        <v>406</v>
      </c>
      <c r="B551" s="76" t="s">
        <v>408</v>
      </c>
      <c r="C551" s="76" t="s">
        <v>34</v>
      </c>
      <c r="D551" s="76" t="s">
        <v>167</v>
      </c>
      <c r="E551" s="117">
        <v>60</v>
      </c>
      <c r="F551" s="143">
        <v>200</v>
      </c>
      <c r="G551" s="144">
        <v>4</v>
      </c>
      <c r="H551" s="145">
        <v>4</v>
      </c>
      <c r="I551" s="145">
        <v>4</v>
      </c>
      <c r="J551" s="145">
        <v>3</v>
      </c>
      <c r="K551" s="145">
        <v>3</v>
      </c>
      <c r="L551" s="145">
        <v>0</v>
      </c>
      <c r="M551" s="264">
        <v>18</v>
      </c>
      <c r="N551" s="143">
        <v>3</v>
      </c>
      <c r="O551" s="143">
        <v>0</v>
      </c>
      <c r="P551" s="261">
        <v>3</v>
      </c>
      <c r="Q551" s="281"/>
      <c r="R551" s="281"/>
    </row>
    <row r="552" spans="1:18" ht="20.25" customHeight="1" x14ac:dyDescent="0.6">
      <c r="A552" s="76" t="s">
        <v>406</v>
      </c>
      <c r="B552" s="76" t="s">
        <v>408</v>
      </c>
      <c r="C552" s="76" t="s">
        <v>40</v>
      </c>
      <c r="D552" s="76" t="s">
        <v>167</v>
      </c>
      <c r="E552" s="117">
        <v>30</v>
      </c>
      <c r="F552" s="143">
        <v>328</v>
      </c>
      <c r="G552" s="144">
        <v>5</v>
      </c>
      <c r="H552" s="145">
        <v>5</v>
      </c>
      <c r="I552" s="145">
        <v>5</v>
      </c>
      <c r="J552" s="145">
        <v>0</v>
      </c>
      <c r="K552" s="145">
        <v>0</v>
      </c>
      <c r="L552" s="145">
        <v>0</v>
      </c>
      <c r="M552" s="264">
        <v>15</v>
      </c>
      <c r="N552" s="143">
        <v>5</v>
      </c>
      <c r="O552" s="143">
        <v>0</v>
      </c>
      <c r="P552" s="261">
        <v>5</v>
      </c>
      <c r="Q552" s="281"/>
      <c r="R552" s="281"/>
    </row>
    <row r="553" spans="1:18" ht="20.25" customHeight="1" x14ac:dyDescent="0.6">
      <c r="A553" s="76" t="s">
        <v>406</v>
      </c>
      <c r="B553" s="76" t="s">
        <v>408</v>
      </c>
      <c r="C553" s="76" t="s">
        <v>180</v>
      </c>
      <c r="D553" s="76" t="s">
        <v>167</v>
      </c>
      <c r="E553" s="117">
        <v>12</v>
      </c>
      <c r="F553" s="143">
        <v>13</v>
      </c>
      <c r="G553" s="144">
        <v>2</v>
      </c>
      <c r="H553" s="145">
        <v>0</v>
      </c>
      <c r="I553" s="145">
        <v>0</v>
      </c>
      <c r="J553" s="145">
        <v>0</v>
      </c>
      <c r="K553" s="145">
        <v>0</v>
      </c>
      <c r="L553" s="145">
        <v>0</v>
      </c>
      <c r="M553" s="264">
        <v>2</v>
      </c>
      <c r="N553" s="143">
        <v>0</v>
      </c>
      <c r="O553" s="143">
        <v>2</v>
      </c>
      <c r="P553" s="261">
        <v>2</v>
      </c>
      <c r="Q553" s="281"/>
      <c r="R553" s="281"/>
    </row>
    <row r="554" spans="1:18" ht="20.25" customHeight="1" x14ac:dyDescent="0.6">
      <c r="A554" s="76" t="s">
        <v>406</v>
      </c>
      <c r="B554" s="76" t="s">
        <v>408</v>
      </c>
      <c r="C554" s="76" t="s">
        <v>44</v>
      </c>
      <c r="D554" s="76" t="s">
        <v>167</v>
      </c>
      <c r="E554" s="117">
        <v>24</v>
      </c>
      <c r="F554" s="143">
        <v>133</v>
      </c>
      <c r="G554" s="144">
        <v>8</v>
      </c>
      <c r="H554" s="145">
        <v>9</v>
      </c>
      <c r="I554" s="145">
        <v>0</v>
      </c>
      <c r="J554" s="145">
        <v>0</v>
      </c>
      <c r="K554" s="145">
        <v>0</v>
      </c>
      <c r="L554" s="145">
        <v>0</v>
      </c>
      <c r="M554" s="264">
        <v>17</v>
      </c>
      <c r="N554" s="143">
        <v>0</v>
      </c>
      <c r="O554" s="143">
        <v>8</v>
      </c>
      <c r="P554" s="261">
        <v>8</v>
      </c>
      <c r="Q554" s="281"/>
      <c r="R554" s="281"/>
    </row>
    <row r="555" spans="1:18" ht="20.25" customHeight="1" x14ac:dyDescent="0.6">
      <c r="A555" s="76" t="s">
        <v>406</v>
      </c>
      <c r="B555" s="76" t="s">
        <v>408</v>
      </c>
      <c r="C555" s="76" t="s">
        <v>46</v>
      </c>
      <c r="D555" s="76" t="s">
        <v>167</v>
      </c>
      <c r="E555" s="117">
        <v>36</v>
      </c>
      <c r="F555" s="143">
        <v>70</v>
      </c>
      <c r="G555" s="144">
        <v>3</v>
      </c>
      <c r="H555" s="145">
        <v>4</v>
      </c>
      <c r="I555" s="145">
        <v>2</v>
      </c>
      <c r="J555" s="145">
        <v>0</v>
      </c>
      <c r="K555" s="145">
        <v>0</v>
      </c>
      <c r="L555" s="145">
        <v>0</v>
      </c>
      <c r="M555" s="264">
        <v>9</v>
      </c>
      <c r="N555" s="143">
        <v>1</v>
      </c>
      <c r="O555" s="143">
        <v>0</v>
      </c>
      <c r="P555" s="261">
        <v>1</v>
      </c>
      <c r="Q555" s="281"/>
      <c r="R555" s="281"/>
    </row>
    <row r="556" spans="1:18" ht="20.25" customHeight="1" x14ac:dyDescent="0.6">
      <c r="A556" s="76" t="s">
        <v>406</v>
      </c>
      <c r="B556" s="76" t="s">
        <v>409</v>
      </c>
      <c r="C556" s="76" t="s">
        <v>44</v>
      </c>
      <c r="D556" s="76" t="s">
        <v>165</v>
      </c>
      <c r="E556" s="117">
        <v>24</v>
      </c>
      <c r="F556" s="143">
        <v>129</v>
      </c>
      <c r="G556" s="144">
        <v>7</v>
      </c>
      <c r="H556" s="145">
        <v>6</v>
      </c>
      <c r="I556" s="145">
        <v>0</v>
      </c>
      <c r="J556" s="145">
        <v>0</v>
      </c>
      <c r="K556" s="145">
        <v>0</v>
      </c>
      <c r="L556" s="145">
        <v>0</v>
      </c>
      <c r="M556" s="264">
        <v>13</v>
      </c>
      <c r="N556" s="143">
        <v>0</v>
      </c>
      <c r="O556" s="143">
        <v>6</v>
      </c>
      <c r="P556" s="261">
        <v>6</v>
      </c>
      <c r="Q556" s="281"/>
      <c r="R556" s="281"/>
    </row>
    <row r="557" spans="1:18" ht="20.25" customHeight="1" x14ac:dyDescent="0.6">
      <c r="A557" s="76" t="s">
        <v>406</v>
      </c>
      <c r="B557" s="76" t="s">
        <v>410</v>
      </c>
      <c r="C557" s="76" t="s">
        <v>25</v>
      </c>
      <c r="D557" s="76" t="s">
        <v>165</v>
      </c>
      <c r="E557" s="117">
        <v>12</v>
      </c>
      <c r="F557" s="143">
        <v>15</v>
      </c>
      <c r="G557" s="144">
        <v>3</v>
      </c>
      <c r="H557" s="145">
        <v>0</v>
      </c>
      <c r="I557" s="145">
        <v>0</v>
      </c>
      <c r="J557" s="145">
        <v>0</v>
      </c>
      <c r="K557" s="145">
        <v>0</v>
      </c>
      <c r="L557" s="145">
        <v>0</v>
      </c>
      <c r="M557" s="264">
        <v>3</v>
      </c>
      <c r="N557" s="143">
        <v>0</v>
      </c>
      <c r="O557" s="143">
        <v>3</v>
      </c>
      <c r="P557" s="261">
        <v>3</v>
      </c>
      <c r="Q557" s="281"/>
      <c r="R557" s="281"/>
    </row>
    <row r="558" spans="1:18" ht="20.25" customHeight="1" x14ac:dyDescent="0.6">
      <c r="A558" s="76" t="s">
        <v>406</v>
      </c>
      <c r="B558" s="76" t="s">
        <v>411</v>
      </c>
      <c r="C558" s="76" t="s">
        <v>25</v>
      </c>
      <c r="D558" s="76" t="s">
        <v>165</v>
      </c>
      <c r="E558" s="117">
        <v>12</v>
      </c>
      <c r="F558" s="143">
        <v>17</v>
      </c>
      <c r="G558" s="144">
        <v>4</v>
      </c>
      <c r="H558" s="145">
        <v>1</v>
      </c>
      <c r="I558" s="145">
        <v>0</v>
      </c>
      <c r="J558" s="145">
        <v>0</v>
      </c>
      <c r="K558" s="145">
        <v>0</v>
      </c>
      <c r="L558" s="145">
        <v>0</v>
      </c>
      <c r="M558" s="264">
        <v>5</v>
      </c>
      <c r="N558" s="143">
        <v>0</v>
      </c>
      <c r="O558" s="143">
        <v>3</v>
      </c>
      <c r="P558" s="261">
        <v>3</v>
      </c>
      <c r="Q558" s="281"/>
      <c r="R558" s="281"/>
    </row>
    <row r="559" spans="1:18" ht="20.25" customHeight="1" x14ac:dyDescent="0.6">
      <c r="A559" s="76" t="s">
        <v>406</v>
      </c>
      <c r="B559" s="76" t="s">
        <v>646</v>
      </c>
      <c r="C559" s="76" t="s">
        <v>233</v>
      </c>
      <c r="D559" s="76" t="s">
        <v>165</v>
      </c>
      <c r="E559" s="117">
        <v>24</v>
      </c>
      <c r="F559" s="143">
        <v>160</v>
      </c>
      <c r="G559" s="144">
        <v>16</v>
      </c>
      <c r="H559" s="145">
        <v>15</v>
      </c>
      <c r="I559" s="145">
        <v>0</v>
      </c>
      <c r="J559" s="145">
        <v>0</v>
      </c>
      <c r="K559" s="145">
        <v>0</v>
      </c>
      <c r="L559" s="145">
        <v>0</v>
      </c>
      <c r="M559" s="264">
        <v>31</v>
      </c>
      <c r="N559" s="143">
        <v>0</v>
      </c>
      <c r="O559" s="143">
        <v>12</v>
      </c>
      <c r="P559" s="261">
        <v>12</v>
      </c>
      <c r="Q559" s="281"/>
      <c r="R559" s="281"/>
    </row>
    <row r="560" spans="1:18" ht="20.25" customHeight="1" x14ac:dyDescent="0.6">
      <c r="A560" s="76" t="s">
        <v>406</v>
      </c>
      <c r="B560" s="76" t="s">
        <v>646</v>
      </c>
      <c r="C560" s="76" t="s">
        <v>25</v>
      </c>
      <c r="D560" s="76" t="s">
        <v>165</v>
      </c>
      <c r="E560" s="117">
        <v>12</v>
      </c>
      <c r="F560" s="143">
        <v>57</v>
      </c>
      <c r="G560" s="144">
        <v>8</v>
      </c>
      <c r="H560" s="145">
        <v>1</v>
      </c>
      <c r="I560" s="145">
        <v>0</v>
      </c>
      <c r="J560" s="145">
        <v>0</v>
      </c>
      <c r="K560" s="145">
        <v>0</v>
      </c>
      <c r="L560" s="145">
        <v>0</v>
      </c>
      <c r="M560" s="264">
        <v>9</v>
      </c>
      <c r="N560" s="143">
        <v>0</v>
      </c>
      <c r="O560" s="143">
        <v>8</v>
      </c>
      <c r="P560" s="261">
        <v>8</v>
      </c>
      <c r="Q560" s="281"/>
      <c r="R560" s="281"/>
    </row>
    <row r="561" spans="1:18" ht="20.25" customHeight="1" x14ac:dyDescent="0.6">
      <c r="A561" s="76" t="s">
        <v>406</v>
      </c>
      <c r="B561" s="76" t="s">
        <v>647</v>
      </c>
      <c r="C561" s="76" t="s">
        <v>233</v>
      </c>
      <c r="D561" s="76" t="s">
        <v>165</v>
      </c>
      <c r="E561" s="117">
        <v>24</v>
      </c>
      <c r="F561" s="143">
        <v>169</v>
      </c>
      <c r="G561" s="144">
        <v>8</v>
      </c>
      <c r="H561" s="145">
        <v>8</v>
      </c>
      <c r="I561" s="145">
        <v>0</v>
      </c>
      <c r="J561" s="145">
        <v>0</v>
      </c>
      <c r="K561" s="145">
        <v>0</v>
      </c>
      <c r="L561" s="145">
        <v>0</v>
      </c>
      <c r="M561" s="264">
        <v>16</v>
      </c>
      <c r="N561" s="143">
        <v>0</v>
      </c>
      <c r="O561" s="143">
        <v>0</v>
      </c>
      <c r="P561" s="261">
        <v>0</v>
      </c>
      <c r="Q561" s="281"/>
      <c r="R561" s="281"/>
    </row>
    <row r="562" spans="1:18" ht="20.25" customHeight="1" x14ac:dyDescent="0.6">
      <c r="A562" s="76" t="s">
        <v>406</v>
      </c>
      <c r="B562" s="76" t="s">
        <v>412</v>
      </c>
      <c r="C562" s="76" t="s">
        <v>25</v>
      </c>
      <c r="D562" s="76" t="s">
        <v>165</v>
      </c>
      <c r="E562" s="117">
        <v>12</v>
      </c>
      <c r="F562" s="143">
        <v>36</v>
      </c>
      <c r="G562" s="144">
        <v>5</v>
      </c>
      <c r="H562" s="145">
        <v>0</v>
      </c>
      <c r="I562" s="145">
        <v>0</v>
      </c>
      <c r="J562" s="145">
        <v>0</v>
      </c>
      <c r="K562" s="145">
        <v>0</v>
      </c>
      <c r="L562" s="145">
        <v>0</v>
      </c>
      <c r="M562" s="264">
        <v>5</v>
      </c>
      <c r="N562" s="143">
        <v>0</v>
      </c>
      <c r="O562" s="143">
        <v>7</v>
      </c>
      <c r="P562" s="261">
        <v>7</v>
      </c>
      <c r="Q562" s="281"/>
      <c r="R562" s="281"/>
    </row>
    <row r="563" spans="1:18" ht="20.25" customHeight="1" x14ac:dyDescent="0.6">
      <c r="A563" s="76" t="s">
        <v>406</v>
      </c>
      <c r="B563" s="76" t="s">
        <v>413</v>
      </c>
      <c r="C563" s="76" t="s">
        <v>5</v>
      </c>
      <c r="D563" s="76" t="s">
        <v>165</v>
      </c>
      <c r="E563" s="117">
        <v>12</v>
      </c>
      <c r="F563" s="143">
        <v>84</v>
      </c>
      <c r="G563" s="144">
        <v>2</v>
      </c>
      <c r="H563" s="145">
        <v>2</v>
      </c>
      <c r="I563" s="145">
        <v>0</v>
      </c>
      <c r="J563" s="145">
        <v>0</v>
      </c>
      <c r="K563" s="145">
        <v>0</v>
      </c>
      <c r="L563" s="145">
        <v>0</v>
      </c>
      <c r="M563" s="264">
        <v>4</v>
      </c>
      <c r="N563" s="143">
        <v>0</v>
      </c>
      <c r="O563" s="143">
        <v>0</v>
      </c>
      <c r="P563" s="261">
        <v>0</v>
      </c>
      <c r="Q563" s="281"/>
      <c r="R563" s="281"/>
    </row>
    <row r="564" spans="1:18" ht="20.25" customHeight="1" x14ac:dyDescent="0.6">
      <c r="A564" s="76" t="s">
        <v>406</v>
      </c>
      <c r="B564" s="76" t="s">
        <v>413</v>
      </c>
      <c r="C564" s="76" t="s">
        <v>25</v>
      </c>
      <c r="D564" s="76" t="s">
        <v>165</v>
      </c>
      <c r="E564" s="117">
        <v>12</v>
      </c>
      <c r="F564" s="143">
        <v>84</v>
      </c>
      <c r="G564" s="144">
        <v>5</v>
      </c>
      <c r="H564" s="145">
        <v>0</v>
      </c>
      <c r="I564" s="145">
        <v>0</v>
      </c>
      <c r="J564" s="145">
        <v>0</v>
      </c>
      <c r="K564" s="145">
        <v>0</v>
      </c>
      <c r="L564" s="145">
        <v>0</v>
      </c>
      <c r="M564" s="264">
        <v>5</v>
      </c>
      <c r="N564" s="143">
        <v>0</v>
      </c>
      <c r="O564" s="143">
        <v>5</v>
      </c>
      <c r="P564" s="261">
        <v>5</v>
      </c>
      <c r="Q564" s="281"/>
      <c r="R564" s="281"/>
    </row>
    <row r="565" spans="1:18" ht="20.25" customHeight="1" x14ac:dyDescent="0.6">
      <c r="A565" s="76" t="s">
        <v>406</v>
      </c>
      <c r="B565" s="76" t="s">
        <v>414</v>
      </c>
      <c r="C565" s="76" t="s">
        <v>25</v>
      </c>
      <c r="D565" s="76" t="s">
        <v>165</v>
      </c>
      <c r="E565" s="117">
        <v>12</v>
      </c>
      <c r="F565" s="143">
        <v>20</v>
      </c>
      <c r="G565" s="144">
        <v>8</v>
      </c>
      <c r="H565" s="145">
        <v>0</v>
      </c>
      <c r="I565" s="145">
        <v>0</v>
      </c>
      <c r="J565" s="145">
        <v>0</v>
      </c>
      <c r="K565" s="145">
        <v>0</v>
      </c>
      <c r="L565" s="145">
        <v>0</v>
      </c>
      <c r="M565" s="264">
        <v>8</v>
      </c>
      <c r="N565" s="143">
        <v>0</v>
      </c>
      <c r="O565" s="143">
        <v>2</v>
      </c>
      <c r="P565" s="261">
        <v>2</v>
      </c>
      <c r="Q565" s="281"/>
      <c r="R565" s="281"/>
    </row>
    <row r="566" spans="1:18" ht="20.25" customHeight="1" x14ac:dyDescent="0.6">
      <c r="A566" s="76" t="s">
        <v>406</v>
      </c>
      <c r="B566" s="76" t="s">
        <v>415</v>
      </c>
      <c r="C566" s="76" t="s">
        <v>23</v>
      </c>
      <c r="D566" s="76" t="s">
        <v>167</v>
      </c>
      <c r="E566" s="117">
        <v>27</v>
      </c>
      <c r="F566" s="143">
        <v>104</v>
      </c>
      <c r="G566" s="144">
        <v>4</v>
      </c>
      <c r="H566" s="145">
        <v>4</v>
      </c>
      <c r="I566" s="145">
        <v>4</v>
      </c>
      <c r="J566" s="145">
        <v>0</v>
      </c>
      <c r="K566" s="145">
        <v>0</v>
      </c>
      <c r="L566" s="145">
        <v>0</v>
      </c>
      <c r="M566" s="264">
        <v>12</v>
      </c>
      <c r="N566" s="143">
        <v>4</v>
      </c>
      <c r="O566" s="143">
        <v>0</v>
      </c>
      <c r="P566" s="261">
        <v>4</v>
      </c>
      <c r="Q566" s="281"/>
      <c r="R566" s="281"/>
    </row>
    <row r="567" spans="1:18" ht="20.25" customHeight="1" x14ac:dyDescent="0.6">
      <c r="A567" s="76" t="s">
        <v>406</v>
      </c>
      <c r="B567" s="76" t="s">
        <v>415</v>
      </c>
      <c r="C567" s="76" t="s">
        <v>25</v>
      </c>
      <c r="D567" s="76" t="s">
        <v>167</v>
      </c>
      <c r="E567" s="117">
        <v>12</v>
      </c>
      <c r="F567" s="143">
        <v>36</v>
      </c>
      <c r="G567" s="144">
        <v>9</v>
      </c>
      <c r="H567" s="145">
        <v>1</v>
      </c>
      <c r="I567" s="145">
        <v>0</v>
      </c>
      <c r="J567" s="145">
        <v>0</v>
      </c>
      <c r="K567" s="145">
        <v>0</v>
      </c>
      <c r="L567" s="145">
        <v>0</v>
      </c>
      <c r="M567" s="264">
        <v>10</v>
      </c>
      <c r="N567" s="143">
        <v>0</v>
      </c>
      <c r="O567" s="143">
        <v>9</v>
      </c>
      <c r="P567" s="261">
        <v>9</v>
      </c>
      <c r="Q567" s="281"/>
      <c r="R567" s="281"/>
    </row>
    <row r="568" spans="1:18" ht="20.25" customHeight="1" x14ac:dyDescent="0.6">
      <c r="A568" s="76" t="s">
        <v>406</v>
      </c>
      <c r="B568" s="76" t="s">
        <v>415</v>
      </c>
      <c r="C568" s="76" t="s">
        <v>30</v>
      </c>
      <c r="D568" s="76" t="s">
        <v>167</v>
      </c>
      <c r="E568" s="117">
        <v>36</v>
      </c>
      <c r="F568" s="143">
        <v>6</v>
      </c>
      <c r="G568" s="144">
        <v>1</v>
      </c>
      <c r="H568" s="145">
        <v>1</v>
      </c>
      <c r="I568" s="145">
        <v>1</v>
      </c>
      <c r="J568" s="145">
        <v>0</v>
      </c>
      <c r="K568" s="145">
        <v>0</v>
      </c>
      <c r="L568" s="145">
        <v>0</v>
      </c>
      <c r="M568" s="264">
        <v>3</v>
      </c>
      <c r="N568" s="143">
        <v>1</v>
      </c>
      <c r="O568" s="143">
        <v>0</v>
      </c>
      <c r="P568" s="261">
        <v>1</v>
      </c>
      <c r="Q568" s="281"/>
      <c r="R568" s="281"/>
    </row>
    <row r="569" spans="1:18" ht="20.25" customHeight="1" x14ac:dyDescent="0.6">
      <c r="A569" s="76" t="s">
        <v>406</v>
      </c>
      <c r="B569" s="76" t="s">
        <v>415</v>
      </c>
      <c r="C569" s="76" t="s">
        <v>34</v>
      </c>
      <c r="D569" s="76" t="s">
        <v>167</v>
      </c>
      <c r="E569" s="117">
        <v>48</v>
      </c>
      <c r="F569" s="143">
        <v>119</v>
      </c>
      <c r="G569" s="144">
        <v>2</v>
      </c>
      <c r="H569" s="145">
        <v>2</v>
      </c>
      <c r="I569" s="145">
        <v>2</v>
      </c>
      <c r="J569" s="145">
        <v>2</v>
      </c>
      <c r="K569" s="145">
        <v>0</v>
      </c>
      <c r="L569" s="145">
        <v>0</v>
      </c>
      <c r="M569" s="264">
        <v>8</v>
      </c>
      <c r="N569" s="143">
        <v>0</v>
      </c>
      <c r="O569" s="143">
        <v>2</v>
      </c>
      <c r="P569" s="261">
        <v>2</v>
      </c>
      <c r="Q569" s="281"/>
      <c r="R569" s="281"/>
    </row>
    <row r="570" spans="1:18" ht="20.25" customHeight="1" x14ac:dyDescent="0.6">
      <c r="A570" s="76" t="s">
        <v>406</v>
      </c>
      <c r="B570" s="76" t="s">
        <v>415</v>
      </c>
      <c r="C570" s="76" t="s">
        <v>40</v>
      </c>
      <c r="D570" s="76" t="s">
        <v>167</v>
      </c>
      <c r="E570" s="117">
        <v>33</v>
      </c>
      <c r="F570" s="143">
        <v>225</v>
      </c>
      <c r="G570" s="144">
        <v>5</v>
      </c>
      <c r="H570" s="145">
        <v>5</v>
      </c>
      <c r="I570" s="145">
        <v>6</v>
      </c>
      <c r="J570" s="145">
        <v>0</v>
      </c>
      <c r="K570" s="145">
        <v>0</v>
      </c>
      <c r="L570" s="145">
        <v>0</v>
      </c>
      <c r="M570" s="264">
        <v>16</v>
      </c>
      <c r="N570" s="143">
        <v>5</v>
      </c>
      <c r="O570" s="143">
        <v>0</v>
      </c>
      <c r="P570" s="261">
        <v>5</v>
      </c>
      <c r="Q570" s="281"/>
      <c r="R570" s="281"/>
    </row>
    <row r="571" spans="1:18" ht="20.25" customHeight="1" x14ac:dyDescent="0.6">
      <c r="A571" s="76" t="s">
        <v>406</v>
      </c>
      <c r="B571" s="76" t="s">
        <v>415</v>
      </c>
      <c r="C571" s="76" t="s">
        <v>44</v>
      </c>
      <c r="D571" s="76" t="s">
        <v>167</v>
      </c>
      <c r="E571" s="117">
        <v>24</v>
      </c>
      <c r="F571" s="143">
        <v>153</v>
      </c>
      <c r="G571" s="144">
        <v>10</v>
      </c>
      <c r="H571" s="145">
        <v>9</v>
      </c>
      <c r="I571" s="145">
        <v>0</v>
      </c>
      <c r="J571" s="145">
        <v>0</v>
      </c>
      <c r="K571" s="145">
        <v>0</v>
      </c>
      <c r="L571" s="145">
        <v>0</v>
      </c>
      <c r="M571" s="264">
        <v>19</v>
      </c>
      <c r="N571" s="143">
        <v>8</v>
      </c>
      <c r="O571" s="143">
        <v>0</v>
      </c>
      <c r="P571" s="261">
        <v>8</v>
      </c>
      <c r="Q571" s="281"/>
      <c r="R571" s="281"/>
    </row>
    <row r="572" spans="1:18" ht="20.25" customHeight="1" x14ac:dyDescent="0.6">
      <c r="A572" s="76" t="s">
        <v>406</v>
      </c>
      <c r="B572" s="76" t="s">
        <v>415</v>
      </c>
      <c r="C572" s="76" t="s">
        <v>46</v>
      </c>
      <c r="D572" s="76" t="s">
        <v>167</v>
      </c>
      <c r="E572" s="117">
        <v>36</v>
      </c>
      <c r="F572" s="143">
        <v>43</v>
      </c>
      <c r="G572" s="144">
        <v>4</v>
      </c>
      <c r="H572" s="145">
        <v>4</v>
      </c>
      <c r="I572" s="145">
        <v>4</v>
      </c>
      <c r="J572" s="145">
        <v>0</v>
      </c>
      <c r="K572" s="145">
        <v>0</v>
      </c>
      <c r="L572" s="145">
        <v>0</v>
      </c>
      <c r="M572" s="264">
        <v>12</v>
      </c>
      <c r="N572" s="143">
        <v>3</v>
      </c>
      <c r="O572" s="143">
        <v>0</v>
      </c>
      <c r="P572" s="261">
        <v>3</v>
      </c>
      <c r="Q572" s="281"/>
      <c r="R572" s="281"/>
    </row>
    <row r="573" spans="1:18" ht="20.25" customHeight="1" x14ac:dyDescent="0.6">
      <c r="A573" s="76" t="s">
        <v>406</v>
      </c>
      <c r="B573" s="76" t="s">
        <v>415</v>
      </c>
      <c r="C573" s="76" t="s">
        <v>48</v>
      </c>
      <c r="D573" s="76" t="s">
        <v>167</v>
      </c>
      <c r="E573" s="117">
        <v>36</v>
      </c>
      <c r="F573" s="143">
        <v>80</v>
      </c>
      <c r="G573" s="144">
        <v>3</v>
      </c>
      <c r="H573" s="145">
        <v>3</v>
      </c>
      <c r="I573" s="145">
        <v>3</v>
      </c>
      <c r="J573" s="145">
        <v>0</v>
      </c>
      <c r="K573" s="145">
        <v>0</v>
      </c>
      <c r="L573" s="145">
        <v>0</v>
      </c>
      <c r="M573" s="264">
        <v>9</v>
      </c>
      <c r="N573" s="143">
        <v>2</v>
      </c>
      <c r="O573" s="143">
        <v>1</v>
      </c>
      <c r="P573" s="261">
        <v>3</v>
      </c>
      <c r="Q573" s="281"/>
      <c r="R573" s="281"/>
    </row>
    <row r="574" spans="1:18" ht="20.25" customHeight="1" x14ac:dyDescent="0.6">
      <c r="A574" s="76" t="s">
        <v>406</v>
      </c>
      <c r="B574" s="76" t="s">
        <v>416</v>
      </c>
      <c r="C574" s="76" t="s">
        <v>25</v>
      </c>
      <c r="D574" s="76" t="s">
        <v>165</v>
      </c>
      <c r="E574" s="117">
        <v>12</v>
      </c>
      <c r="F574" s="143">
        <v>21</v>
      </c>
      <c r="G574" s="144">
        <v>7</v>
      </c>
      <c r="H574" s="145">
        <v>0</v>
      </c>
      <c r="I574" s="145">
        <v>0</v>
      </c>
      <c r="J574" s="145">
        <v>0</v>
      </c>
      <c r="K574" s="145">
        <v>0</v>
      </c>
      <c r="L574" s="145">
        <v>0</v>
      </c>
      <c r="M574" s="264">
        <v>7</v>
      </c>
      <c r="N574" s="143">
        <v>0</v>
      </c>
      <c r="O574" s="143">
        <v>7</v>
      </c>
      <c r="P574" s="261">
        <v>7</v>
      </c>
      <c r="Q574" s="281"/>
      <c r="R574" s="281"/>
    </row>
    <row r="575" spans="1:18" ht="20.25" customHeight="1" x14ac:dyDescent="0.6">
      <c r="A575" s="76" t="s">
        <v>406</v>
      </c>
      <c r="B575" s="76" t="s">
        <v>417</v>
      </c>
      <c r="C575" s="76" t="s">
        <v>19</v>
      </c>
      <c r="D575" s="76" t="s">
        <v>165</v>
      </c>
      <c r="E575" s="117">
        <v>36</v>
      </c>
      <c r="F575" s="143">
        <v>39</v>
      </c>
      <c r="G575" s="144">
        <v>2</v>
      </c>
      <c r="H575" s="145">
        <v>0</v>
      </c>
      <c r="I575" s="145">
        <v>2</v>
      </c>
      <c r="J575" s="145">
        <v>0</v>
      </c>
      <c r="K575" s="145">
        <v>0</v>
      </c>
      <c r="L575" s="145">
        <v>0</v>
      </c>
      <c r="M575" s="264">
        <v>4</v>
      </c>
      <c r="N575" s="143">
        <v>2</v>
      </c>
      <c r="O575" s="143">
        <v>0</v>
      </c>
      <c r="P575" s="261">
        <v>2</v>
      </c>
      <c r="Q575" s="281"/>
      <c r="R575" s="281"/>
    </row>
    <row r="576" spans="1:18" ht="20.25" customHeight="1" x14ac:dyDescent="0.6">
      <c r="A576" s="76" t="s">
        <v>406</v>
      </c>
      <c r="B576" s="76" t="s">
        <v>829</v>
      </c>
      <c r="C576" s="76" t="s">
        <v>25</v>
      </c>
      <c r="D576" s="76" t="s">
        <v>165</v>
      </c>
      <c r="E576" s="117">
        <v>12</v>
      </c>
      <c r="F576" s="143">
        <v>5</v>
      </c>
      <c r="G576" s="144">
        <v>3</v>
      </c>
      <c r="H576" s="145">
        <v>0</v>
      </c>
      <c r="I576" s="145">
        <v>0</v>
      </c>
      <c r="J576" s="145">
        <v>0</v>
      </c>
      <c r="K576" s="145">
        <v>0</v>
      </c>
      <c r="L576" s="145">
        <v>0</v>
      </c>
      <c r="M576" s="264">
        <v>3</v>
      </c>
      <c r="N576" s="143">
        <v>0</v>
      </c>
      <c r="O576" s="143">
        <v>5</v>
      </c>
      <c r="P576" s="261">
        <v>5</v>
      </c>
      <c r="Q576" s="281"/>
      <c r="R576" s="281"/>
    </row>
    <row r="577" spans="1:18" ht="20.25" customHeight="1" x14ac:dyDescent="0.6">
      <c r="A577" s="76" t="s">
        <v>406</v>
      </c>
      <c r="B577" s="76" t="s">
        <v>829</v>
      </c>
      <c r="C577" s="76" t="s">
        <v>44</v>
      </c>
      <c r="D577" s="76" t="s">
        <v>165</v>
      </c>
      <c r="E577" s="117">
        <v>24</v>
      </c>
      <c r="F577" s="143">
        <v>50</v>
      </c>
      <c r="G577" s="144">
        <v>5</v>
      </c>
      <c r="H577" s="145">
        <v>5</v>
      </c>
      <c r="I577" s="145">
        <v>0</v>
      </c>
      <c r="J577" s="145">
        <v>0</v>
      </c>
      <c r="K577" s="145">
        <v>0</v>
      </c>
      <c r="L577" s="145">
        <v>0</v>
      </c>
      <c r="M577" s="264">
        <v>10</v>
      </c>
      <c r="N577" s="143">
        <v>5</v>
      </c>
      <c r="O577" s="143">
        <v>0</v>
      </c>
      <c r="P577" s="261">
        <v>5</v>
      </c>
      <c r="Q577" s="281"/>
      <c r="R577" s="281"/>
    </row>
    <row r="578" spans="1:18" ht="20.25" customHeight="1" x14ac:dyDescent="0.6">
      <c r="A578" s="76" t="s">
        <v>406</v>
      </c>
      <c r="B578" s="76" t="s">
        <v>418</v>
      </c>
      <c r="C578" s="76" t="s">
        <v>34</v>
      </c>
      <c r="D578" s="76" t="s">
        <v>165</v>
      </c>
      <c r="E578" s="117">
        <v>48</v>
      </c>
      <c r="F578" s="143">
        <v>197</v>
      </c>
      <c r="G578" s="144">
        <v>3</v>
      </c>
      <c r="H578" s="145">
        <v>3</v>
      </c>
      <c r="I578" s="145">
        <v>3</v>
      </c>
      <c r="J578" s="145">
        <v>3</v>
      </c>
      <c r="K578" s="145">
        <v>0</v>
      </c>
      <c r="L578" s="145">
        <v>0</v>
      </c>
      <c r="M578" s="264">
        <v>12</v>
      </c>
      <c r="N578" s="143">
        <v>0</v>
      </c>
      <c r="O578" s="143">
        <v>3</v>
      </c>
      <c r="P578" s="261">
        <v>3</v>
      </c>
      <c r="Q578" s="281"/>
      <c r="R578" s="281"/>
    </row>
    <row r="579" spans="1:18" ht="20.25" customHeight="1" x14ac:dyDescent="0.6">
      <c r="A579" s="76" t="s">
        <v>406</v>
      </c>
      <c r="B579" s="76" t="s">
        <v>419</v>
      </c>
      <c r="C579" s="76" t="s">
        <v>5</v>
      </c>
      <c r="D579" s="76" t="s">
        <v>165</v>
      </c>
      <c r="E579" s="117">
        <v>12</v>
      </c>
      <c r="F579" s="143">
        <v>30</v>
      </c>
      <c r="G579" s="144">
        <v>4</v>
      </c>
      <c r="H579" s="145">
        <v>0</v>
      </c>
      <c r="I579" s="145">
        <v>0</v>
      </c>
      <c r="J579" s="145">
        <v>0</v>
      </c>
      <c r="K579" s="145">
        <v>0</v>
      </c>
      <c r="L579" s="145">
        <v>0</v>
      </c>
      <c r="M579" s="264">
        <v>4</v>
      </c>
      <c r="N579" s="143">
        <v>0</v>
      </c>
      <c r="O579" s="143">
        <v>4</v>
      </c>
      <c r="P579" s="261">
        <v>4</v>
      </c>
      <c r="Q579" s="281"/>
      <c r="R579" s="281"/>
    </row>
    <row r="580" spans="1:18" ht="20.25" customHeight="1" x14ac:dyDescent="0.6">
      <c r="A580" s="76" t="s">
        <v>406</v>
      </c>
      <c r="B580" s="76" t="s">
        <v>420</v>
      </c>
      <c r="C580" s="76" t="s">
        <v>25</v>
      </c>
      <c r="D580" s="76" t="s">
        <v>165</v>
      </c>
      <c r="E580" s="117">
        <v>12</v>
      </c>
      <c r="F580" s="143">
        <v>23</v>
      </c>
      <c r="G580" s="144">
        <v>4</v>
      </c>
      <c r="H580" s="145">
        <v>0</v>
      </c>
      <c r="I580" s="145">
        <v>0</v>
      </c>
      <c r="J580" s="145">
        <v>0</v>
      </c>
      <c r="K580" s="145">
        <v>0</v>
      </c>
      <c r="L580" s="145">
        <v>0</v>
      </c>
      <c r="M580" s="264">
        <v>4</v>
      </c>
      <c r="N580" s="143">
        <v>0</v>
      </c>
      <c r="O580" s="143">
        <v>4</v>
      </c>
      <c r="P580" s="261">
        <v>4</v>
      </c>
      <c r="Q580" s="281"/>
      <c r="R580" s="281"/>
    </row>
    <row r="581" spans="1:18" ht="20.25" customHeight="1" x14ac:dyDescent="0.6">
      <c r="A581" s="76" t="s">
        <v>406</v>
      </c>
      <c r="B581" s="76" t="s">
        <v>421</v>
      </c>
      <c r="C581" s="76" t="s">
        <v>5</v>
      </c>
      <c r="D581" s="76" t="s">
        <v>165</v>
      </c>
      <c r="E581" s="117">
        <v>12</v>
      </c>
      <c r="F581" s="143">
        <v>22</v>
      </c>
      <c r="G581" s="144">
        <v>4</v>
      </c>
      <c r="H581" s="145">
        <v>0</v>
      </c>
      <c r="I581" s="145">
        <v>0</v>
      </c>
      <c r="J581" s="145">
        <v>0</v>
      </c>
      <c r="K581" s="145">
        <v>0</v>
      </c>
      <c r="L581" s="145">
        <v>0</v>
      </c>
      <c r="M581" s="264">
        <v>4</v>
      </c>
      <c r="N581" s="143">
        <v>0</v>
      </c>
      <c r="O581" s="143">
        <v>4</v>
      </c>
      <c r="P581" s="261">
        <v>4</v>
      </c>
      <c r="Q581" s="281"/>
      <c r="R581" s="281"/>
    </row>
    <row r="582" spans="1:18" ht="20.25" customHeight="1" x14ac:dyDescent="0.6">
      <c r="A582" s="76" t="s">
        <v>422</v>
      </c>
      <c r="B582" s="76" t="s">
        <v>423</v>
      </c>
      <c r="C582" s="76" t="s">
        <v>5</v>
      </c>
      <c r="D582" s="76" t="s">
        <v>165</v>
      </c>
      <c r="E582" s="117">
        <v>12</v>
      </c>
      <c r="F582" s="143">
        <v>7</v>
      </c>
      <c r="G582" s="144">
        <v>7</v>
      </c>
      <c r="H582" s="145">
        <v>0</v>
      </c>
      <c r="I582" s="145">
        <v>0</v>
      </c>
      <c r="J582" s="145">
        <v>0</v>
      </c>
      <c r="K582" s="145">
        <v>0</v>
      </c>
      <c r="L582" s="145">
        <v>0</v>
      </c>
      <c r="M582" s="264">
        <v>7</v>
      </c>
      <c r="N582" s="143">
        <v>0</v>
      </c>
      <c r="O582" s="143">
        <v>7</v>
      </c>
      <c r="P582" s="261">
        <v>7</v>
      </c>
      <c r="Q582" s="281"/>
      <c r="R582" s="281"/>
    </row>
    <row r="583" spans="1:18" ht="20.25" customHeight="1" x14ac:dyDescent="0.6">
      <c r="A583" s="76" t="s">
        <v>422</v>
      </c>
      <c r="B583" s="76" t="s">
        <v>424</v>
      </c>
      <c r="C583" s="76" t="s">
        <v>5</v>
      </c>
      <c r="D583" s="76" t="s">
        <v>167</v>
      </c>
      <c r="E583" s="117">
        <v>12</v>
      </c>
      <c r="F583" s="143">
        <v>16</v>
      </c>
      <c r="G583" s="144">
        <v>6</v>
      </c>
      <c r="H583" s="145">
        <v>0</v>
      </c>
      <c r="I583" s="145">
        <v>0</v>
      </c>
      <c r="J583" s="145">
        <v>0</v>
      </c>
      <c r="K583" s="145">
        <v>0</v>
      </c>
      <c r="L583" s="145">
        <v>0</v>
      </c>
      <c r="M583" s="264">
        <v>6</v>
      </c>
      <c r="N583" s="143">
        <v>0</v>
      </c>
      <c r="O583" s="143">
        <v>7</v>
      </c>
      <c r="P583" s="261">
        <v>7</v>
      </c>
      <c r="Q583" s="281"/>
      <c r="R583" s="281"/>
    </row>
    <row r="584" spans="1:18" ht="20.25" customHeight="1" x14ac:dyDescent="0.6">
      <c r="A584" s="76" t="s">
        <v>422</v>
      </c>
      <c r="B584" s="76" t="s">
        <v>424</v>
      </c>
      <c r="C584" s="76" t="s">
        <v>34</v>
      </c>
      <c r="D584" s="76" t="s">
        <v>167</v>
      </c>
      <c r="E584" s="117">
        <v>48</v>
      </c>
      <c r="F584" s="143">
        <v>140</v>
      </c>
      <c r="G584" s="144">
        <v>4</v>
      </c>
      <c r="H584" s="145">
        <v>3</v>
      </c>
      <c r="I584" s="145">
        <v>3</v>
      </c>
      <c r="J584" s="145">
        <v>3</v>
      </c>
      <c r="K584" s="145">
        <v>0</v>
      </c>
      <c r="L584" s="145">
        <v>0</v>
      </c>
      <c r="M584" s="264">
        <v>13</v>
      </c>
      <c r="N584" s="143">
        <v>0</v>
      </c>
      <c r="O584" s="143">
        <v>3</v>
      </c>
      <c r="P584" s="261">
        <v>3</v>
      </c>
      <c r="Q584" s="281"/>
      <c r="R584" s="281"/>
    </row>
    <row r="585" spans="1:18" ht="20.25" customHeight="1" x14ac:dyDescent="0.6">
      <c r="A585" s="76" t="s">
        <v>422</v>
      </c>
      <c r="B585" s="76" t="s">
        <v>424</v>
      </c>
      <c r="C585" s="76" t="s">
        <v>40</v>
      </c>
      <c r="D585" s="76" t="s">
        <v>167</v>
      </c>
      <c r="E585" s="117">
        <v>30</v>
      </c>
      <c r="F585" s="143">
        <v>85</v>
      </c>
      <c r="G585" s="144">
        <v>4</v>
      </c>
      <c r="H585" s="145">
        <v>4</v>
      </c>
      <c r="I585" s="145">
        <v>5</v>
      </c>
      <c r="J585" s="145">
        <v>0</v>
      </c>
      <c r="K585" s="145">
        <v>0</v>
      </c>
      <c r="L585" s="145">
        <v>0</v>
      </c>
      <c r="M585" s="264">
        <v>13</v>
      </c>
      <c r="N585" s="143">
        <v>4</v>
      </c>
      <c r="O585" s="143">
        <v>0</v>
      </c>
      <c r="P585" s="261">
        <v>4</v>
      </c>
      <c r="Q585" s="281"/>
      <c r="R585" s="281"/>
    </row>
    <row r="586" spans="1:18" ht="20.25" customHeight="1" x14ac:dyDescent="0.6">
      <c r="A586" s="76" t="s">
        <v>422</v>
      </c>
      <c r="B586" s="76" t="s">
        <v>424</v>
      </c>
      <c r="C586" s="76" t="s">
        <v>44</v>
      </c>
      <c r="D586" s="76" t="s">
        <v>167</v>
      </c>
      <c r="E586" s="117">
        <v>24</v>
      </c>
      <c r="F586" s="143">
        <v>26</v>
      </c>
      <c r="G586" s="144">
        <v>3</v>
      </c>
      <c r="H586" s="145">
        <v>0</v>
      </c>
      <c r="I586" s="145">
        <v>0</v>
      </c>
      <c r="J586" s="145">
        <v>0</v>
      </c>
      <c r="K586" s="145">
        <v>0</v>
      </c>
      <c r="L586" s="145">
        <v>0</v>
      </c>
      <c r="M586" s="264">
        <v>3</v>
      </c>
      <c r="N586" s="143">
        <v>0</v>
      </c>
      <c r="O586" s="143">
        <v>0</v>
      </c>
      <c r="P586" s="261">
        <v>0</v>
      </c>
      <c r="Q586" s="281"/>
      <c r="R586" s="281"/>
    </row>
    <row r="587" spans="1:18" ht="20.25" customHeight="1" x14ac:dyDescent="0.6">
      <c r="A587" s="76" t="s">
        <v>422</v>
      </c>
      <c r="B587" s="76" t="s">
        <v>424</v>
      </c>
      <c r="C587" s="76" t="s">
        <v>46</v>
      </c>
      <c r="D587" s="76" t="s">
        <v>167</v>
      </c>
      <c r="E587" s="117">
        <v>30</v>
      </c>
      <c r="F587" s="143">
        <v>55</v>
      </c>
      <c r="G587" s="144">
        <v>2</v>
      </c>
      <c r="H587" s="145">
        <v>2</v>
      </c>
      <c r="I587" s="145">
        <v>2</v>
      </c>
      <c r="J587" s="145">
        <v>1</v>
      </c>
      <c r="K587" s="145">
        <v>0</v>
      </c>
      <c r="L587" s="145">
        <v>0</v>
      </c>
      <c r="M587" s="264">
        <v>7</v>
      </c>
      <c r="N587" s="143">
        <v>2</v>
      </c>
      <c r="O587" s="143">
        <v>0</v>
      </c>
      <c r="P587" s="261">
        <v>2</v>
      </c>
      <c r="Q587" s="281"/>
      <c r="R587" s="281"/>
    </row>
    <row r="588" spans="1:18" ht="20.25" customHeight="1" x14ac:dyDescent="0.6">
      <c r="A588" s="76" t="s">
        <v>422</v>
      </c>
      <c r="B588" s="76" t="s">
        <v>425</v>
      </c>
      <c r="C588" s="76" t="s">
        <v>25</v>
      </c>
      <c r="D588" s="76" t="s">
        <v>165</v>
      </c>
      <c r="E588" s="117">
        <v>12</v>
      </c>
      <c r="F588" s="143">
        <v>20</v>
      </c>
      <c r="G588" s="144">
        <v>5</v>
      </c>
      <c r="H588" s="145">
        <v>0</v>
      </c>
      <c r="I588" s="145">
        <v>0</v>
      </c>
      <c r="J588" s="145">
        <v>0</v>
      </c>
      <c r="K588" s="145">
        <v>0</v>
      </c>
      <c r="L588" s="145">
        <v>0</v>
      </c>
      <c r="M588" s="264">
        <v>5</v>
      </c>
      <c r="N588" s="143">
        <v>0</v>
      </c>
      <c r="O588" s="143">
        <v>3</v>
      </c>
      <c r="P588" s="261">
        <v>3</v>
      </c>
      <c r="Q588" s="281"/>
      <c r="R588" s="281"/>
    </row>
    <row r="589" spans="1:18" ht="20.25" customHeight="1" x14ac:dyDescent="0.6">
      <c r="A589" s="76" t="s">
        <v>426</v>
      </c>
      <c r="B589" s="76" t="s">
        <v>427</v>
      </c>
      <c r="C589" s="76" t="s">
        <v>23</v>
      </c>
      <c r="D589" s="76" t="s">
        <v>167</v>
      </c>
      <c r="E589" s="117">
        <v>24</v>
      </c>
      <c r="F589" s="143">
        <v>143</v>
      </c>
      <c r="G589" s="144">
        <v>3</v>
      </c>
      <c r="H589" s="145">
        <v>3</v>
      </c>
      <c r="I589" s="145">
        <v>0</v>
      </c>
      <c r="J589" s="145">
        <v>0</v>
      </c>
      <c r="K589" s="145">
        <v>0</v>
      </c>
      <c r="L589" s="145">
        <v>0</v>
      </c>
      <c r="M589" s="264">
        <v>6</v>
      </c>
      <c r="N589" s="143">
        <v>0</v>
      </c>
      <c r="O589" s="143">
        <v>3</v>
      </c>
      <c r="P589" s="261">
        <v>3</v>
      </c>
      <c r="Q589" s="281"/>
      <c r="R589" s="281"/>
    </row>
    <row r="590" spans="1:18" ht="20.25" customHeight="1" x14ac:dyDescent="0.6">
      <c r="A590" s="76" t="s">
        <v>426</v>
      </c>
      <c r="B590" s="76" t="s">
        <v>427</v>
      </c>
      <c r="C590" s="76" t="s">
        <v>25</v>
      </c>
      <c r="D590" s="76" t="s">
        <v>167</v>
      </c>
      <c r="E590" s="117">
        <v>12</v>
      </c>
      <c r="F590" s="143">
        <v>19</v>
      </c>
      <c r="G590" s="144">
        <v>6</v>
      </c>
      <c r="H590" s="145">
        <v>0</v>
      </c>
      <c r="I590" s="145">
        <v>0</v>
      </c>
      <c r="J590" s="145">
        <v>0</v>
      </c>
      <c r="K590" s="145">
        <v>0</v>
      </c>
      <c r="L590" s="145">
        <v>0</v>
      </c>
      <c r="M590" s="264">
        <v>6</v>
      </c>
      <c r="N590" s="143">
        <v>0</v>
      </c>
      <c r="O590" s="143">
        <v>6</v>
      </c>
      <c r="P590" s="261">
        <v>6</v>
      </c>
      <c r="Q590" s="281"/>
      <c r="R590" s="281"/>
    </row>
    <row r="591" spans="1:18" ht="20.25" customHeight="1" x14ac:dyDescent="0.6">
      <c r="A591" s="76" t="s">
        <v>426</v>
      </c>
      <c r="B591" s="76" t="s">
        <v>427</v>
      </c>
      <c r="C591" s="76" t="s">
        <v>34</v>
      </c>
      <c r="D591" s="76" t="s">
        <v>167</v>
      </c>
      <c r="E591" s="117">
        <v>72</v>
      </c>
      <c r="F591" s="143">
        <v>83</v>
      </c>
      <c r="G591" s="144">
        <v>2</v>
      </c>
      <c r="H591" s="145">
        <v>2</v>
      </c>
      <c r="I591" s="145">
        <v>2</v>
      </c>
      <c r="J591" s="145">
        <v>2</v>
      </c>
      <c r="K591" s="145">
        <v>2</v>
      </c>
      <c r="L591" s="145">
        <v>2</v>
      </c>
      <c r="M591" s="264">
        <v>12</v>
      </c>
      <c r="N591" s="143">
        <v>0</v>
      </c>
      <c r="O591" s="143">
        <v>2</v>
      </c>
      <c r="P591" s="261">
        <v>2</v>
      </c>
      <c r="Q591" s="281"/>
      <c r="R591" s="281"/>
    </row>
    <row r="592" spans="1:18" ht="20.25" customHeight="1" x14ac:dyDescent="0.6">
      <c r="A592" s="76" t="s">
        <v>426</v>
      </c>
      <c r="B592" s="76" t="s">
        <v>427</v>
      </c>
      <c r="C592" s="76" t="s">
        <v>40</v>
      </c>
      <c r="D592" s="76" t="s">
        <v>167</v>
      </c>
      <c r="E592" s="117">
        <v>30</v>
      </c>
      <c r="F592" s="143">
        <v>180</v>
      </c>
      <c r="G592" s="144">
        <v>4</v>
      </c>
      <c r="H592" s="145">
        <v>4</v>
      </c>
      <c r="I592" s="145">
        <v>4</v>
      </c>
      <c r="J592" s="145">
        <v>0</v>
      </c>
      <c r="K592" s="145">
        <v>0</v>
      </c>
      <c r="L592" s="145">
        <v>0</v>
      </c>
      <c r="M592" s="264">
        <v>12</v>
      </c>
      <c r="N592" s="143">
        <v>4</v>
      </c>
      <c r="O592" s="143">
        <v>0</v>
      </c>
      <c r="P592" s="261">
        <v>4</v>
      </c>
      <c r="Q592" s="281"/>
      <c r="R592" s="281"/>
    </row>
    <row r="593" spans="1:18" ht="20.25" customHeight="1" x14ac:dyDescent="0.6">
      <c r="A593" s="76" t="s">
        <v>426</v>
      </c>
      <c r="B593" s="76" t="s">
        <v>427</v>
      </c>
      <c r="C593" s="76" t="s">
        <v>44</v>
      </c>
      <c r="D593" s="76" t="s">
        <v>167</v>
      </c>
      <c r="E593" s="117">
        <v>24</v>
      </c>
      <c r="F593" s="143">
        <v>90</v>
      </c>
      <c r="G593" s="144">
        <v>4</v>
      </c>
      <c r="H593" s="145">
        <v>4</v>
      </c>
      <c r="I593" s="145">
        <v>0</v>
      </c>
      <c r="J593" s="145">
        <v>0</v>
      </c>
      <c r="K593" s="145">
        <v>0</v>
      </c>
      <c r="L593" s="145">
        <v>0</v>
      </c>
      <c r="M593" s="264">
        <v>8</v>
      </c>
      <c r="N593" s="143">
        <v>0</v>
      </c>
      <c r="O593" s="143">
        <v>4</v>
      </c>
      <c r="P593" s="261">
        <v>4</v>
      </c>
      <c r="Q593" s="281"/>
      <c r="R593" s="281"/>
    </row>
    <row r="594" spans="1:18" ht="20.25" customHeight="1" x14ac:dyDescent="0.6">
      <c r="A594" s="76" t="s">
        <v>426</v>
      </c>
      <c r="B594" s="76" t="s">
        <v>427</v>
      </c>
      <c r="C594" s="76" t="s">
        <v>46</v>
      </c>
      <c r="D594" s="76" t="s">
        <v>167</v>
      </c>
      <c r="E594" s="117">
        <v>36</v>
      </c>
      <c r="F594" s="143">
        <v>45</v>
      </c>
      <c r="G594" s="144">
        <v>3</v>
      </c>
      <c r="H594" s="145">
        <v>3</v>
      </c>
      <c r="I594" s="145">
        <v>3</v>
      </c>
      <c r="J594" s="145">
        <v>0</v>
      </c>
      <c r="K594" s="145">
        <v>0</v>
      </c>
      <c r="L594" s="145">
        <v>0</v>
      </c>
      <c r="M594" s="264">
        <v>9</v>
      </c>
      <c r="N594" s="143">
        <v>2</v>
      </c>
      <c r="O594" s="143">
        <v>1</v>
      </c>
      <c r="P594" s="261">
        <v>3</v>
      </c>
      <c r="Q594" s="281"/>
      <c r="R594" s="281"/>
    </row>
    <row r="595" spans="1:18" ht="20.25" customHeight="1" x14ac:dyDescent="0.6">
      <c r="A595" s="76" t="s">
        <v>426</v>
      </c>
      <c r="B595" s="76" t="s">
        <v>428</v>
      </c>
      <c r="C595" s="76" t="s">
        <v>816</v>
      </c>
      <c r="D595" s="76" t="s">
        <v>165</v>
      </c>
      <c r="E595" s="117">
        <v>24</v>
      </c>
      <c r="F595" s="143">
        <v>4</v>
      </c>
      <c r="G595" s="144">
        <v>1</v>
      </c>
      <c r="H595" s="145">
        <v>1</v>
      </c>
      <c r="I595" s="145">
        <v>0</v>
      </c>
      <c r="J595" s="145">
        <v>0</v>
      </c>
      <c r="K595" s="145">
        <v>0</v>
      </c>
      <c r="L595" s="145">
        <v>0</v>
      </c>
      <c r="M595" s="264">
        <v>2</v>
      </c>
      <c r="N595" s="143">
        <v>0</v>
      </c>
      <c r="O595" s="143">
        <v>1</v>
      </c>
      <c r="P595" s="261">
        <v>1</v>
      </c>
      <c r="Q595" s="281"/>
      <c r="R595" s="281"/>
    </row>
    <row r="596" spans="1:18" ht="20.25" customHeight="1" x14ac:dyDescent="0.6">
      <c r="A596" s="76" t="s">
        <v>426</v>
      </c>
      <c r="B596" s="76" t="s">
        <v>429</v>
      </c>
      <c r="C596" s="76" t="s">
        <v>25</v>
      </c>
      <c r="D596" s="76" t="s">
        <v>165</v>
      </c>
      <c r="E596" s="117">
        <v>12</v>
      </c>
      <c r="F596" s="143">
        <v>31</v>
      </c>
      <c r="G596" s="144">
        <v>4</v>
      </c>
      <c r="H596" s="145">
        <v>0</v>
      </c>
      <c r="I596" s="145">
        <v>0</v>
      </c>
      <c r="J596" s="145">
        <v>0</v>
      </c>
      <c r="K596" s="145">
        <v>0</v>
      </c>
      <c r="L596" s="145">
        <v>0</v>
      </c>
      <c r="M596" s="264">
        <v>4</v>
      </c>
      <c r="N596" s="143">
        <v>0</v>
      </c>
      <c r="O596" s="143">
        <v>4</v>
      </c>
      <c r="P596" s="261">
        <v>4</v>
      </c>
      <c r="Q596" s="281"/>
      <c r="R596" s="281"/>
    </row>
    <row r="597" spans="1:18" ht="20.25" customHeight="1" x14ac:dyDescent="0.6">
      <c r="A597" s="76" t="s">
        <v>430</v>
      </c>
      <c r="B597" s="76" t="s">
        <v>431</v>
      </c>
      <c r="C597" s="76" t="s">
        <v>25</v>
      </c>
      <c r="D597" s="76" t="s">
        <v>165</v>
      </c>
      <c r="E597" s="117">
        <v>12</v>
      </c>
      <c r="F597" s="143">
        <v>50</v>
      </c>
      <c r="G597" s="144">
        <v>4</v>
      </c>
      <c r="H597" s="145">
        <v>0</v>
      </c>
      <c r="I597" s="145">
        <v>0</v>
      </c>
      <c r="J597" s="145">
        <v>0</v>
      </c>
      <c r="K597" s="145">
        <v>0</v>
      </c>
      <c r="L597" s="145">
        <v>0</v>
      </c>
      <c r="M597" s="264">
        <v>4</v>
      </c>
      <c r="N597" s="143">
        <v>0</v>
      </c>
      <c r="O597" s="143">
        <v>4</v>
      </c>
      <c r="P597" s="261">
        <v>4</v>
      </c>
      <c r="Q597" s="281"/>
      <c r="R597" s="281"/>
    </row>
    <row r="598" spans="1:18" ht="20.25" customHeight="1" x14ac:dyDescent="0.6">
      <c r="A598" s="76" t="s">
        <v>430</v>
      </c>
      <c r="B598" s="76" t="s">
        <v>432</v>
      </c>
      <c r="C598" s="76" t="s">
        <v>23</v>
      </c>
      <c r="D598" s="76" t="s">
        <v>165</v>
      </c>
      <c r="E598" s="117">
        <v>24</v>
      </c>
      <c r="F598" s="143">
        <v>203</v>
      </c>
      <c r="G598" s="144">
        <v>2</v>
      </c>
      <c r="H598" s="145">
        <v>2</v>
      </c>
      <c r="I598" s="145">
        <v>0</v>
      </c>
      <c r="J598" s="145">
        <v>0</v>
      </c>
      <c r="K598" s="145">
        <v>0</v>
      </c>
      <c r="L598" s="145">
        <v>0</v>
      </c>
      <c r="M598" s="264">
        <v>4</v>
      </c>
      <c r="N598" s="143">
        <v>0</v>
      </c>
      <c r="O598" s="143">
        <v>2</v>
      </c>
      <c r="P598" s="261">
        <v>2</v>
      </c>
      <c r="Q598" s="281"/>
      <c r="R598" s="281"/>
    </row>
    <row r="599" spans="1:18" ht="20.25" customHeight="1" x14ac:dyDescent="0.6">
      <c r="A599" s="76" t="s">
        <v>430</v>
      </c>
      <c r="B599" s="76" t="s">
        <v>432</v>
      </c>
      <c r="C599" s="76" t="s">
        <v>25</v>
      </c>
      <c r="D599" s="76" t="s">
        <v>165</v>
      </c>
      <c r="E599" s="117">
        <v>12</v>
      </c>
      <c r="F599" s="143">
        <v>181</v>
      </c>
      <c r="G599" s="144">
        <v>8</v>
      </c>
      <c r="H599" s="145">
        <v>2</v>
      </c>
      <c r="I599" s="145">
        <v>0</v>
      </c>
      <c r="J599" s="145">
        <v>0</v>
      </c>
      <c r="K599" s="145">
        <v>0</v>
      </c>
      <c r="L599" s="145">
        <v>0</v>
      </c>
      <c r="M599" s="264">
        <v>10</v>
      </c>
      <c r="N599" s="143">
        <v>0</v>
      </c>
      <c r="O599" s="143">
        <v>9</v>
      </c>
      <c r="P599" s="261">
        <v>9</v>
      </c>
      <c r="Q599" s="281"/>
      <c r="R599" s="281"/>
    </row>
    <row r="600" spans="1:18" ht="20.25" customHeight="1" x14ac:dyDescent="0.6">
      <c r="A600" s="76" t="s">
        <v>430</v>
      </c>
      <c r="B600" s="76" t="s">
        <v>433</v>
      </c>
      <c r="C600" s="76" t="s">
        <v>25</v>
      </c>
      <c r="D600" s="76" t="s">
        <v>165</v>
      </c>
      <c r="E600" s="117">
        <v>12</v>
      </c>
      <c r="F600" s="143">
        <v>27</v>
      </c>
      <c r="G600" s="144">
        <v>4</v>
      </c>
      <c r="H600" s="145">
        <v>0</v>
      </c>
      <c r="I600" s="145">
        <v>0</v>
      </c>
      <c r="J600" s="145">
        <v>0</v>
      </c>
      <c r="K600" s="145">
        <v>0</v>
      </c>
      <c r="L600" s="145">
        <v>0</v>
      </c>
      <c r="M600" s="264">
        <v>4</v>
      </c>
      <c r="N600" s="143">
        <v>0</v>
      </c>
      <c r="O600" s="143">
        <v>1</v>
      </c>
      <c r="P600" s="261">
        <v>1</v>
      </c>
      <c r="Q600" s="281"/>
      <c r="R600" s="281"/>
    </row>
    <row r="601" spans="1:18" ht="20.25" customHeight="1" x14ac:dyDescent="0.6">
      <c r="A601" s="76" t="s">
        <v>430</v>
      </c>
      <c r="B601" s="76" t="s">
        <v>433</v>
      </c>
      <c r="C601" s="76" t="s">
        <v>34</v>
      </c>
      <c r="D601" s="76" t="s">
        <v>165</v>
      </c>
      <c r="E601" s="117">
        <v>48</v>
      </c>
      <c r="F601" s="143">
        <v>3</v>
      </c>
      <c r="G601" s="144">
        <v>3</v>
      </c>
      <c r="H601" s="145">
        <v>3</v>
      </c>
      <c r="I601" s="145">
        <v>2</v>
      </c>
      <c r="J601" s="145">
        <v>2</v>
      </c>
      <c r="K601" s="145">
        <v>0</v>
      </c>
      <c r="L601" s="145">
        <v>0</v>
      </c>
      <c r="M601" s="264">
        <v>10</v>
      </c>
      <c r="N601" s="143">
        <v>0</v>
      </c>
      <c r="O601" s="143">
        <v>3</v>
      </c>
      <c r="P601" s="261">
        <v>3</v>
      </c>
      <c r="Q601" s="281"/>
      <c r="R601" s="281"/>
    </row>
    <row r="602" spans="1:18" ht="20.25" customHeight="1" x14ac:dyDescent="0.6">
      <c r="A602" s="76" t="s">
        <v>430</v>
      </c>
      <c r="B602" s="76" t="s">
        <v>434</v>
      </c>
      <c r="C602" s="76" t="s">
        <v>180</v>
      </c>
      <c r="D602" s="76" t="s">
        <v>165</v>
      </c>
      <c r="E602" s="117">
        <v>12</v>
      </c>
      <c r="F602" s="143">
        <v>8</v>
      </c>
      <c r="G602" s="144">
        <v>1</v>
      </c>
      <c r="H602" s="145">
        <v>0</v>
      </c>
      <c r="I602" s="145">
        <v>0</v>
      </c>
      <c r="J602" s="145">
        <v>0</v>
      </c>
      <c r="K602" s="145">
        <v>0</v>
      </c>
      <c r="L602" s="145">
        <v>0</v>
      </c>
      <c r="M602" s="264">
        <v>1</v>
      </c>
      <c r="N602" s="143">
        <v>0</v>
      </c>
      <c r="O602" s="143">
        <v>1</v>
      </c>
      <c r="P602" s="261">
        <v>1</v>
      </c>
      <c r="Q602" s="281"/>
      <c r="R602" s="281"/>
    </row>
    <row r="603" spans="1:18" ht="20.25" customHeight="1" x14ac:dyDescent="0.6">
      <c r="A603" s="76" t="s">
        <v>430</v>
      </c>
      <c r="B603" s="76" t="s">
        <v>434</v>
      </c>
      <c r="C603" s="76" t="s">
        <v>44</v>
      </c>
      <c r="D603" s="76" t="s">
        <v>165</v>
      </c>
      <c r="E603" s="117">
        <v>24</v>
      </c>
      <c r="F603" s="143">
        <v>105</v>
      </c>
      <c r="G603" s="144">
        <v>4</v>
      </c>
      <c r="H603" s="145">
        <v>4</v>
      </c>
      <c r="I603" s="145">
        <v>0</v>
      </c>
      <c r="J603" s="145">
        <v>0</v>
      </c>
      <c r="K603" s="145">
        <v>0</v>
      </c>
      <c r="L603" s="145">
        <v>0</v>
      </c>
      <c r="M603" s="264">
        <v>8</v>
      </c>
      <c r="N603" s="143">
        <v>0</v>
      </c>
      <c r="O603" s="143">
        <v>4</v>
      </c>
      <c r="P603" s="261">
        <v>4</v>
      </c>
      <c r="Q603" s="281"/>
      <c r="R603" s="281"/>
    </row>
    <row r="604" spans="1:18" ht="20.25" customHeight="1" x14ac:dyDescent="0.6">
      <c r="A604" s="76" t="s">
        <v>430</v>
      </c>
      <c r="B604" s="76" t="s">
        <v>435</v>
      </c>
      <c r="C604" s="76" t="s">
        <v>34</v>
      </c>
      <c r="D604" s="76" t="s">
        <v>165</v>
      </c>
      <c r="E604" s="117">
        <v>48</v>
      </c>
      <c r="F604" s="143">
        <v>149</v>
      </c>
      <c r="G604" s="144">
        <v>4</v>
      </c>
      <c r="H604" s="145">
        <v>2</v>
      </c>
      <c r="I604" s="145">
        <v>2</v>
      </c>
      <c r="J604" s="145">
        <v>2</v>
      </c>
      <c r="K604" s="145">
        <v>0</v>
      </c>
      <c r="L604" s="145">
        <v>0</v>
      </c>
      <c r="M604" s="264">
        <v>10</v>
      </c>
      <c r="N604" s="143">
        <v>0</v>
      </c>
      <c r="O604" s="143">
        <v>2</v>
      </c>
      <c r="P604" s="261">
        <v>2</v>
      </c>
      <c r="Q604" s="281"/>
      <c r="R604" s="281"/>
    </row>
    <row r="605" spans="1:18" ht="20.25" customHeight="1" x14ac:dyDescent="0.6">
      <c r="A605" s="76" t="s">
        <v>430</v>
      </c>
      <c r="B605" s="76" t="s">
        <v>435</v>
      </c>
      <c r="C605" s="76" t="s">
        <v>44</v>
      </c>
      <c r="D605" s="76" t="s">
        <v>165</v>
      </c>
      <c r="E605" s="117">
        <v>24</v>
      </c>
      <c r="F605" s="143">
        <v>48</v>
      </c>
      <c r="G605" s="144">
        <v>4</v>
      </c>
      <c r="H605" s="145">
        <v>4</v>
      </c>
      <c r="I605" s="145">
        <v>0</v>
      </c>
      <c r="J605" s="145">
        <v>0</v>
      </c>
      <c r="K605" s="145">
        <v>0</v>
      </c>
      <c r="L605" s="145">
        <v>0</v>
      </c>
      <c r="M605" s="264">
        <v>8</v>
      </c>
      <c r="N605" s="143">
        <v>0</v>
      </c>
      <c r="O605" s="143">
        <v>4</v>
      </c>
      <c r="P605" s="261">
        <v>4</v>
      </c>
      <c r="Q605" s="281"/>
      <c r="R605" s="281"/>
    </row>
    <row r="606" spans="1:18" ht="20.25" customHeight="1" x14ac:dyDescent="0.6">
      <c r="A606" s="76" t="s">
        <v>430</v>
      </c>
      <c r="B606" s="76" t="s">
        <v>436</v>
      </c>
      <c r="C606" s="76" t="s">
        <v>25</v>
      </c>
      <c r="D606" s="76" t="s">
        <v>165</v>
      </c>
      <c r="E606" s="117">
        <v>12</v>
      </c>
      <c r="F606" s="143">
        <v>19</v>
      </c>
      <c r="G606" s="144">
        <v>1</v>
      </c>
      <c r="H606" s="145">
        <v>0</v>
      </c>
      <c r="I606" s="145">
        <v>0</v>
      </c>
      <c r="J606" s="145">
        <v>0</v>
      </c>
      <c r="K606" s="145">
        <v>0</v>
      </c>
      <c r="L606" s="145">
        <v>0</v>
      </c>
      <c r="M606" s="264">
        <v>1</v>
      </c>
      <c r="N606" s="143">
        <v>0</v>
      </c>
      <c r="O606" s="143">
        <v>2</v>
      </c>
      <c r="P606" s="261">
        <v>2</v>
      </c>
      <c r="Q606" s="281"/>
      <c r="R606" s="281"/>
    </row>
    <row r="607" spans="1:18" ht="20.25" customHeight="1" x14ac:dyDescent="0.6">
      <c r="A607" s="76" t="s">
        <v>430</v>
      </c>
      <c r="B607" s="76" t="s">
        <v>437</v>
      </c>
      <c r="C607" s="76" t="s">
        <v>25</v>
      </c>
      <c r="D607" s="76" t="s">
        <v>165</v>
      </c>
      <c r="E607" s="117">
        <v>12</v>
      </c>
      <c r="F607" s="143">
        <v>43</v>
      </c>
      <c r="G607" s="144">
        <v>7</v>
      </c>
      <c r="H607" s="145">
        <v>0</v>
      </c>
      <c r="I607" s="145">
        <v>0</v>
      </c>
      <c r="J607" s="145">
        <v>0</v>
      </c>
      <c r="K607" s="145">
        <v>0</v>
      </c>
      <c r="L607" s="145">
        <v>0</v>
      </c>
      <c r="M607" s="264">
        <v>7</v>
      </c>
      <c r="N607" s="143">
        <v>0</v>
      </c>
      <c r="O607" s="143">
        <v>8</v>
      </c>
      <c r="P607" s="261">
        <v>8</v>
      </c>
      <c r="Q607" s="281"/>
      <c r="R607" s="281"/>
    </row>
    <row r="608" spans="1:18" ht="20.25" customHeight="1" x14ac:dyDescent="0.6">
      <c r="A608" s="76" t="s">
        <v>430</v>
      </c>
      <c r="B608" s="76" t="s">
        <v>438</v>
      </c>
      <c r="C608" s="76" t="s">
        <v>40</v>
      </c>
      <c r="D608" s="76" t="s">
        <v>165</v>
      </c>
      <c r="E608" s="117">
        <v>30</v>
      </c>
      <c r="F608" s="143">
        <v>157</v>
      </c>
      <c r="G608" s="144">
        <v>8</v>
      </c>
      <c r="H608" s="145">
        <v>8</v>
      </c>
      <c r="I608" s="145">
        <v>8</v>
      </c>
      <c r="J608" s="145">
        <v>0</v>
      </c>
      <c r="K608" s="145">
        <v>0</v>
      </c>
      <c r="L608" s="145">
        <v>0</v>
      </c>
      <c r="M608" s="264">
        <v>24</v>
      </c>
      <c r="N608" s="143">
        <v>8</v>
      </c>
      <c r="O608" s="143">
        <v>0</v>
      </c>
      <c r="P608" s="261">
        <v>8</v>
      </c>
      <c r="Q608" s="281"/>
      <c r="R608" s="281"/>
    </row>
    <row r="609" spans="1:18" ht="20.25" customHeight="1" x14ac:dyDescent="0.6">
      <c r="A609" s="76" t="s">
        <v>430</v>
      </c>
      <c r="B609" s="76" t="s">
        <v>830</v>
      </c>
      <c r="C609" s="76" t="s">
        <v>44</v>
      </c>
      <c r="D609" s="76" t="s">
        <v>165</v>
      </c>
      <c r="E609" s="117">
        <v>24</v>
      </c>
      <c r="F609" s="143">
        <v>190</v>
      </c>
      <c r="G609" s="144">
        <v>8</v>
      </c>
      <c r="H609" s="145">
        <v>8</v>
      </c>
      <c r="I609" s="145">
        <v>0</v>
      </c>
      <c r="J609" s="145">
        <v>0</v>
      </c>
      <c r="K609" s="145">
        <v>0</v>
      </c>
      <c r="L609" s="145">
        <v>0</v>
      </c>
      <c r="M609" s="264">
        <v>16</v>
      </c>
      <c r="N609" s="143">
        <v>0</v>
      </c>
      <c r="O609" s="143">
        <v>8</v>
      </c>
      <c r="P609" s="261">
        <v>8</v>
      </c>
      <c r="Q609" s="281"/>
      <c r="R609" s="281"/>
    </row>
    <row r="610" spans="1:18" ht="20.25" customHeight="1" x14ac:dyDescent="0.6">
      <c r="A610" s="76" t="s">
        <v>430</v>
      </c>
      <c r="B610" s="76" t="s">
        <v>439</v>
      </c>
      <c r="C610" s="76" t="s">
        <v>25</v>
      </c>
      <c r="D610" s="76" t="s">
        <v>165</v>
      </c>
      <c r="E610" s="117">
        <v>12</v>
      </c>
      <c r="F610" s="143">
        <v>28</v>
      </c>
      <c r="G610" s="144">
        <v>4</v>
      </c>
      <c r="H610" s="145">
        <v>0</v>
      </c>
      <c r="I610" s="145">
        <v>0</v>
      </c>
      <c r="J610" s="145">
        <v>0</v>
      </c>
      <c r="K610" s="145">
        <v>0</v>
      </c>
      <c r="L610" s="145">
        <v>0</v>
      </c>
      <c r="M610" s="264">
        <v>4</v>
      </c>
      <c r="N610" s="143">
        <v>0</v>
      </c>
      <c r="O610" s="143">
        <v>3</v>
      </c>
      <c r="P610" s="261">
        <v>3</v>
      </c>
      <c r="Q610" s="281"/>
      <c r="R610" s="281"/>
    </row>
    <row r="611" spans="1:18" ht="20.25" customHeight="1" x14ac:dyDescent="0.6">
      <c r="A611" s="76" t="s">
        <v>430</v>
      </c>
      <c r="B611" s="76" t="s">
        <v>440</v>
      </c>
      <c r="C611" s="76" t="s">
        <v>25</v>
      </c>
      <c r="D611" s="76" t="s">
        <v>165</v>
      </c>
      <c r="E611" s="117">
        <v>12</v>
      </c>
      <c r="F611" s="143">
        <v>35</v>
      </c>
      <c r="G611" s="144">
        <v>9</v>
      </c>
      <c r="H611" s="145">
        <v>0</v>
      </c>
      <c r="I611" s="145">
        <v>0</v>
      </c>
      <c r="J611" s="145">
        <v>0</v>
      </c>
      <c r="K611" s="145">
        <v>0</v>
      </c>
      <c r="L611" s="145">
        <v>0</v>
      </c>
      <c r="M611" s="264">
        <v>9</v>
      </c>
      <c r="N611" s="143">
        <v>0</v>
      </c>
      <c r="O611" s="143">
        <v>9</v>
      </c>
      <c r="P611" s="261">
        <v>9</v>
      </c>
      <c r="Q611" s="281"/>
      <c r="R611" s="281"/>
    </row>
    <row r="612" spans="1:18" ht="20.25" customHeight="1" x14ac:dyDescent="0.6">
      <c r="A612" s="76" t="s">
        <v>430</v>
      </c>
      <c r="B612" s="76" t="s">
        <v>441</v>
      </c>
      <c r="C612" s="76" t="s">
        <v>44</v>
      </c>
      <c r="D612" s="76" t="s">
        <v>165</v>
      </c>
      <c r="E612" s="117">
        <v>24</v>
      </c>
      <c r="F612" s="143">
        <v>132</v>
      </c>
      <c r="G612" s="144">
        <v>10</v>
      </c>
      <c r="H612" s="145">
        <v>10</v>
      </c>
      <c r="I612" s="145">
        <v>0</v>
      </c>
      <c r="J612" s="145">
        <v>0</v>
      </c>
      <c r="K612" s="145">
        <v>0</v>
      </c>
      <c r="L612" s="145">
        <v>0</v>
      </c>
      <c r="M612" s="264">
        <v>20</v>
      </c>
      <c r="N612" s="143">
        <v>0</v>
      </c>
      <c r="O612" s="143">
        <v>10</v>
      </c>
      <c r="P612" s="261">
        <v>10</v>
      </c>
      <c r="Q612" s="281"/>
      <c r="R612" s="281"/>
    </row>
    <row r="613" spans="1:18" ht="20.25" customHeight="1" x14ac:dyDescent="0.6">
      <c r="A613" s="76" t="s">
        <v>430</v>
      </c>
      <c r="B613" s="76" t="s">
        <v>442</v>
      </c>
      <c r="C613" s="76" t="s">
        <v>34</v>
      </c>
      <c r="D613" s="76" t="s">
        <v>165</v>
      </c>
      <c r="E613" s="117">
        <v>48</v>
      </c>
      <c r="F613" s="143">
        <v>209</v>
      </c>
      <c r="G613" s="144">
        <v>3</v>
      </c>
      <c r="H613" s="145">
        <v>3</v>
      </c>
      <c r="I613" s="145">
        <v>3</v>
      </c>
      <c r="J613" s="145">
        <v>3</v>
      </c>
      <c r="K613" s="145">
        <v>0</v>
      </c>
      <c r="L613" s="145">
        <v>0</v>
      </c>
      <c r="M613" s="264">
        <v>12</v>
      </c>
      <c r="N613" s="143">
        <v>0</v>
      </c>
      <c r="O613" s="143">
        <v>3</v>
      </c>
      <c r="P613" s="261">
        <v>3</v>
      </c>
      <c r="Q613" s="281"/>
      <c r="R613" s="281"/>
    </row>
    <row r="614" spans="1:18" ht="20.25" customHeight="1" x14ac:dyDescent="0.6">
      <c r="A614" s="76" t="s">
        <v>430</v>
      </c>
      <c r="B614" s="76" t="s">
        <v>443</v>
      </c>
      <c r="C614" s="76" t="s">
        <v>5</v>
      </c>
      <c r="D614" s="76" t="s">
        <v>167</v>
      </c>
      <c r="E614" s="117">
        <v>12</v>
      </c>
      <c r="F614" s="143">
        <v>124</v>
      </c>
      <c r="G614" s="144">
        <v>6</v>
      </c>
      <c r="H614" s="145">
        <v>3</v>
      </c>
      <c r="I614" s="145">
        <v>0</v>
      </c>
      <c r="J614" s="145">
        <v>0</v>
      </c>
      <c r="K614" s="145">
        <v>0</v>
      </c>
      <c r="L614" s="145">
        <v>0</v>
      </c>
      <c r="M614" s="264">
        <v>9</v>
      </c>
      <c r="N614" s="143">
        <v>0</v>
      </c>
      <c r="O614" s="143">
        <v>9</v>
      </c>
      <c r="P614" s="261">
        <v>9</v>
      </c>
      <c r="Q614" s="281"/>
      <c r="R614" s="281"/>
    </row>
    <row r="615" spans="1:18" ht="20.25" customHeight="1" x14ac:dyDescent="0.6">
      <c r="A615" s="76" t="s">
        <v>430</v>
      </c>
      <c r="B615" s="76" t="s">
        <v>443</v>
      </c>
      <c r="C615" s="76" t="s">
        <v>21</v>
      </c>
      <c r="D615" s="76" t="s">
        <v>167</v>
      </c>
      <c r="E615" s="117">
        <v>12</v>
      </c>
      <c r="F615" s="143">
        <v>7</v>
      </c>
      <c r="G615" s="144">
        <v>3</v>
      </c>
      <c r="H615" s="145">
        <v>0</v>
      </c>
      <c r="I615" s="145">
        <v>0</v>
      </c>
      <c r="J615" s="145">
        <v>0</v>
      </c>
      <c r="K615" s="145">
        <v>0</v>
      </c>
      <c r="L615" s="145">
        <v>0</v>
      </c>
      <c r="M615" s="264">
        <v>3</v>
      </c>
      <c r="N615" s="143">
        <v>0</v>
      </c>
      <c r="O615" s="143">
        <v>3</v>
      </c>
      <c r="P615" s="261">
        <v>3</v>
      </c>
      <c r="Q615" s="281"/>
      <c r="R615" s="281"/>
    </row>
    <row r="616" spans="1:18" ht="20.25" customHeight="1" x14ac:dyDescent="0.6">
      <c r="A616" s="76" t="s">
        <v>430</v>
      </c>
      <c r="B616" s="76" t="s">
        <v>443</v>
      </c>
      <c r="C616" s="76" t="s">
        <v>23</v>
      </c>
      <c r="D616" s="76" t="s">
        <v>167</v>
      </c>
      <c r="E616" s="117">
        <v>24</v>
      </c>
      <c r="F616" s="143">
        <v>223</v>
      </c>
      <c r="G616" s="144">
        <v>5</v>
      </c>
      <c r="H616" s="145">
        <v>5</v>
      </c>
      <c r="I616" s="145">
        <v>0</v>
      </c>
      <c r="J616" s="145">
        <v>0</v>
      </c>
      <c r="K616" s="145">
        <v>0</v>
      </c>
      <c r="L616" s="145">
        <v>0</v>
      </c>
      <c r="M616" s="264">
        <v>10</v>
      </c>
      <c r="N616" s="143">
        <v>5</v>
      </c>
      <c r="O616" s="143">
        <v>0</v>
      </c>
      <c r="P616" s="261">
        <v>5</v>
      </c>
      <c r="Q616" s="281"/>
      <c r="R616" s="281"/>
    </row>
    <row r="617" spans="1:18" ht="20.25" customHeight="1" x14ac:dyDescent="0.6">
      <c r="A617" s="76" t="s">
        <v>430</v>
      </c>
      <c r="B617" s="76" t="s">
        <v>443</v>
      </c>
      <c r="C617" s="76" t="s">
        <v>34</v>
      </c>
      <c r="D617" s="76" t="s">
        <v>167</v>
      </c>
      <c r="E617" s="117">
        <v>72</v>
      </c>
      <c r="F617" s="143">
        <v>43</v>
      </c>
      <c r="G617" s="144">
        <v>1</v>
      </c>
      <c r="H617" s="145">
        <v>1</v>
      </c>
      <c r="I617" s="145">
        <v>1</v>
      </c>
      <c r="J617" s="145">
        <v>1</v>
      </c>
      <c r="K617" s="145">
        <v>1</v>
      </c>
      <c r="L617" s="145">
        <v>1</v>
      </c>
      <c r="M617" s="264">
        <v>6</v>
      </c>
      <c r="N617" s="143">
        <v>1</v>
      </c>
      <c r="O617" s="143">
        <v>0</v>
      </c>
      <c r="P617" s="261">
        <v>1</v>
      </c>
      <c r="Q617" s="281"/>
      <c r="R617" s="281"/>
    </row>
    <row r="618" spans="1:18" ht="20.25" customHeight="1" x14ac:dyDescent="0.6">
      <c r="A618" s="76" t="s">
        <v>430</v>
      </c>
      <c r="B618" s="76" t="s">
        <v>443</v>
      </c>
      <c r="C618" s="76" t="s">
        <v>40</v>
      </c>
      <c r="D618" s="76" t="s">
        <v>167</v>
      </c>
      <c r="E618" s="117">
        <v>26</v>
      </c>
      <c r="F618" s="143">
        <v>247</v>
      </c>
      <c r="G618" s="144">
        <v>6</v>
      </c>
      <c r="H618" s="145">
        <v>6</v>
      </c>
      <c r="I618" s="145">
        <v>0</v>
      </c>
      <c r="J618" s="145">
        <v>0</v>
      </c>
      <c r="K618" s="145">
        <v>0</v>
      </c>
      <c r="L618" s="145">
        <v>0</v>
      </c>
      <c r="M618" s="264">
        <v>12</v>
      </c>
      <c r="N618" s="143">
        <v>6</v>
      </c>
      <c r="O618" s="143">
        <v>0</v>
      </c>
      <c r="P618" s="261">
        <v>6</v>
      </c>
      <c r="Q618" s="281"/>
      <c r="R618" s="281"/>
    </row>
    <row r="619" spans="1:18" ht="20.25" customHeight="1" x14ac:dyDescent="0.6">
      <c r="A619" s="76" t="s">
        <v>430</v>
      </c>
      <c r="B619" s="76" t="s">
        <v>443</v>
      </c>
      <c r="C619" s="76" t="s">
        <v>46</v>
      </c>
      <c r="D619" s="76" t="s">
        <v>167</v>
      </c>
      <c r="E619" s="117">
        <v>36</v>
      </c>
      <c r="F619" s="143">
        <v>65</v>
      </c>
      <c r="G619" s="144">
        <v>4</v>
      </c>
      <c r="H619" s="145">
        <v>4</v>
      </c>
      <c r="I619" s="145">
        <v>4</v>
      </c>
      <c r="J619" s="145">
        <v>0</v>
      </c>
      <c r="K619" s="145">
        <v>0</v>
      </c>
      <c r="L619" s="145">
        <v>0</v>
      </c>
      <c r="M619" s="264">
        <v>12</v>
      </c>
      <c r="N619" s="143">
        <v>4</v>
      </c>
      <c r="O619" s="143">
        <v>0</v>
      </c>
      <c r="P619" s="261">
        <v>4</v>
      </c>
      <c r="Q619" s="281"/>
      <c r="R619" s="281"/>
    </row>
    <row r="620" spans="1:18" ht="20.25" customHeight="1" x14ac:dyDescent="0.6">
      <c r="A620" s="76" t="s">
        <v>430</v>
      </c>
      <c r="B620" s="76" t="s">
        <v>443</v>
      </c>
      <c r="C620" s="76" t="s">
        <v>48</v>
      </c>
      <c r="D620" s="76" t="s">
        <v>167</v>
      </c>
      <c r="E620" s="117">
        <v>34</v>
      </c>
      <c r="F620" s="143">
        <v>50</v>
      </c>
      <c r="G620" s="144">
        <v>4</v>
      </c>
      <c r="H620" s="145">
        <v>2</v>
      </c>
      <c r="I620" s="145">
        <v>0</v>
      </c>
      <c r="J620" s="145">
        <v>0</v>
      </c>
      <c r="K620" s="145">
        <v>0</v>
      </c>
      <c r="L620" s="145">
        <v>0</v>
      </c>
      <c r="M620" s="264">
        <v>6</v>
      </c>
      <c r="N620" s="143">
        <v>0</v>
      </c>
      <c r="O620" s="143">
        <v>0</v>
      </c>
      <c r="P620" s="261">
        <v>0</v>
      </c>
      <c r="Q620" s="281"/>
      <c r="R620" s="281"/>
    </row>
    <row r="621" spans="1:18" ht="20.25" customHeight="1" x14ac:dyDescent="0.6">
      <c r="A621" s="76" t="s">
        <v>430</v>
      </c>
      <c r="B621" s="76" t="s">
        <v>444</v>
      </c>
      <c r="C621" s="76" t="s">
        <v>34</v>
      </c>
      <c r="D621" s="76" t="s">
        <v>165</v>
      </c>
      <c r="E621" s="117">
        <v>48</v>
      </c>
      <c r="F621" s="143">
        <v>239</v>
      </c>
      <c r="G621" s="144">
        <v>4</v>
      </c>
      <c r="H621" s="145">
        <v>4</v>
      </c>
      <c r="I621" s="145">
        <v>4</v>
      </c>
      <c r="J621" s="145">
        <v>4</v>
      </c>
      <c r="K621" s="145">
        <v>2</v>
      </c>
      <c r="L621" s="145">
        <v>2</v>
      </c>
      <c r="M621" s="264">
        <v>20</v>
      </c>
      <c r="N621" s="143">
        <v>2</v>
      </c>
      <c r="O621" s="143">
        <v>2</v>
      </c>
      <c r="P621" s="261">
        <v>4</v>
      </c>
      <c r="Q621" s="281"/>
      <c r="R621" s="281"/>
    </row>
    <row r="622" spans="1:18" ht="20.25" customHeight="1" x14ac:dyDescent="0.6">
      <c r="A622" s="76" t="s">
        <v>430</v>
      </c>
      <c r="B622" s="76" t="s">
        <v>444</v>
      </c>
      <c r="C622" s="76" t="s">
        <v>835</v>
      </c>
      <c r="D622" s="76" t="s">
        <v>165</v>
      </c>
      <c r="E622" s="117">
        <v>24</v>
      </c>
      <c r="F622" s="143">
        <v>4</v>
      </c>
      <c r="G622" s="144">
        <v>1</v>
      </c>
      <c r="H622" s="145">
        <v>0</v>
      </c>
      <c r="I622" s="145">
        <v>0</v>
      </c>
      <c r="J622" s="145">
        <v>0</v>
      </c>
      <c r="K622" s="145">
        <v>0</v>
      </c>
      <c r="L622" s="145">
        <v>0</v>
      </c>
      <c r="M622" s="264">
        <v>1</v>
      </c>
      <c r="N622" s="143">
        <v>0</v>
      </c>
      <c r="O622" s="143">
        <v>0</v>
      </c>
      <c r="P622" s="261">
        <v>0</v>
      </c>
      <c r="Q622" s="281"/>
      <c r="R622" s="281"/>
    </row>
    <row r="623" spans="1:18" ht="20.25" customHeight="1" x14ac:dyDescent="0.6">
      <c r="A623" s="76" t="s">
        <v>430</v>
      </c>
      <c r="B623" s="76" t="s">
        <v>445</v>
      </c>
      <c r="C623" s="76" t="s">
        <v>5</v>
      </c>
      <c r="D623" s="76" t="s">
        <v>167</v>
      </c>
      <c r="E623" s="117">
        <v>12</v>
      </c>
      <c r="F623" s="143">
        <v>61</v>
      </c>
      <c r="G623" s="144">
        <v>10</v>
      </c>
      <c r="H623" s="145">
        <v>0</v>
      </c>
      <c r="I623" s="145">
        <v>0</v>
      </c>
      <c r="J623" s="145">
        <v>0</v>
      </c>
      <c r="K623" s="145">
        <v>0</v>
      </c>
      <c r="L623" s="145">
        <v>0</v>
      </c>
      <c r="M623" s="264">
        <v>10</v>
      </c>
      <c r="N623" s="143">
        <v>0</v>
      </c>
      <c r="O623" s="143">
        <v>10</v>
      </c>
      <c r="P623" s="261">
        <v>10</v>
      </c>
      <c r="Q623" s="281"/>
      <c r="R623" s="281"/>
    </row>
    <row r="624" spans="1:18" ht="20.25" customHeight="1" x14ac:dyDescent="0.6">
      <c r="A624" s="76" t="s">
        <v>430</v>
      </c>
      <c r="B624" s="76" t="s">
        <v>445</v>
      </c>
      <c r="C624" s="76" t="s">
        <v>23</v>
      </c>
      <c r="D624" s="76" t="s">
        <v>167</v>
      </c>
      <c r="E624" s="117">
        <v>24</v>
      </c>
      <c r="F624" s="143">
        <v>349</v>
      </c>
      <c r="G624" s="144">
        <v>9</v>
      </c>
      <c r="H624" s="145">
        <v>8</v>
      </c>
      <c r="I624" s="145">
        <v>0</v>
      </c>
      <c r="J624" s="145">
        <v>2</v>
      </c>
      <c r="K624" s="145">
        <v>0</v>
      </c>
      <c r="L624" s="145">
        <v>0</v>
      </c>
      <c r="M624" s="264">
        <v>19</v>
      </c>
      <c r="N624" s="143">
        <v>2</v>
      </c>
      <c r="O624" s="143">
        <v>7</v>
      </c>
      <c r="P624" s="261">
        <v>9</v>
      </c>
      <c r="Q624" s="281"/>
      <c r="R624" s="281"/>
    </row>
    <row r="625" spans="1:18" ht="20.25" customHeight="1" x14ac:dyDescent="0.6">
      <c r="A625" s="76" t="s">
        <v>430</v>
      </c>
      <c r="B625" s="76" t="s">
        <v>445</v>
      </c>
      <c r="C625" s="76" t="s">
        <v>34</v>
      </c>
      <c r="D625" s="76" t="s">
        <v>167</v>
      </c>
      <c r="E625" s="117">
        <v>72</v>
      </c>
      <c r="F625" s="143">
        <v>112</v>
      </c>
      <c r="G625" s="144">
        <v>4</v>
      </c>
      <c r="H625" s="145">
        <v>4</v>
      </c>
      <c r="I625" s="145">
        <v>4</v>
      </c>
      <c r="J625" s="145">
        <v>4</v>
      </c>
      <c r="K625" s="145">
        <v>4</v>
      </c>
      <c r="L625" s="145">
        <v>3</v>
      </c>
      <c r="M625" s="264">
        <v>23</v>
      </c>
      <c r="N625" s="143">
        <v>4</v>
      </c>
      <c r="O625" s="143">
        <v>0</v>
      </c>
      <c r="P625" s="261">
        <v>4</v>
      </c>
      <c r="Q625" s="281"/>
      <c r="R625" s="281"/>
    </row>
    <row r="626" spans="1:18" ht="20.25" customHeight="1" x14ac:dyDescent="0.6">
      <c r="A626" s="76" t="s">
        <v>430</v>
      </c>
      <c r="B626" s="76" t="s">
        <v>445</v>
      </c>
      <c r="C626" s="76" t="s">
        <v>836</v>
      </c>
      <c r="D626" s="76" t="s">
        <v>167</v>
      </c>
      <c r="E626" s="117">
        <v>24</v>
      </c>
      <c r="F626" s="143">
        <v>20</v>
      </c>
      <c r="G626" s="144">
        <v>3</v>
      </c>
      <c r="H626" s="145">
        <v>5</v>
      </c>
      <c r="I626" s="145">
        <v>0</v>
      </c>
      <c r="J626" s="145">
        <v>0</v>
      </c>
      <c r="K626" s="145">
        <v>0</v>
      </c>
      <c r="L626" s="145">
        <v>0</v>
      </c>
      <c r="M626" s="264">
        <v>8</v>
      </c>
      <c r="N626" s="143">
        <v>0</v>
      </c>
      <c r="O626" s="143">
        <v>5</v>
      </c>
      <c r="P626" s="261">
        <v>5</v>
      </c>
      <c r="Q626" s="281"/>
      <c r="R626" s="281"/>
    </row>
    <row r="627" spans="1:18" ht="20.25" customHeight="1" x14ac:dyDescent="0.6">
      <c r="A627" s="76" t="s">
        <v>430</v>
      </c>
      <c r="B627" s="76" t="s">
        <v>445</v>
      </c>
      <c r="C627" s="76" t="s">
        <v>40</v>
      </c>
      <c r="D627" s="76" t="s">
        <v>167</v>
      </c>
      <c r="E627" s="117">
        <v>26</v>
      </c>
      <c r="F627" s="143">
        <v>333</v>
      </c>
      <c r="G627" s="144">
        <v>8</v>
      </c>
      <c r="H627" s="145">
        <v>8</v>
      </c>
      <c r="I627" s="145">
        <v>3</v>
      </c>
      <c r="J627" s="145">
        <v>1</v>
      </c>
      <c r="K627" s="145">
        <v>0</v>
      </c>
      <c r="L627" s="145">
        <v>0</v>
      </c>
      <c r="M627" s="264">
        <v>20</v>
      </c>
      <c r="N627" s="143">
        <v>3</v>
      </c>
      <c r="O627" s="143">
        <v>5</v>
      </c>
      <c r="P627" s="261">
        <v>8</v>
      </c>
      <c r="Q627" s="281"/>
      <c r="R627" s="281"/>
    </row>
    <row r="628" spans="1:18" ht="20.25" customHeight="1" x14ac:dyDescent="0.6">
      <c r="A628" s="76" t="s">
        <v>430</v>
      </c>
      <c r="B628" s="76" t="s">
        <v>445</v>
      </c>
      <c r="C628" s="76" t="s">
        <v>831</v>
      </c>
      <c r="D628" s="76" t="s">
        <v>167</v>
      </c>
      <c r="E628" s="117">
        <v>48</v>
      </c>
      <c r="F628" s="143">
        <v>10</v>
      </c>
      <c r="G628" s="144">
        <v>1</v>
      </c>
      <c r="H628" s="145">
        <v>0</v>
      </c>
      <c r="I628" s="145">
        <v>1</v>
      </c>
      <c r="J628" s="145">
        <v>1</v>
      </c>
      <c r="K628" s="145">
        <v>0</v>
      </c>
      <c r="L628" s="145">
        <v>0</v>
      </c>
      <c r="M628" s="264">
        <v>3</v>
      </c>
      <c r="N628" s="143">
        <v>1</v>
      </c>
      <c r="O628" s="143">
        <v>1</v>
      </c>
      <c r="P628" s="261">
        <v>2</v>
      </c>
      <c r="Q628" s="281"/>
      <c r="R628" s="281"/>
    </row>
    <row r="629" spans="1:18" ht="20.25" customHeight="1" x14ac:dyDescent="0.6">
      <c r="A629" s="76" t="s">
        <v>430</v>
      </c>
      <c r="B629" s="76" t="s">
        <v>445</v>
      </c>
      <c r="C629" s="76" t="s">
        <v>44</v>
      </c>
      <c r="D629" s="76" t="s">
        <v>167</v>
      </c>
      <c r="E629" s="117">
        <v>24</v>
      </c>
      <c r="F629" s="143">
        <v>95</v>
      </c>
      <c r="G629" s="144">
        <v>4</v>
      </c>
      <c r="H629" s="145">
        <v>4</v>
      </c>
      <c r="I629" s="145">
        <v>0</v>
      </c>
      <c r="J629" s="145">
        <v>0</v>
      </c>
      <c r="K629" s="145">
        <v>0</v>
      </c>
      <c r="L629" s="145">
        <v>0</v>
      </c>
      <c r="M629" s="264">
        <v>8</v>
      </c>
      <c r="N629" s="143">
        <v>0</v>
      </c>
      <c r="O629" s="143">
        <v>4</v>
      </c>
      <c r="P629" s="261">
        <v>4</v>
      </c>
      <c r="Q629" s="281"/>
      <c r="R629" s="281"/>
    </row>
    <row r="630" spans="1:18" ht="20.25" customHeight="1" x14ac:dyDescent="0.6">
      <c r="A630" s="76" t="s">
        <v>430</v>
      </c>
      <c r="B630" s="76" t="s">
        <v>445</v>
      </c>
      <c r="C630" s="76" t="s">
        <v>46</v>
      </c>
      <c r="D630" s="76" t="s">
        <v>167</v>
      </c>
      <c r="E630" s="117">
        <v>36</v>
      </c>
      <c r="F630" s="143">
        <v>149</v>
      </c>
      <c r="G630" s="144">
        <v>10</v>
      </c>
      <c r="H630" s="145">
        <v>8</v>
      </c>
      <c r="I630" s="145">
        <v>8</v>
      </c>
      <c r="J630" s="145">
        <v>2</v>
      </c>
      <c r="K630" s="145">
        <v>1</v>
      </c>
      <c r="L630" s="145">
        <v>0</v>
      </c>
      <c r="M630" s="264">
        <v>29</v>
      </c>
      <c r="N630" s="143">
        <v>7</v>
      </c>
      <c r="O630" s="143">
        <v>0</v>
      </c>
      <c r="P630" s="261">
        <v>7</v>
      </c>
      <c r="Q630" s="281"/>
      <c r="R630" s="281"/>
    </row>
    <row r="631" spans="1:18" ht="20.25" customHeight="1" x14ac:dyDescent="0.6">
      <c r="A631" s="76" t="s">
        <v>430</v>
      </c>
      <c r="B631" s="76" t="s">
        <v>445</v>
      </c>
      <c r="C631" s="76" t="s">
        <v>48</v>
      </c>
      <c r="D631" s="76" t="s">
        <v>167</v>
      </c>
      <c r="E631" s="117">
        <v>36</v>
      </c>
      <c r="F631" s="143">
        <v>70</v>
      </c>
      <c r="G631" s="144">
        <v>3</v>
      </c>
      <c r="H631" s="145">
        <v>5</v>
      </c>
      <c r="I631" s="145">
        <v>4</v>
      </c>
      <c r="J631" s="145">
        <v>0</v>
      </c>
      <c r="K631" s="145">
        <v>0</v>
      </c>
      <c r="L631" s="145">
        <v>0</v>
      </c>
      <c r="M631" s="264">
        <v>12</v>
      </c>
      <c r="N631" s="143">
        <v>0</v>
      </c>
      <c r="O631" s="143">
        <v>3</v>
      </c>
      <c r="P631" s="261">
        <v>3</v>
      </c>
      <c r="Q631" s="281"/>
      <c r="R631" s="281"/>
    </row>
    <row r="632" spans="1:18" ht="20.25" customHeight="1" x14ac:dyDescent="0.6">
      <c r="A632" s="76" t="s">
        <v>430</v>
      </c>
      <c r="B632" s="76" t="s">
        <v>446</v>
      </c>
      <c r="C632" s="76" t="s">
        <v>19</v>
      </c>
      <c r="D632" s="76" t="s">
        <v>165</v>
      </c>
      <c r="E632" s="117">
        <v>36</v>
      </c>
      <c r="F632" s="143">
        <v>48</v>
      </c>
      <c r="G632" s="144">
        <v>4</v>
      </c>
      <c r="H632" s="145">
        <v>4</v>
      </c>
      <c r="I632" s="145">
        <v>4</v>
      </c>
      <c r="J632" s="145">
        <v>0</v>
      </c>
      <c r="K632" s="145">
        <v>0</v>
      </c>
      <c r="L632" s="145">
        <v>0</v>
      </c>
      <c r="M632" s="264">
        <v>12</v>
      </c>
      <c r="N632" s="143">
        <v>0</v>
      </c>
      <c r="O632" s="143">
        <v>4</v>
      </c>
      <c r="P632" s="261">
        <v>4</v>
      </c>
      <c r="Q632" s="281"/>
      <c r="R632" s="281"/>
    </row>
    <row r="633" spans="1:18" ht="20.25" customHeight="1" x14ac:dyDescent="0.6">
      <c r="A633" s="76" t="s">
        <v>430</v>
      </c>
      <c r="B633" s="76" t="s">
        <v>446</v>
      </c>
      <c r="C633" s="76" t="s">
        <v>25</v>
      </c>
      <c r="D633" s="76" t="s">
        <v>165</v>
      </c>
      <c r="E633" s="117">
        <v>12</v>
      </c>
      <c r="F633" s="143">
        <v>0</v>
      </c>
      <c r="G633" s="144">
        <v>0</v>
      </c>
      <c r="H633" s="145">
        <v>0</v>
      </c>
      <c r="I633" s="145">
        <v>0</v>
      </c>
      <c r="J633" s="145">
        <v>0</v>
      </c>
      <c r="K633" s="145">
        <v>0</v>
      </c>
      <c r="L633" s="145">
        <v>0</v>
      </c>
      <c r="M633" s="264">
        <v>0</v>
      </c>
      <c r="N633" s="143">
        <v>0</v>
      </c>
      <c r="O633" s="143">
        <v>0</v>
      </c>
      <c r="P633" s="261">
        <v>0</v>
      </c>
      <c r="Q633" s="281"/>
      <c r="R633" s="281"/>
    </row>
    <row r="634" spans="1:18" ht="20.25" customHeight="1" x14ac:dyDescent="0.6">
      <c r="A634" s="76" t="s">
        <v>430</v>
      </c>
      <c r="B634" s="76" t="s">
        <v>446</v>
      </c>
      <c r="C634" s="76" t="s">
        <v>30</v>
      </c>
      <c r="D634" s="76" t="s">
        <v>165</v>
      </c>
      <c r="E634" s="117">
        <v>36</v>
      </c>
      <c r="F634" s="143">
        <v>5</v>
      </c>
      <c r="G634" s="144">
        <v>2</v>
      </c>
      <c r="H634" s="145">
        <v>1</v>
      </c>
      <c r="I634" s="145">
        <v>0</v>
      </c>
      <c r="J634" s="145">
        <v>0</v>
      </c>
      <c r="K634" s="145">
        <v>0</v>
      </c>
      <c r="L634" s="145">
        <v>0</v>
      </c>
      <c r="M634" s="264">
        <v>3</v>
      </c>
      <c r="N634" s="143">
        <v>0</v>
      </c>
      <c r="O634" s="143">
        <v>1</v>
      </c>
      <c r="P634" s="261">
        <v>1</v>
      </c>
      <c r="Q634" s="281"/>
      <c r="R634" s="281"/>
    </row>
    <row r="635" spans="1:18" ht="20.25" customHeight="1" x14ac:dyDescent="0.6">
      <c r="A635" s="76" t="s">
        <v>430</v>
      </c>
      <c r="B635" s="76" t="s">
        <v>447</v>
      </c>
      <c r="C635" s="76" t="s">
        <v>23</v>
      </c>
      <c r="D635" s="76" t="s">
        <v>167</v>
      </c>
      <c r="E635" s="117">
        <v>24</v>
      </c>
      <c r="F635" s="143">
        <v>274</v>
      </c>
      <c r="G635" s="144">
        <v>5</v>
      </c>
      <c r="H635" s="145">
        <v>5</v>
      </c>
      <c r="I635" s="145">
        <v>0</v>
      </c>
      <c r="J635" s="145">
        <v>0</v>
      </c>
      <c r="K635" s="145">
        <v>0</v>
      </c>
      <c r="L635" s="145">
        <v>0</v>
      </c>
      <c r="M635" s="264">
        <v>10</v>
      </c>
      <c r="N635" s="143">
        <v>0</v>
      </c>
      <c r="O635" s="143">
        <v>4</v>
      </c>
      <c r="P635" s="261">
        <v>4</v>
      </c>
      <c r="Q635" s="281"/>
      <c r="R635" s="281"/>
    </row>
    <row r="636" spans="1:18" ht="20.25" customHeight="1" x14ac:dyDescent="0.6">
      <c r="A636" s="76" t="s">
        <v>430</v>
      </c>
      <c r="B636" s="76" t="s">
        <v>447</v>
      </c>
      <c r="C636" s="76" t="s">
        <v>34</v>
      </c>
      <c r="D636" s="76" t="s">
        <v>167</v>
      </c>
      <c r="E636" s="117">
        <v>48</v>
      </c>
      <c r="F636" s="143">
        <v>187</v>
      </c>
      <c r="G636" s="144">
        <v>3</v>
      </c>
      <c r="H636" s="145">
        <v>3</v>
      </c>
      <c r="I636" s="145">
        <v>3</v>
      </c>
      <c r="J636" s="145">
        <v>2</v>
      </c>
      <c r="K636" s="145">
        <v>2</v>
      </c>
      <c r="L636" s="145">
        <v>2</v>
      </c>
      <c r="M636" s="264">
        <v>15</v>
      </c>
      <c r="N636" s="143">
        <v>1</v>
      </c>
      <c r="O636" s="143">
        <v>1</v>
      </c>
      <c r="P636" s="261">
        <v>2</v>
      </c>
      <c r="Q636" s="281"/>
      <c r="R636" s="281"/>
    </row>
    <row r="637" spans="1:18" ht="20.25" customHeight="1" x14ac:dyDescent="0.6">
      <c r="A637" s="76" t="s">
        <v>430</v>
      </c>
      <c r="B637" s="76" t="s">
        <v>447</v>
      </c>
      <c r="C637" s="76" t="s">
        <v>40</v>
      </c>
      <c r="D637" s="76" t="s">
        <v>167</v>
      </c>
      <c r="E637" s="117">
        <v>36</v>
      </c>
      <c r="F637" s="143">
        <v>175</v>
      </c>
      <c r="G637" s="144">
        <v>4</v>
      </c>
      <c r="H637" s="145">
        <v>4</v>
      </c>
      <c r="I637" s="145">
        <v>4</v>
      </c>
      <c r="J637" s="145">
        <v>0</v>
      </c>
      <c r="K637" s="145">
        <v>0</v>
      </c>
      <c r="L637" s="145">
        <v>0</v>
      </c>
      <c r="M637" s="264">
        <v>12</v>
      </c>
      <c r="N637" s="143">
        <v>1</v>
      </c>
      <c r="O637" s="143">
        <v>3</v>
      </c>
      <c r="P637" s="261">
        <v>4</v>
      </c>
      <c r="Q637" s="281"/>
      <c r="R637" s="281"/>
    </row>
    <row r="638" spans="1:18" ht="20.25" customHeight="1" x14ac:dyDescent="0.6">
      <c r="A638" s="76" t="s">
        <v>430</v>
      </c>
      <c r="B638" s="76" t="s">
        <v>447</v>
      </c>
      <c r="C638" s="76" t="s">
        <v>44</v>
      </c>
      <c r="D638" s="76" t="s">
        <v>167</v>
      </c>
      <c r="E638" s="117">
        <v>24</v>
      </c>
      <c r="F638" s="143">
        <v>13</v>
      </c>
      <c r="G638" s="144">
        <v>2</v>
      </c>
      <c r="H638" s="145">
        <v>2</v>
      </c>
      <c r="I638" s="145">
        <v>0</v>
      </c>
      <c r="J638" s="145">
        <v>0</v>
      </c>
      <c r="K638" s="145">
        <v>0</v>
      </c>
      <c r="L638" s="145">
        <v>0</v>
      </c>
      <c r="M638" s="264">
        <v>4</v>
      </c>
      <c r="N638" s="143">
        <v>0</v>
      </c>
      <c r="O638" s="143">
        <v>2</v>
      </c>
      <c r="P638" s="261">
        <v>2</v>
      </c>
      <c r="Q638" s="281"/>
      <c r="R638" s="281"/>
    </row>
    <row r="639" spans="1:18" ht="20.25" customHeight="1" x14ac:dyDescent="0.6">
      <c r="A639" s="76" t="s">
        <v>430</v>
      </c>
      <c r="B639" s="76" t="s">
        <v>447</v>
      </c>
      <c r="C639" s="76" t="s">
        <v>46</v>
      </c>
      <c r="D639" s="76" t="s">
        <v>167</v>
      </c>
      <c r="E639" s="117">
        <v>36</v>
      </c>
      <c r="F639" s="143">
        <v>100</v>
      </c>
      <c r="G639" s="144">
        <v>4</v>
      </c>
      <c r="H639" s="145">
        <v>2</v>
      </c>
      <c r="I639" s="145">
        <v>3</v>
      </c>
      <c r="J639" s="145">
        <v>0</v>
      </c>
      <c r="K639" s="145">
        <v>0</v>
      </c>
      <c r="L639" s="145">
        <v>0</v>
      </c>
      <c r="M639" s="264">
        <v>9</v>
      </c>
      <c r="N639" s="143">
        <v>2</v>
      </c>
      <c r="O639" s="143">
        <v>1</v>
      </c>
      <c r="P639" s="261">
        <v>3</v>
      </c>
      <c r="Q639" s="281"/>
      <c r="R639" s="281"/>
    </row>
    <row r="640" spans="1:18" ht="20.25" customHeight="1" x14ac:dyDescent="0.6">
      <c r="A640" s="76" t="s">
        <v>430</v>
      </c>
      <c r="B640" s="76" t="s">
        <v>447</v>
      </c>
      <c r="C640" s="76" t="s">
        <v>48</v>
      </c>
      <c r="D640" s="76" t="s">
        <v>167</v>
      </c>
      <c r="E640" s="117">
        <v>36</v>
      </c>
      <c r="F640" s="143">
        <v>12</v>
      </c>
      <c r="G640" s="144">
        <v>3</v>
      </c>
      <c r="H640" s="145">
        <v>3</v>
      </c>
      <c r="I640" s="145">
        <v>3</v>
      </c>
      <c r="J640" s="145">
        <v>0</v>
      </c>
      <c r="K640" s="145">
        <v>0</v>
      </c>
      <c r="L640" s="145">
        <v>0</v>
      </c>
      <c r="M640" s="264">
        <v>9</v>
      </c>
      <c r="N640" s="143">
        <v>1</v>
      </c>
      <c r="O640" s="143">
        <v>2</v>
      </c>
      <c r="P640" s="261">
        <v>3</v>
      </c>
      <c r="Q640" s="281"/>
      <c r="R640" s="281"/>
    </row>
    <row r="641" spans="1:18" ht="20.25" customHeight="1" x14ac:dyDescent="0.6">
      <c r="A641" s="76" t="s">
        <v>430</v>
      </c>
      <c r="B641" s="76" t="s">
        <v>448</v>
      </c>
      <c r="C641" s="76" t="s">
        <v>25</v>
      </c>
      <c r="D641" s="76" t="s">
        <v>165</v>
      </c>
      <c r="E641" s="117">
        <v>12</v>
      </c>
      <c r="F641" s="143">
        <v>55</v>
      </c>
      <c r="G641" s="144">
        <v>4</v>
      </c>
      <c r="H641" s="145">
        <v>0</v>
      </c>
      <c r="I641" s="145">
        <v>0</v>
      </c>
      <c r="J641" s="145">
        <v>0</v>
      </c>
      <c r="K641" s="145">
        <v>0</v>
      </c>
      <c r="L641" s="145">
        <v>0</v>
      </c>
      <c r="M641" s="264">
        <v>4</v>
      </c>
      <c r="N641" s="143">
        <v>0</v>
      </c>
      <c r="O641" s="143">
        <v>4</v>
      </c>
      <c r="P641" s="261">
        <v>4</v>
      </c>
      <c r="Q641" s="281"/>
      <c r="R641" s="281"/>
    </row>
    <row r="642" spans="1:18" ht="20.25" customHeight="1" x14ac:dyDescent="0.6">
      <c r="A642" s="76" t="s">
        <v>430</v>
      </c>
      <c r="B642" s="76" t="s">
        <v>449</v>
      </c>
      <c r="C642" s="76" t="s">
        <v>25</v>
      </c>
      <c r="D642" s="76" t="s">
        <v>165</v>
      </c>
      <c r="E642" s="117">
        <v>12</v>
      </c>
      <c r="F642" s="143">
        <v>38</v>
      </c>
      <c r="G642" s="144">
        <v>4</v>
      </c>
      <c r="H642" s="145">
        <v>0</v>
      </c>
      <c r="I642" s="145">
        <v>0</v>
      </c>
      <c r="J642" s="145">
        <v>0</v>
      </c>
      <c r="K642" s="145">
        <v>0</v>
      </c>
      <c r="L642" s="145">
        <v>0</v>
      </c>
      <c r="M642" s="264">
        <v>4</v>
      </c>
      <c r="N642" s="143">
        <v>0</v>
      </c>
      <c r="O642" s="143">
        <v>4</v>
      </c>
      <c r="P642" s="261">
        <v>4</v>
      </c>
      <c r="Q642" s="281"/>
      <c r="R642" s="281"/>
    </row>
    <row r="643" spans="1:18" ht="20.25" customHeight="1" x14ac:dyDescent="0.6">
      <c r="A643" s="76" t="s">
        <v>430</v>
      </c>
      <c r="B643" s="76" t="s">
        <v>450</v>
      </c>
      <c r="C643" s="76" t="s">
        <v>25</v>
      </c>
      <c r="D643" s="76" t="s">
        <v>165</v>
      </c>
      <c r="E643" s="117">
        <v>12</v>
      </c>
      <c r="F643" s="143">
        <v>7</v>
      </c>
      <c r="G643" s="144">
        <v>3</v>
      </c>
      <c r="H643" s="145">
        <v>0</v>
      </c>
      <c r="I643" s="145">
        <v>0</v>
      </c>
      <c r="J643" s="145">
        <v>0</v>
      </c>
      <c r="K643" s="145">
        <v>0</v>
      </c>
      <c r="L643" s="145">
        <v>0</v>
      </c>
      <c r="M643" s="264">
        <v>3</v>
      </c>
      <c r="N643" s="143">
        <v>0</v>
      </c>
      <c r="O643" s="143">
        <v>3</v>
      </c>
      <c r="P643" s="261">
        <v>3</v>
      </c>
      <c r="Q643" s="281"/>
      <c r="R643" s="281"/>
    </row>
    <row r="644" spans="1:18" ht="20.25" customHeight="1" x14ac:dyDescent="0.6">
      <c r="A644" s="76" t="s">
        <v>430</v>
      </c>
      <c r="B644" s="76" t="s">
        <v>451</v>
      </c>
      <c r="C644" s="76" t="s">
        <v>25</v>
      </c>
      <c r="D644" s="76" t="s">
        <v>165</v>
      </c>
      <c r="E644" s="117">
        <v>12</v>
      </c>
      <c r="F644" s="143">
        <v>41</v>
      </c>
      <c r="G644" s="144">
        <v>7</v>
      </c>
      <c r="H644" s="145">
        <v>1</v>
      </c>
      <c r="I644" s="145">
        <v>0</v>
      </c>
      <c r="J644" s="145">
        <v>0</v>
      </c>
      <c r="K644" s="145">
        <v>0</v>
      </c>
      <c r="L644" s="145">
        <v>0</v>
      </c>
      <c r="M644" s="264">
        <v>8</v>
      </c>
      <c r="N644" s="143">
        <v>0</v>
      </c>
      <c r="O644" s="143">
        <v>8</v>
      </c>
      <c r="P644" s="261">
        <v>8</v>
      </c>
      <c r="Q644" s="281"/>
      <c r="R644" s="281"/>
    </row>
    <row r="645" spans="1:18" ht="20.25" customHeight="1" x14ac:dyDescent="0.6">
      <c r="A645" s="76" t="s">
        <v>452</v>
      </c>
      <c r="B645" s="76" t="s">
        <v>453</v>
      </c>
      <c r="C645" s="76" t="s">
        <v>25</v>
      </c>
      <c r="D645" s="76" t="s">
        <v>167</v>
      </c>
      <c r="E645" s="117">
        <v>12</v>
      </c>
      <c r="F645" s="143">
        <v>95</v>
      </c>
      <c r="G645" s="144">
        <v>7</v>
      </c>
      <c r="H645" s="145">
        <v>4</v>
      </c>
      <c r="I645" s="145">
        <v>0</v>
      </c>
      <c r="J645" s="145">
        <v>0</v>
      </c>
      <c r="K645" s="145">
        <v>0</v>
      </c>
      <c r="L645" s="145">
        <v>0</v>
      </c>
      <c r="M645" s="264">
        <v>11</v>
      </c>
      <c r="N645" s="143">
        <v>0</v>
      </c>
      <c r="O645" s="143">
        <v>11</v>
      </c>
      <c r="P645" s="261">
        <v>11</v>
      </c>
      <c r="Q645" s="281"/>
      <c r="R645" s="281"/>
    </row>
    <row r="646" spans="1:18" ht="20.25" customHeight="1" x14ac:dyDescent="0.6">
      <c r="A646" s="76" t="s">
        <v>452</v>
      </c>
      <c r="B646" s="76" t="s">
        <v>453</v>
      </c>
      <c r="C646" s="76" t="s">
        <v>34</v>
      </c>
      <c r="D646" s="76" t="s">
        <v>167</v>
      </c>
      <c r="E646" s="117">
        <v>48</v>
      </c>
      <c r="F646" s="143">
        <v>22</v>
      </c>
      <c r="G646" s="144">
        <v>3</v>
      </c>
      <c r="H646" s="145">
        <v>3</v>
      </c>
      <c r="I646" s="145">
        <v>3</v>
      </c>
      <c r="J646" s="145">
        <v>3</v>
      </c>
      <c r="K646" s="145">
        <v>0</v>
      </c>
      <c r="L646" s="145">
        <v>0</v>
      </c>
      <c r="M646" s="264">
        <v>12</v>
      </c>
      <c r="N646" s="143">
        <v>0</v>
      </c>
      <c r="O646" s="143">
        <v>3</v>
      </c>
      <c r="P646" s="261">
        <v>3</v>
      </c>
      <c r="Q646" s="281"/>
      <c r="R646" s="281"/>
    </row>
    <row r="647" spans="1:18" ht="20.25" customHeight="1" x14ac:dyDescent="0.6">
      <c r="A647" s="76" t="s">
        <v>452</v>
      </c>
      <c r="B647" s="76" t="s">
        <v>453</v>
      </c>
      <c r="C647" s="76" t="s">
        <v>40</v>
      </c>
      <c r="D647" s="76" t="s">
        <v>167</v>
      </c>
      <c r="E647" s="117">
        <v>36</v>
      </c>
      <c r="F647" s="143">
        <v>20</v>
      </c>
      <c r="G647" s="144">
        <v>2</v>
      </c>
      <c r="H647" s="145">
        <v>2</v>
      </c>
      <c r="I647" s="145">
        <v>2</v>
      </c>
      <c r="J647" s="145">
        <v>0</v>
      </c>
      <c r="K647" s="145">
        <v>0</v>
      </c>
      <c r="L647" s="145">
        <v>0</v>
      </c>
      <c r="M647" s="264">
        <v>6</v>
      </c>
      <c r="N647" s="143">
        <v>2</v>
      </c>
      <c r="O647" s="143">
        <v>0</v>
      </c>
      <c r="P647" s="261">
        <v>2</v>
      </c>
      <c r="Q647" s="281"/>
      <c r="R647" s="281"/>
    </row>
    <row r="648" spans="1:18" ht="20.25" customHeight="1" x14ac:dyDescent="0.6">
      <c r="A648" s="76" t="s">
        <v>452</v>
      </c>
      <c r="B648" s="76" t="s">
        <v>453</v>
      </c>
      <c r="C648" s="76" t="s">
        <v>44</v>
      </c>
      <c r="D648" s="76" t="s">
        <v>167</v>
      </c>
      <c r="E648" s="117">
        <v>24</v>
      </c>
      <c r="F648" s="143">
        <v>16</v>
      </c>
      <c r="G648" s="144">
        <v>4</v>
      </c>
      <c r="H648" s="145">
        <v>3</v>
      </c>
      <c r="I648" s="145">
        <v>0</v>
      </c>
      <c r="J648" s="145">
        <v>0</v>
      </c>
      <c r="K648" s="145">
        <v>0</v>
      </c>
      <c r="L648" s="145">
        <v>0</v>
      </c>
      <c r="M648" s="264">
        <v>7</v>
      </c>
      <c r="N648" s="143">
        <v>0</v>
      </c>
      <c r="O648" s="143">
        <v>4</v>
      </c>
      <c r="P648" s="261">
        <v>4</v>
      </c>
      <c r="Q648" s="281"/>
      <c r="R648" s="281"/>
    </row>
    <row r="649" spans="1:18" ht="20.25" customHeight="1" x14ac:dyDescent="0.6">
      <c r="A649" s="76" t="s">
        <v>452</v>
      </c>
      <c r="B649" s="76" t="s">
        <v>453</v>
      </c>
      <c r="C649" s="76" t="s">
        <v>46</v>
      </c>
      <c r="D649" s="76" t="s">
        <v>167</v>
      </c>
      <c r="E649" s="117">
        <v>36</v>
      </c>
      <c r="F649" s="143">
        <v>8</v>
      </c>
      <c r="G649" s="144">
        <v>2</v>
      </c>
      <c r="H649" s="145">
        <v>2</v>
      </c>
      <c r="I649" s="145">
        <v>0</v>
      </c>
      <c r="J649" s="145">
        <v>0</v>
      </c>
      <c r="K649" s="145">
        <v>0</v>
      </c>
      <c r="L649" s="145">
        <v>0</v>
      </c>
      <c r="M649" s="264">
        <v>4</v>
      </c>
      <c r="N649" s="143">
        <v>0</v>
      </c>
      <c r="O649" s="143">
        <v>0</v>
      </c>
      <c r="P649" s="261">
        <v>0</v>
      </c>
      <c r="Q649" s="281"/>
      <c r="R649" s="281"/>
    </row>
    <row r="650" spans="1:18" ht="20.25" customHeight="1" x14ac:dyDescent="0.6">
      <c r="A650" s="76" t="s">
        <v>452</v>
      </c>
      <c r="B650" s="76" t="s">
        <v>453</v>
      </c>
      <c r="C650" s="76" t="s">
        <v>48</v>
      </c>
      <c r="D650" s="76" t="s">
        <v>167</v>
      </c>
      <c r="E650" s="117">
        <v>36</v>
      </c>
      <c r="F650" s="143">
        <v>10</v>
      </c>
      <c r="G650" s="144">
        <v>3</v>
      </c>
      <c r="H650" s="145">
        <v>3</v>
      </c>
      <c r="I650" s="145">
        <v>3</v>
      </c>
      <c r="J650" s="145">
        <v>0</v>
      </c>
      <c r="K650" s="145">
        <v>0</v>
      </c>
      <c r="L650" s="145">
        <v>0</v>
      </c>
      <c r="M650" s="264">
        <v>9</v>
      </c>
      <c r="N650" s="143">
        <v>0</v>
      </c>
      <c r="O650" s="143">
        <v>3</v>
      </c>
      <c r="P650" s="261">
        <v>3</v>
      </c>
      <c r="Q650" s="281"/>
      <c r="R650" s="281"/>
    </row>
    <row r="651" spans="1:18" ht="20.25" customHeight="1" x14ac:dyDescent="0.6">
      <c r="A651" s="76" t="s">
        <v>452</v>
      </c>
      <c r="B651" s="76" t="s">
        <v>454</v>
      </c>
      <c r="C651" s="76" t="s">
        <v>25</v>
      </c>
      <c r="D651" s="76" t="s">
        <v>165</v>
      </c>
      <c r="E651" s="117">
        <v>12</v>
      </c>
      <c r="F651" s="143">
        <v>12</v>
      </c>
      <c r="G651" s="144">
        <v>2</v>
      </c>
      <c r="H651" s="145">
        <v>0</v>
      </c>
      <c r="I651" s="145">
        <v>0</v>
      </c>
      <c r="J651" s="145">
        <v>0</v>
      </c>
      <c r="K651" s="145">
        <v>0</v>
      </c>
      <c r="L651" s="145">
        <v>0</v>
      </c>
      <c r="M651" s="264">
        <v>2</v>
      </c>
      <c r="N651" s="143">
        <v>0</v>
      </c>
      <c r="O651" s="143">
        <v>2</v>
      </c>
      <c r="P651" s="261">
        <v>2</v>
      </c>
      <c r="Q651" s="281"/>
      <c r="R651" s="281"/>
    </row>
    <row r="652" spans="1:18" ht="20.25" customHeight="1" x14ac:dyDescent="0.6">
      <c r="A652" s="76" t="s">
        <v>455</v>
      </c>
      <c r="B652" s="76" t="s">
        <v>456</v>
      </c>
      <c r="C652" s="76" t="s">
        <v>25</v>
      </c>
      <c r="D652" s="76" t="s">
        <v>165</v>
      </c>
      <c r="E652" s="117">
        <v>12</v>
      </c>
      <c r="F652" s="143">
        <v>24</v>
      </c>
      <c r="G652" s="144">
        <v>3</v>
      </c>
      <c r="H652" s="145">
        <v>0</v>
      </c>
      <c r="I652" s="145">
        <v>0</v>
      </c>
      <c r="J652" s="145">
        <v>0</v>
      </c>
      <c r="K652" s="145">
        <v>0</v>
      </c>
      <c r="L652" s="145">
        <v>0</v>
      </c>
      <c r="M652" s="264">
        <v>3</v>
      </c>
      <c r="N652" s="143">
        <v>0</v>
      </c>
      <c r="O652" s="143">
        <v>3</v>
      </c>
      <c r="P652" s="261">
        <v>3</v>
      </c>
      <c r="Q652" s="281"/>
      <c r="R652" s="281"/>
    </row>
    <row r="653" spans="1:18" ht="20.25" customHeight="1" x14ac:dyDescent="0.6">
      <c r="A653" s="76" t="s">
        <v>455</v>
      </c>
      <c r="B653" s="76" t="s">
        <v>457</v>
      </c>
      <c r="C653" s="76" t="s">
        <v>5</v>
      </c>
      <c r="D653" s="76" t="s">
        <v>165</v>
      </c>
      <c r="E653" s="117">
        <v>12</v>
      </c>
      <c r="F653" s="143">
        <v>22</v>
      </c>
      <c r="G653" s="144">
        <v>3</v>
      </c>
      <c r="H653" s="145">
        <v>0</v>
      </c>
      <c r="I653" s="145">
        <v>0</v>
      </c>
      <c r="J653" s="145">
        <v>0</v>
      </c>
      <c r="K653" s="145">
        <v>0</v>
      </c>
      <c r="L653" s="145">
        <v>0</v>
      </c>
      <c r="M653" s="264">
        <v>3</v>
      </c>
      <c r="N653" s="143">
        <v>0</v>
      </c>
      <c r="O653" s="143">
        <v>3</v>
      </c>
      <c r="P653" s="261">
        <v>3</v>
      </c>
      <c r="Q653" s="281"/>
      <c r="R653" s="281"/>
    </row>
    <row r="654" spans="1:18" ht="20.25" customHeight="1" x14ac:dyDescent="0.6">
      <c r="A654" s="76" t="s">
        <v>458</v>
      </c>
      <c r="B654" s="76" t="s">
        <v>459</v>
      </c>
      <c r="C654" s="76" t="s">
        <v>5</v>
      </c>
      <c r="D654" s="76" t="s">
        <v>167</v>
      </c>
      <c r="E654" s="117">
        <v>12</v>
      </c>
      <c r="F654" s="143">
        <v>41</v>
      </c>
      <c r="G654" s="144">
        <v>7</v>
      </c>
      <c r="H654" s="145">
        <v>0</v>
      </c>
      <c r="I654" s="145">
        <v>0</v>
      </c>
      <c r="J654" s="145">
        <v>0</v>
      </c>
      <c r="K654" s="145">
        <v>0</v>
      </c>
      <c r="L654" s="145">
        <v>0</v>
      </c>
      <c r="M654" s="264">
        <v>7</v>
      </c>
      <c r="N654" s="143">
        <v>0</v>
      </c>
      <c r="O654" s="143">
        <v>2</v>
      </c>
      <c r="P654" s="261">
        <v>2</v>
      </c>
      <c r="Q654" s="281"/>
      <c r="R654" s="281"/>
    </row>
    <row r="655" spans="1:18" ht="20.25" customHeight="1" x14ac:dyDescent="0.6">
      <c r="A655" s="76" t="s">
        <v>458</v>
      </c>
      <c r="B655" s="76" t="s">
        <v>459</v>
      </c>
      <c r="C655" s="76" t="s">
        <v>23</v>
      </c>
      <c r="D655" s="76" t="s">
        <v>167</v>
      </c>
      <c r="E655" s="117">
        <v>26</v>
      </c>
      <c r="F655" s="143">
        <v>43</v>
      </c>
      <c r="G655" s="144">
        <v>3</v>
      </c>
      <c r="H655" s="145">
        <v>3</v>
      </c>
      <c r="I655" s="145">
        <v>0</v>
      </c>
      <c r="J655" s="145">
        <v>0</v>
      </c>
      <c r="K655" s="145">
        <v>0</v>
      </c>
      <c r="L655" s="145">
        <v>0</v>
      </c>
      <c r="M655" s="264">
        <v>6</v>
      </c>
      <c r="N655" s="143">
        <v>3</v>
      </c>
      <c r="O655" s="143">
        <v>0</v>
      </c>
      <c r="P655" s="261">
        <v>3</v>
      </c>
      <c r="Q655" s="281"/>
      <c r="R655" s="281"/>
    </row>
    <row r="656" spans="1:18" ht="20.25" customHeight="1" x14ac:dyDescent="0.6">
      <c r="A656" s="76" t="s">
        <v>458</v>
      </c>
      <c r="B656" s="76" t="s">
        <v>459</v>
      </c>
      <c r="C656" s="76" t="s">
        <v>34</v>
      </c>
      <c r="D656" s="76" t="s">
        <v>167</v>
      </c>
      <c r="E656" s="117">
        <v>48</v>
      </c>
      <c r="F656" s="143">
        <v>190</v>
      </c>
      <c r="G656" s="144">
        <v>3</v>
      </c>
      <c r="H656" s="145">
        <v>3</v>
      </c>
      <c r="I656" s="145">
        <v>3</v>
      </c>
      <c r="J656" s="145">
        <v>3</v>
      </c>
      <c r="K656" s="145">
        <v>0</v>
      </c>
      <c r="L656" s="145">
        <v>0</v>
      </c>
      <c r="M656" s="264">
        <v>12</v>
      </c>
      <c r="N656" s="143">
        <v>0</v>
      </c>
      <c r="O656" s="143">
        <v>3</v>
      </c>
      <c r="P656" s="261">
        <v>3</v>
      </c>
      <c r="Q656" s="281"/>
      <c r="R656" s="281"/>
    </row>
    <row r="657" spans="1:18" ht="20.25" customHeight="1" x14ac:dyDescent="0.6">
      <c r="A657" s="76" t="s">
        <v>458</v>
      </c>
      <c r="B657" s="76" t="s">
        <v>459</v>
      </c>
      <c r="C657" s="76" t="s">
        <v>40</v>
      </c>
      <c r="D657" s="76" t="s">
        <v>167</v>
      </c>
      <c r="E657" s="117">
        <v>34</v>
      </c>
      <c r="F657" s="143">
        <v>300</v>
      </c>
      <c r="G657" s="144">
        <v>3</v>
      </c>
      <c r="H657" s="145">
        <v>3</v>
      </c>
      <c r="I657" s="145">
        <v>3</v>
      </c>
      <c r="J657" s="145">
        <v>0</v>
      </c>
      <c r="K657" s="145">
        <v>0</v>
      </c>
      <c r="L657" s="145">
        <v>0</v>
      </c>
      <c r="M657" s="264">
        <v>9</v>
      </c>
      <c r="N657" s="143">
        <v>3</v>
      </c>
      <c r="O657" s="143">
        <v>0</v>
      </c>
      <c r="P657" s="261">
        <v>3</v>
      </c>
      <c r="Q657" s="281"/>
      <c r="R657" s="281"/>
    </row>
    <row r="658" spans="1:18" ht="20.25" customHeight="1" x14ac:dyDescent="0.6">
      <c r="A658" s="76" t="s">
        <v>458</v>
      </c>
      <c r="B658" s="76" t="s">
        <v>459</v>
      </c>
      <c r="C658" s="76" t="s">
        <v>44</v>
      </c>
      <c r="D658" s="76" t="s">
        <v>167</v>
      </c>
      <c r="E658" s="117">
        <v>24</v>
      </c>
      <c r="F658" s="143">
        <v>140</v>
      </c>
      <c r="G658" s="144">
        <v>3</v>
      </c>
      <c r="H658" s="145">
        <v>3</v>
      </c>
      <c r="I658" s="145">
        <v>0</v>
      </c>
      <c r="J658" s="145">
        <v>0</v>
      </c>
      <c r="K658" s="145">
        <v>0</v>
      </c>
      <c r="L658" s="145">
        <v>0</v>
      </c>
      <c r="M658" s="264">
        <v>6</v>
      </c>
      <c r="N658" s="143">
        <v>0</v>
      </c>
      <c r="O658" s="143">
        <v>3</v>
      </c>
      <c r="P658" s="261">
        <v>3</v>
      </c>
      <c r="Q658" s="281"/>
      <c r="R658" s="281"/>
    </row>
    <row r="659" spans="1:18" ht="20.25" customHeight="1" x14ac:dyDescent="0.6">
      <c r="A659" s="76" t="s">
        <v>458</v>
      </c>
      <c r="B659" s="76" t="s">
        <v>459</v>
      </c>
      <c r="C659" s="76" t="s">
        <v>46</v>
      </c>
      <c r="D659" s="76" t="s">
        <v>167</v>
      </c>
      <c r="E659" s="117">
        <v>35</v>
      </c>
      <c r="F659" s="143">
        <v>114</v>
      </c>
      <c r="G659" s="144">
        <v>3</v>
      </c>
      <c r="H659" s="145">
        <v>3</v>
      </c>
      <c r="I659" s="145">
        <v>3</v>
      </c>
      <c r="J659" s="145">
        <v>0</v>
      </c>
      <c r="K659" s="145">
        <v>0</v>
      </c>
      <c r="L659" s="145">
        <v>0</v>
      </c>
      <c r="M659" s="264">
        <v>9</v>
      </c>
      <c r="N659" s="143">
        <v>3</v>
      </c>
      <c r="O659" s="143">
        <v>0</v>
      </c>
      <c r="P659" s="261">
        <v>3</v>
      </c>
      <c r="Q659" s="281"/>
      <c r="R659" s="281"/>
    </row>
    <row r="660" spans="1:18" ht="20.25" customHeight="1" x14ac:dyDescent="0.6">
      <c r="A660" s="76" t="s">
        <v>458</v>
      </c>
      <c r="B660" s="76" t="s">
        <v>460</v>
      </c>
      <c r="C660" s="76" t="s">
        <v>25</v>
      </c>
      <c r="D660" s="76" t="s">
        <v>165</v>
      </c>
      <c r="E660" s="117">
        <v>12</v>
      </c>
      <c r="F660" s="143">
        <v>53</v>
      </c>
      <c r="G660" s="144">
        <v>6</v>
      </c>
      <c r="H660" s="145">
        <v>0</v>
      </c>
      <c r="I660" s="145">
        <v>0</v>
      </c>
      <c r="J660" s="145">
        <v>0</v>
      </c>
      <c r="K660" s="145">
        <v>0</v>
      </c>
      <c r="L660" s="145">
        <v>0</v>
      </c>
      <c r="M660" s="264">
        <v>6</v>
      </c>
      <c r="N660" s="143">
        <v>0</v>
      </c>
      <c r="O660" s="143">
        <v>6</v>
      </c>
      <c r="P660" s="261">
        <v>6</v>
      </c>
      <c r="Q660" s="281"/>
      <c r="R660" s="281"/>
    </row>
    <row r="661" spans="1:18" ht="20.25" customHeight="1" x14ac:dyDescent="0.6">
      <c r="A661" s="76" t="s">
        <v>458</v>
      </c>
      <c r="B661" s="76" t="s">
        <v>164</v>
      </c>
      <c r="C661" s="76" t="s">
        <v>5</v>
      </c>
      <c r="D661" s="76" t="s">
        <v>165</v>
      </c>
      <c r="E661" s="117">
        <v>12</v>
      </c>
      <c r="F661" s="143">
        <v>36</v>
      </c>
      <c r="G661" s="144">
        <v>7</v>
      </c>
      <c r="H661" s="145">
        <v>0</v>
      </c>
      <c r="I661" s="145">
        <v>0</v>
      </c>
      <c r="J661" s="145">
        <v>0</v>
      </c>
      <c r="K661" s="145">
        <v>0</v>
      </c>
      <c r="L661" s="145">
        <v>0</v>
      </c>
      <c r="M661" s="264">
        <v>7</v>
      </c>
      <c r="N661" s="143">
        <v>0</v>
      </c>
      <c r="O661" s="143">
        <v>7</v>
      </c>
      <c r="P661" s="261">
        <v>7</v>
      </c>
      <c r="Q661" s="281"/>
      <c r="R661" s="281"/>
    </row>
    <row r="662" spans="1:18" ht="20.25" customHeight="1" x14ac:dyDescent="0.6">
      <c r="A662" s="76" t="s">
        <v>458</v>
      </c>
      <c r="B662" s="76" t="s">
        <v>832</v>
      </c>
      <c r="C662" s="76" t="s">
        <v>5</v>
      </c>
      <c r="D662" s="76" t="s">
        <v>165</v>
      </c>
      <c r="E662" s="117">
        <v>12</v>
      </c>
      <c r="F662" s="143">
        <v>8</v>
      </c>
      <c r="G662" s="144">
        <v>8</v>
      </c>
      <c r="H662" s="145">
        <v>0</v>
      </c>
      <c r="I662" s="145">
        <v>0</v>
      </c>
      <c r="J662" s="145">
        <v>0</v>
      </c>
      <c r="K662" s="145">
        <v>0</v>
      </c>
      <c r="L662" s="145">
        <v>0</v>
      </c>
      <c r="M662" s="264">
        <v>8</v>
      </c>
      <c r="N662" s="143">
        <v>0</v>
      </c>
      <c r="O662" s="143">
        <v>8</v>
      </c>
      <c r="P662" s="261">
        <v>8</v>
      </c>
      <c r="Q662" s="281"/>
      <c r="R662" s="281"/>
    </row>
    <row r="663" spans="1:18" ht="20.25" customHeight="1" x14ac:dyDescent="0.6">
      <c r="A663" s="76" t="s">
        <v>461</v>
      </c>
      <c r="B663" s="76" t="s">
        <v>462</v>
      </c>
      <c r="C663" s="76" t="s">
        <v>25</v>
      </c>
      <c r="D663" s="76" t="s">
        <v>167</v>
      </c>
      <c r="E663" s="117">
        <v>12</v>
      </c>
      <c r="F663" s="143">
        <v>24</v>
      </c>
      <c r="G663" s="144">
        <v>9</v>
      </c>
      <c r="H663" s="145">
        <v>0</v>
      </c>
      <c r="I663" s="145">
        <v>0</v>
      </c>
      <c r="J663" s="145">
        <v>0</v>
      </c>
      <c r="K663" s="145">
        <v>0</v>
      </c>
      <c r="L663" s="145">
        <v>0</v>
      </c>
      <c r="M663" s="264">
        <v>9</v>
      </c>
      <c r="N663" s="143">
        <v>0</v>
      </c>
      <c r="O663" s="143">
        <v>5</v>
      </c>
      <c r="P663" s="261">
        <v>5</v>
      </c>
      <c r="Q663" s="281"/>
      <c r="R663" s="281"/>
    </row>
    <row r="664" spans="1:18" ht="20.25" customHeight="1" x14ac:dyDescent="0.6">
      <c r="A664" s="76" t="s">
        <v>461</v>
      </c>
      <c r="B664" s="76" t="s">
        <v>462</v>
      </c>
      <c r="C664" s="76" t="s">
        <v>34</v>
      </c>
      <c r="D664" s="76" t="s">
        <v>167</v>
      </c>
      <c r="E664" s="117">
        <v>48</v>
      </c>
      <c r="F664" s="143">
        <v>78</v>
      </c>
      <c r="G664" s="144">
        <v>1</v>
      </c>
      <c r="H664" s="145">
        <v>1</v>
      </c>
      <c r="I664" s="145">
        <v>0</v>
      </c>
      <c r="J664" s="145">
        <v>1</v>
      </c>
      <c r="K664" s="145">
        <v>0</v>
      </c>
      <c r="L664" s="145">
        <v>0</v>
      </c>
      <c r="M664" s="264">
        <v>3</v>
      </c>
      <c r="N664" s="143">
        <v>0</v>
      </c>
      <c r="O664" s="143">
        <v>1</v>
      </c>
      <c r="P664" s="261">
        <v>1</v>
      </c>
      <c r="Q664" s="281"/>
      <c r="R664" s="281"/>
    </row>
    <row r="665" spans="1:18" ht="20.25" customHeight="1" x14ac:dyDescent="0.6">
      <c r="A665" s="76" t="s">
        <v>461</v>
      </c>
      <c r="B665" s="76" t="s">
        <v>462</v>
      </c>
      <c r="C665" s="76" t="s">
        <v>44</v>
      </c>
      <c r="D665" s="76" t="s">
        <v>167</v>
      </c>
      <c r="E665" s="117">
        <v>24</v>
      </c>
      <c r="F665" s="143">
        <v>49</v>
      </c>
      <c r="G665" s="144">
        <v>1</v>
      </c>
      <c r="H665" s="145">
        <v>3</v>
      </c>
      <c r="I665" s="145">
        <v>0</v>
      </c>
      <c r="J665" s="145">
        <v>0</v>
      </c>
      <c r="K665" s="145">
        <v>0</v>
      </c>
      <c r="L665" s="145">
        <v>0</v>
      </c>
      <c r="M665" s="264">
        <v>4</v>
      </c>
      <c r="N665" s="143">
        <v>0</v>
      </c>
      <c r="O665" s="143">
        <v>0</v>
      </c>
      <c r="P665" s="261">
        <v>0</v>
      </c>
      <c r="Q665" s="281"/>
      <c r="R665" s="281"/>
    </row>
    <row r="666" spans="1:18" ht="20.25" customHeight="1" x14ac:dyDescent="0.6">
      <c r="A666" s="76" t="s">
        <v>461</v>
      </c>
      <c r="B666" s="76" t="s">
        <v>463</v>
      </c>
      <c r="C666" s="76" t="s">
        <v>5</v>
      </c>
      <c r="D666" s="76" t="s">
        <v>167</v>
      </c>
      <c r="E666" s="117">
        <v>12</v>
      </c>
      <c r="F666" s="143">
        <v>69</v>
      </c>
      <c r="G666" s="144">
        <v>10</v>
      </c>
      <c r="H666" s="145">
        <v>0</v>
      </c>
      <c r="I666" s="145">
        <v>0</v>
      </c>
      <c r="J666" s="145">
        <v>0</v>
      </c>
      <c r="K666" s="145">
        <v>0</v>
      </c>
      <c r="L666" s="145">
        <v>0</v>
      </c>
      <c r="M666" s="264">
        <v>10</v>
      </c>
      <c r="N666" s="143">
        <v>0</v>
      </c>
      <c r="O666" s="143">
        <v>10</v>
      </c>
      <c r="P666" s="261">
        <v>10</v>
      </c>
      <c r="Q666" s="281"/>
      <c r="R666" s="281"/>
    </row>
    <row r="667" spans="1:18" ht="20.25" customHeight="1" x14ac:dyDescent="0.6">
      <c r="A667" s="76" t="s">
        <v>461</v>
      </c>
      <c r="B667" s="76" t="s">
        <v>463</v>
      </c>
      <c r="C667" s="76" t="s">
        <v>23</v>
      </c>
      <c r="D667" s="76" t="s">
        <v>167</v>
      </c>
      <c r="E667" s="117">
        <v>24</v>
      </c>
      <c r="F667" s="143">
        <v>183</v>
      </c>
      <c r="G667" s="144">
        <v>3</v>
      </c>
      <c r="H667" s="145">
        <v>3</v>
      </c>
      <c r="I667" s="145">
        <v>0</v>
      </c>
      <c r="J667" s="145">
        <v>0</v>
      </c>
      <c r="K667" s="145">
        <v>0</v>
      </c>
      <c r="L667" s="145">
        <v>0</v>
      </c>
      <c r="M667" s="264">
        <v>6</v>
      </c>
      <c r="N667" s="143">
        <v>2</v>
      </c>
      <c r="O667" s="143">
        <v>1</v>
      </c>
      <c r="P667" s="261">
        <v>3</v>
      </c>
      <c r="Q667" s="281"/>
      <c r="R667" s="281"/>
    </row>
    <row r="668" spans="1:18" ht="20.25" customHeight="1" x14ac:dyDescent="0.6">
      <c r="A668" s="76" t="s">
        <v>461</v>
      </c>
      <c r="B668" s="76" t="s">
        <v>463</v>
      </c>
      <c r="C668" s="76" t="s">
        <v>34</v>
      </c>
      <c r="D668" s="76" t="s">
        <v>167</v>
      </c>
      <c r="E668" s="117">
        <v>48</v>
      </c>
      <c r="F668" s="143">
        <v>153</v>
      </c>
      <c r="G668" s="144">
        <v>2</v>
      </c>
      <c r="H668" s="145">
        <v>2</v>
      </c>
      <c r="I668" s="145">
        <v>3</v>
      </c>
      <c r="J668" s="145">
        <v>2</v>
      </c>
      <c r="K668" s="145">
        <v>0</v>
      </c>
      <c r="L668" s="145">
        <v>0</v>
      </c>
      <c r="M668" s="264">
        <v>9</v>
      </c>
      <c r="N668" s="143">
        <v>0</v>
      </c>
      <c r="O668" s="143">
        <v>2</v>
      </c>
      <c r="P668" s="261">
        <v>2</v>
      </c>
      <c r="Q668" s="281"/>
      <c r="R668" s="281"/>
    </row>
    <row r="669" spans="1:18" ht="20.25" customHeight="1" x14ac:dyDescent="0.6">
      <c r="A669" s="76" t="s">
        <v>461</v>
      </c>
      <c r="B669" s="76" t="s">
        <v>463</v>
      </c>
      <c r="C669" s="76" t="s">
        <v>40</v>
      </c>
      <c r="D669" s="76" t="s">
        <v>167</v>
      </c>
      <c r="E669" s="117">
        <v>34</v>
      </c>
      <c r="F669" s="143">
        <v>127</v>
      </c>
      <c r="G669" s="144">
        <v>4</v>
      </c>
      <c r="H669" s="145">
        <v>4</v>
      </c>
      <c r="I669" s="145">
        <v>4</v>
      </c>
      <c r="J669" s="145">
        <v>0</v>
      </c>
      <c r="K669" s="145">
        <v>0</v>
      </c>
      <c r="L669" s="145">
        <v>0</v>
      </c>
      <c r="M669" s="264">
        <v>12</v>
      </c>
      <c r="N669" s="143">
        <v>4</v>
      </c>
      <c r="O669" s="143">
        <v>0</v>
      </c>
      <c r="P669" s="261">
        <v>4</v>
      </c>
      <c r="Q669" s="281"/>
      <c r="R669" s="281"/>
    </row>
    <row r="670" spans="1:18" ht="20.25" customHeight="1" x14ac:dyDescent="0.6">
      <c r="A670" s="76" t="s">
        <v>461</v>
      </c>
      <c r="B670" s="76" t="s">
        <v>463</v>
      </c>
      <c r="C670" s="76" t="s">
        <v>44</v>
      </c>
      <c r="D670" s="76" t="s">
        <v>167</v>
      </c>
      <c r="E670" s="117">
        <v>24</v>
      </c>
      <c r="F670" s="143">
        <v>46</v>
      </c>
      <c r="G670" s="144">
        <v>4</v>
      </c>
      <c r="H670" s="145">
        <v>4</v>
      </c>
      <c r="I670" s="145">
        <v>0</v>
      </c>
      <c r="J670" s="145">
        <v>0</v>
      </c>
      <c r="K670" s="145">
        <v>0</v>
      </c>
      <c r="L670" s="145">
        <v>0</v>
      </c>
      <c r="M670" s="264">
        <v>8</v>
      </c>
      <c r="N670" s="143">
        <v>4</v>
      </c>
      <c r="O670" s="143">
        <v>0</v>
      </c>
      <c r="P670" s="261">
        <v>4</v>
      </c>
      <c r="Q670" s="281"/>
      <c r="R670" s="281"/>
    </row>
    <row r="671" spans="1:18" ht="20.25" customHeight="1" x14ac:dyDescent="0.6">
      <c r="A671" s="76" t="s">
        <v>461</v>
      </c>
      <c r="B671" s="76" t="s">
        <v>463</v>
      </c>
      <c r="C671" s="76" t="s">
        <v>46</v>
      </c>
      <c r="D671" s="76" t="s">
        <v>167</v>
      </c>
      <c r="E671" s="117">
        <v>34</v>
      </c>
      <c r="F671" s="143">
        <v>47</v>
      </c>
      <c r="G671" s="144">
        <v>2</v>
      </c>
      <c r="H671" s="145">
        <v>2</v>
      </c>
      <c r="I671" s="145">
        <v>2</v>
      </c>
      <c r="J671" s="145">
        <v>0</v>
      </c>
      <c r="K671" s="145">
        <v>0</v>
      </c>
      <c r="L671" s="145">
        <v>0</v>
      </c>
      <c r="M671" s="264">
        <v>6</v>
      </c>
      <c r="N671" s="143">
        <v>2</v>
      </c>
      <c r="O671" s="143">
        <v>0</v>
      </c>
      <c r="P671" s="261">
        <v>2</v>
      </c>
      <c r="Q671" s="281"/>
      <c r="R671" s="281"/>
    </row>
    <row r="672" spans="1:18" ht="20.25" customHeight="1" x14ac:dyDescent="0.6">
      <c r="A672" s="76" t="s">
        <v>461</v>
      </c>
      <c r="B672" s="76" t="s">
        <v>463</v>
      </c>
      <c r="C672" s="76" t="s">
        <v>48</v>
      </c>
      <c r="D672" s="76" t="s">
        <v>167</v>
      </c>
      <c r="E672" s="117">
        <v>36</v>
      </c>
      <c r="F672" s="143">
        <v>46</v>
      </c>
      <c r="G672" s="144">
        <v>2</v>
      </c>
      <c r="H672" s="145">
        <v>2</v>
      </c>
      <c r="I672" s="145">
        <v>2</v>
      </c>
      <c r="J672" s="145">
        <v>0</v>
      </c>
      <c r="K672" s="145">
        <v>0</v>
      </c>
      <c r="L672" s="145">
        <v>0</v>
      </c>
      <c r="M672" s="264">
        <v>6</v>
      </c>
      <c r="N672" s="143">
        <v>2</v>
      </c>
      <c r="O672" s="143">
        <v>0</v>
      </c>
      <c r="P672" s="261">
        <v>2</v>
      </c>
      <c r="Q672" s="281"/>
      <c r="R672" s="281"/>
    </row>
    <row r="673" spans="1:18" ht="20.25" customHeight="1" x14ac:dyDescent="0.6">
      <c r="A673" s="76" t="s">
        <v>461</v>
      </c>
      <c r="B673" s="76" t="s">
        <v>464</v>
      </c>
      <c r="C673" s="76" t="s">
        <v>25</v>
      </c>
      <c r="D673" s="76" t="s">
        <v>165</v>
      </c>
      <c r="E673" s="117">
        <v>12</v>
      </c>
      <c r="F673" s="143">
        <v>25</v>
      </c>
      <c r="G673" s="144">
        <v>3</v>
      </c>
      <c r="H673" s="145">
        <v>1</v>
      </c>
      <c r="I673" s="145">
        <v>0</v>
      </c>
      <c r="J673" s="145">
        <v>0</v>
      </c>
      <c r="K673" s="145">
        <v>0</v>
      </c>
      <c r="L673" s="145">
        <v>0</v>
      </c>
      <c r="M673" s="264">
        <v>4</v>
      </c>
      <c r="N673" s="143">
        <v>0</v>
      </c>
      <c r="O673" s="143">
        <v>4</v>
      </c>
      <c r="P673" s="261">
        <v>4</v>
      </c>
      <c r="Q673" s="281"/>
      <c r="R673" s="281"/>
    </row>
    <row r="674" spans="1:18" ht="20.25" customHeight="1" x14ac:dyDescent="0.6">
      <c r="A674" s="76" t="s">
        <v>461</v>
      </c>
      <c r="B674" s="76" t="s">
        <v>464</v>
      </c>
      <c r="C674" s="76" t="s">
        <v>34</v>
      </c>
      <c r="D674" s="76" t="s">
        <v>165</v>
      </c>
      <c r="E674" s="117">
        <v>48</v>
      </c>
      <c r="F674" s="143">
        <v>250</v>
      </c>
      <c r="G674" s="144">
        <v>4</v>
      </c>
      <c r="H674" s="145">
        <v>3</v>
      </c>
      <c r="I674" s="145">
        <v>4</v>
      </c>
      <c r="J674" s="145">
        <v>2</v>
      </c>
      <c r="K674" s="145">
        <v>0</v>
      </c>
      <c r="L674" s="145">
        <v>1</v>
      </c>
      <c r="M674" s="264">
        <v>14</v>
      </c>
      <c r="N674" s="143">
        <v>1</v>
      </c>
      <c r="O674" s="143">
        <v>1</v>
      </c>
      <c r="P674" s="261">
        <v>2</v>
      </c>
      <c r="Q674" s="281"/>
      <c r="R674" s="281"/>
    </row>
    <row r="675" spans="1:18" ht="20.25" customHeight="1" x14ac:dyDescent="0.6">
      <c r="A675" s="76" t="s">
        <v>461</v>
      </c>
      <c r="B675" s="76" t="s">
        <v>464</v>
      </c>
      <c r="C675" s="76" t="s">
        <v>816</v>
      </c>
      <c r="D675" s="76" t="s">
        <v>165</v>
      </c>
      <c r="E675" s="117">
        <v>12</v>
      </c>
      <c r="F675" s="143">
        <v>1</v>
      </c>
      <c r="G675" s="144">
        <v>1</v>
      </c>
      <c r="H675" s="145">
        <v>0</v>
      </c>
      <c r="I675" s="145">
        <v>0</v>
      </c>
      <c r="J675" s="145">
        <v>0</v>
      </c>
      <c r="K675" s="145">
        <v>0</v>
      </c>
      <c r="L675" s="145">
        <v>0</v>
      </c>
      <c r="M675" s="264">
        <v>1</v>
      </c>
      <c r="N675" s="143">
        <v>0</v>
      </c>
      <c r="O675" s="143">
        <v>1</v>
      </c>
      <c r="P675" s="261">
        <v>1</v>
      </c>
      <c r="Q675" s="281"/>
      <c r="R675" s="281"/>
    </row>
    <row r="676" spans="1:18" ht="20.25" customHeight="1" x14ac:dyDescent="0.6">
      <c r="A676" s="76" t="s">
        <v>461</v>
      </c>
      <c r="B676" s="76" t="s">
        <v>465</v>
      </c>
      <c r="C676" s="76" t="s">
        <v>34</v>
      </c>
      <c r="D676" s="76" t="s">
        <v>165</v>
      </c>
      <c r="E676" s="117">
        <v>48</v>
      </c>
      <c r="F676" s="143">
        <v>210</v>
      </c>
      <c r="G676" s="144">
        <v>3</v>
      </c>
      <c r="H676" s="145">
        <v>3</v>
      </c>
      <c r="I676" s="145">
        <v>3</v>
      </c>
      <c r="J676" s="145">
        <v>3</v>
      </c>
      <c r="K676" s="145">
        <v>1</v>
      </c>
      <c r="L676" s="145">
        <v>1</v>
      </c>
      <c r="M676" s="264">
        <v>14</v>
      </c>
      <c r="N676" s="143">
        <v>1</v>
      </c>
      <c r="O676" s="143">
        <v>2</v>
      </c>
      <c r="P676" s="261">
        <v>3</v>
      </c>
      <c r="Q676" s="281"/>
      <c r="R676" s="281"/>
    </row>
    <row r="677" spans="1:18" ht="20.25" customHeight="1" x14ac:dyDescent="0.6">
      <c r="A677" s="76" t="s">
        <v>466</v>
      </c>
      <c r="B677" s="76" t="s">
        <v>467</v>
      </c>
      <c r="C677" s="76" t="s">
        <v>5</v>
      </c>
      <c r="D677" s="76" t="s">
        <v>165</v>
      </c>
      <c r="E677" s="117">
        <v>12</v>
      </c>
      <c r="F677" s="143">
        <v>23</v>
      </c>
      <c r="G677" s="144">
        <v>3</v>
      </c>
      <c r="H677" s="145">
        <v>0</v>
      </c>
      <c r="I677" s="145">
        <v>0</v>
      </c>
      <c r="J677" s="145">
        <v>0</v>
      </c>
      <c r="K677" s="145">
        <v>0</v>
      </c>
      <c r="L677" s="145">
        <v>0</v>
      </c>
      <c r="M677" s="264">
        <v>3</v>
      </c>
      <c r="N677" s="143">
        <v>0</v>
      </c>
      <c r="O677" s="143">
        <v>3</v>
      </c>
      <c r="P677" s="261">
        <v>3</v>
      </c>
      <c r="Q677" s="281"/>
      <c r="R677" s="281"/>
    </row>
    <row r="678" spans="1:18" ht="20.25" customHeight="1" x14ac:dyDescent="0.6">
      <c r="A678" s="76" t="s">
        <v>466</v>
      </c>
      <c r="B678" s="76" t="s">
        <v>468</v>
      </c>
      <c r="C678" s="76" t="s">
        <v>5</v>
      </c>
      <c r="D678" s="76" t="s">
        <v>165</v>
      </c>
      <c r="E678" s="117">
        <v>12</v>
      </c>
      <c r="F678" s="143">
        <v>90</v>
      </c>
      <c r="G678" s="144">
        <v>4</v>
      </c>
      <c r="H678" s="145">
        <v>0</v>
      </c>
      <c r="I678" s="145">
        <v>0</v>
      </c>
      <c r="J678" s="145">
        <v>0</v>
      </c>
      <c r="K678" s="145">
        <v>0</v>
      </c>
      <c r="L678" s="145">
        <v>0</v>
      </c>
      <c r="M678" s="264">
        <v>4</v>
      </c>
      <c r="N678" s="143">
        <v>0</v>
      </c>
      <c r="O678" s="143">
        <v>4</v>
      </c>
      <c r="P678" s="261">
        <v>4</v>
      </c>
      <c r="Q678" s="281"/>
      <c r="R678" s="281"/>
    </row>
    <row r="679" spans="1:18" ht="20.25" customHeight="1" x14ac:dyDescent="0.6">
      <c r="A679" s="76" t="s">
        <v>466</v>
      </c>
      <c r="B679" s="76" t="s">
        <v>648</v>
      </c>
      <c r="C679" s="76" t="s">
        <v>816</v>
      </c>
      <c r="D679" s="76" t="s">
        <v>165</v>
      </c>
      <c r="E679" s="117">
        <v>24</v>
      </c>
      <c r="F679" s="143">
        <v>1</v>
      </c>
      <c r="G679" s="144">
        <v>1</v>
      </c>
      <c r="H679" s="145">
        <v>1</v>
      </c>
      <c r="I679" s="145">
        <v>0</v>
      </c>
      <c r="J679" s="145">
        <v>0</v>
      </c>
      <c r="K679" s="145">
        <v>0</v>
      </c>
      <c r="L679" s="145">
        <v>0</v>
      </c>
      <c r="M679" s="264">
        <v>2</v>
      </c>
      <c r="N679" s="143">
        <v>0</v>
      </c>
      <c r="O679" s="143">
        <v>1</v>
      </c>
      <c r="P679" s="261">
        <v>1</v>
      </c>
      <c r="Q679" s="281"/>
      <c r="R679" s="281"/>
    </row>
    <row r="680" spans="1:18" ht="20.25" customHeight="1" x14ac:dyDescent="0.6">
      <c r="A680" s="76" t="s">
        <v>466</v>
      </c>
      <c r="B680" s="76" t="s">
        <v>469</v>
      </c>
      <c r="C680" s="76" t="s">
        <v>25</v>
      </c>
      <c r="D680" s="76" t="s">
        <v>165</v>
      </c>
      <c r="E680" s="117">
        <v>12</v>
      </c>
      <c r="F680" s="143">
        <v>45</v>
      </c>
      <c r="G680" s="144">
        <v>2</v>
      </c>
      <c r="H680" s="145">
        <v>0</v>
      </c>
      <c r="I680" s="145">
        <v>0</v>
      </c>
      <c r="J680" s="145">
        <v>0</v>
      </c>
      <c r="K680" s="145">
        <v>0</v>
      </c>
      <c r="L680" s="145">
        <v>0</v>
      </c>
      <c r="M680" s="264">
        <v>2</v>
      </c>
      <c r="N680" s="143">
        <v>0</v>
      </c>
      <c r="O680" s="143">
        <v>2</v>
      </c>
      <c r="P680" s="261">
        <v>2</v>
      </c>
      <c r="Q680" s="281"/>
      <c r="R680" s="281"/>
    </row>
    <row r="681" spans="1:18" ht="20.25" customHeight="1" x14ac:dyDescent="0.6">
      <c r="A681" s="76" t="s">
        <v>466</v>
      </c>
      <c r="B681" s="76" t="s">
        <v>469</v>
      </c>
      <c r="C681" s="76" t="s">
        <v>48</v>
      </c>
      <c r="D681" s="76" t="s">
        <v>165</v>
      </c>
      <c r="E681" s="117">
        <v>36</v>
      </c>
      <c r="F681" s="143">
        <v>20</v>
      </c>
      <c r="G681" s="144">
        <v>1</v>
      </c>
      <c r="H681" s="145">
        <v>1</v>
      </c>
      <c r="I681" s="145">
        <v>1</v>
      </c>
      <c r="J681" s="145">
        <v>0</v>
      </c>
      <c r="K681" s="145">
        <v>0</v>
      </c>
      <c r="L681" s="145">
        <v>0</v>
      </c>
      <c r="M681" s="264">
        <v>3</v>
      </c>
      <c r="N681" s="143">
        <v>0</v>
      </c>
      <c r="O681" s="143">
        <v>1</v>
      </c>
      <c r="P681" s="261">
        <v>1</v>
      </c>
      <c r="Q681" s="281"/>
      <c r="R681" s="281"/>
    </row>
    <row r="682" spans="1:18" ht="20.25" customHeight="1" x14ac:dyDescent="0.6">
      <c r="A682" s="76" t="s">
        <v>466</v>
      </c>
      <c r="B682" s="76" t="s">
        <v>470</v>
      </c>
      <c r="C682" s="76" t="s">
        <v>34</v>
      </c>
      <c r="D682" s="76" t="s">
        <v>165</v>
      </c>
      <c r="E682" s="117">
        <v>72</v>
      </c>
      <c r="F682" s="143">
        <v>124</v>
      </c>
      <c r="G682" s="144">
        <v>5</v>
      </c>
      <c r="H682" s="145">
        <v>5</v>
      </c>
      <c r="I682" s="145">
        <v>5</v>
      </c>
      <c r="J682" s="145">
        <v>5</v>
      </c>
      <c r="K682" s="145">
        <v>5</v>
      </c>
      <c r="L682" s="145">
        <v>5</v>
      </c>
      <c r="M682" s="264">
        <v>30</v>
      </c>
      <c r="N682" s="143">
        <v>5</v>
      </c>
      <c r="O682" s="143">
        <v>0</v>
      </c>
      <c r="P682" s="261">
        <v>5</v>
      </c>
      <c r="Q682" s="281"/>
      <c r="R682" s="281"/>
    </row>
    <row r="683" spans="1:18" ht="20.25" customHeight="1" x14ac:dyDescent="0.6">
      <c r="A683" s="76" t="s">
        <v>466</v>
      </c>
      <c r="B683" s="76" t="s">
        <v>471</v>
      </c>
      <c r="C683" s="76" t="s">
        <v>34</v>
      </c>
      <c r="D683" s="76" t="s">
        <v>165</v>
      </c>
      <c r="E683" s="117">
        <v>48</v>
      </c>
      <c r="F683" s="143">
        <v>26</v>
      </c>
      <c r="G683" s="144">
        <v>5</v>
      </c>
      <c r="H683" s="145">
        <v>5</v>
      </c>
      <c r="I683" s="145">
        <v>5</v>
      </c>
      <c r="J683" s="145">
        <v>4</v>
      </c>
      <c r="K683" s="145">
        <v>0</v>
      </c>
      <c r="L683" s="145">
        <v>0</v>
      </c>
      <c r="M683" s="264">
        <v>19</v>
      </c>
      <c r="N683" s="143">
        <v>0</v>
      </c>
      <c r="O683" s="143">
        <v>5</v>
      </c>
      <c r="P683" s="261">
        <v>5</v>
      </c>
      <c r="Q683" s="281"/>
      <c r="R683" s="281"/>
    </row>
    <row r="684" spans="1:18" ht="20.25" customHeight="1" x14ac:dyDescent="0.6">
      <c r="A684" s="76" t="s">
        <v>466</v>
      </c>
      <c r="B684" s="76" t="s">
        <v>472</v>
      </c>
      <c r="C684" s="76" t="s">
        <v>5</v>
      </c>
      <c r="D684" s="76" t="s">
        <v>167</v>
      </c>
      <c r="E684" s="117">
        <v>12</v>
      </c>
      <c r="F684" s="143">
        <v>116</v>
      </c>
      <c r="G684" s="144">
        <v>6</v>
      </c>
      <c r="H684" s="145">
        <v>0</v>
      </c>
      <c r="I684" s="145">
        <v>0</v>
      </c>
      <c r="J684" s="145">
        <v>0</v>
      </c>
      <c r="K684" s="145">
        <v>0</v>
      </c>
      <c r="L684" s="145">
        <v>0</v>
      </c>
      <c r="M684" s="264">
        <v>6</v>
      </c>
      <c r="N684" s="143">
        <v>0</v>
      </c>
      <c r="O684" s="143">
        <v>6</v>
      </c>
      <c r="P684" s="261">
        <v>6</v>
      </c>
      <c r="Q684" s="281"/>
      <c r="R684" s="281"/>
    </row>
    <row r="685" spans="1:18" ht="20.25" customHeight="1" x14ac:dyDescent="0.6">
      <c r="A685" s="76" t="s">
        <v>466</v>
      </c>
      <c r="B685" s="76" t="s">
        <v>472</v>
      </c>
      <c r="C685" s="76" t="s">
        <v>21</v>
      </c>
      <c r="D685" s="76" t="s">
        <v>167</v>
      </c>
      <c r="E685" s="117">
        <v>12</v>
      </c>
      <c r="F685" s="143">
        <v>6</v>
      </c>
      <c r="G685" s="144">
        <v>2</v>
      </c>
      <c r="H685" s="145">
        <v>0</v>
      </c>
      <c r="I685" s="145">
        <v>0</v>
      </c>
      <c r="J685" s="145">
        <v>0</v>
      </c>
      <c r="K685" s="145">
        <v>0</v>
      </c>
      <c r="L685" s="145">
        <v>0</v>
      </c>
      <c r="M685" s="264">
        <v>2</v>
      </c>
      <c r="N685" s="143">
        <v>0</v>
      </c>
      <c r="O685" s="143">
        <v>1</v>
      </c>
      <c r="P685" s="261">
        <v>1</v>
      </c>
      <c r="Q685" s="281"/>
      <c r="R685" s="281"/>
    </row>
    <row r="686" spans="1:18" ht="20.25" customHeight="1" x14ac:dyDescent="0.6">
      <c r="A686" s="76" t="s">
        <v>466</v>
      </c>
      <c r="B686" s="76" t="s">
        <v>472</v>
      </c>
      <c r="C686" s="76" t="s">
        <v>23</v>
      </c>
      <c r="D686" s="76" t="s">
        <v>167</v>
      </c>
      <c r="E686" s="117">
        <v>27</v>
      </c>
      <c r="F686" s="143">
        <v>322</v>
      </c>
      <c r="G686" s="144">
        <v>4</v>
      </c>
      <c r="H686" s="145">
        <v>4</v>
      </c>
      <c r="I686" s="145">
        <v>4</v>
      </c>
      <c r="J686" s="145">
        <v>0</v>
      </c>
      <c r="K686" s="145">
        <v>0</v>
      </c>
      <c r="L686" s="145">
        <v>0</v>
      </c>
      <c r="M686" s="264">
        <v>12</v>
      </c>
      <c r="N686" s="143">
        <v>2</v>
      </c>
      <c r="O686" s="143">
        <v>2</v>
      </c>
      <c r="P686" s="261">
        <v>4</v>
      </c>
      <c r="Q686" s="281"/>
      <c r="R686" s="281"/>
    </row>
    <row r="687" spans="1:18" ht="20.25" customHeight="1" x14ac:dyDescent="0.6">
      <c r="A687" s="76" t="s">
        <v>466</v>
      </c>
      <c r="B687" s="76" t="s">
        <v>472</v>
      </c>
      <c r="C687" s="76" t="s">
        <v>30</v>
      </c>
      <c r="D687" s="76" t="s">
        <v>167</v>
      </c>
      <c r="E687" s="117">
        <v>36</v>
      </c>
      <c r="F687" s="143">
        <v>15</v>
      </c>
      <c r="G687" s="144">
        <v>1</v>
      </c>
      <c r="H687" s="145">
        <v>2</v>
      </c>
      <c r="I687" s="145">
        <v>0</v>
      </c>
      <c r="J687" s="145">
        <v>0</v>
      </c>
      <c r="K687" s="145">
        <v>0</v>
      </c>
      <c r="L687" s="145">
        <v>0</v>
      </c>
      <c r="M687" s="264">
        <v>3</v>
      </c>
      <c r="N687" s="143">
        <v>1</v>
      </c>
      <c r="O687" s="143">
        <v>0</v>
      </c>
      <c r="P687" s="261">
        <v>1</v>
      </c>
      <c r="Q687" s="281"/>
      <c r="R687" s="281"/>
    </row>
    <row r="688" spans="1:18" ht="20.25" customHeight="1" x14ac:dyDescent="0.6">
      <c r="A688" s="76" t="s">
        <v>466</v>
      </c>
      <c r="B688" s="76" t="s">
        <v>472</v>
      </c>
      <c r="C688" s="76" t="s">
        <v>32</v>
      </c>
      <c r="D688" s="76" t="s">
        <v>167</v>
      </c>
      <c r="E688" s="117">
        <v>24</v>
      </c>
      <c r="F688" s="143">
        <v>62</v>
      </c>
      <c r="G688" s="144">
        <v>3</v>
      </c>
      <c r="H688" s="145">
        <v>2</v>
      </c>
      <c r="I688" s="145">
        <v>0</v>
      </c>
      <c r="J688" s="145">
        <v>0</v>
      </c>
      <c r="K688" s="145">
        <v>0</v>
      </c>
      <c r="L688" s="145">
        <v>0</v>
      </c>
      <c r="M688" s="264">
        <v>5</v>
      </c>
      <c r="N688" s="143">
        <v>0</v>
      </c>
      <c r="O688" s="143">
        <v>3</v>
      </c>
      <c r="P688" s="261">
        <v>3</v>
      </c>
      <c r="Q688" s="281"/>
      <c r="R688" s="281"/>
    </row>
    <row r="689" spans="1:18" ht="20.25" customHeight="1" x14ac:dyDescent="0.6">
      <c r="A689" s="76" t="s">
        <v>466</v>
      </c>
      <c r="B689" s="76" t="s">
        <v>472</v>
      </c>
      <c r="C689" s="76" t="s">
        <v>34</v>
      </c>
      <c r="D689" s="76" t="s">
        <v>167</v>
      </c>
      <c r="E689" s="117">
        <v>48</v>
      </c>
      <c r="F689" s="143">
        <v>149</v>
      </c>
      <c r="G689" s="144">
        <v>2</v>
      </c>
      <c r="H689" s="145">
        <v>3</v>
      </c>
      <c r="I689" s="145">
        <v>3</v>
      </c>
      <c r="J689" s="145">
        <v>3</v>
      </c>
      <c r="K689" s="145">
        <v>2</v>
      </c>
      <c r="L689" s="145">
        <v>2</v>
      </c>
      <c r="M689" s="264">
        <v>15</v>
      </c>
      <c r="N689" s="143">
        <v>2</v>
      </c>
      <c r="O689" s="143">
        <v>1</v>
      </c>
      <c r="P689" s="261">
        <v>3</v>
      </c>
      <c r="Q689" s="281"/>
      <c r="R689" s="281"/>
    </row>
    <row r="690" spans="1:18" ht="20.25" customHeight="1" x14ac:dyDescent="0.6">
      <c r="A690" s="76" t="s">
        <v>466</v>
      </c>
      <c r="B690" s="76" t="s">
        <v>472</v>
      </c>
      <c r="C690" s="76" t="s">
        <v>40</v>
      </c>
      <c r="D690" s="76" t="s">
        <v>167</v>
      </c>
      <c r="E690" s="117">
        <v>34</v>
      </c>
      <c r="F690" s="143">
        <v>320</v>
      </c>
      <c r="G690" s="144">
        <v>7</v>
      </c>
      <c r="H690" s="145">
        <v>6</v>
      </c>
      <c r="I690" s="145">
        <v>6</v>
      </c>
      <c r="J690" s="145">
        <v>0</v>
      </c>
      <c r="K690" s="145">
        <v>0</v>
      </c>
      <c r="L690" s="145">
        <v>0</v>
      </c>
      <c r="M690" s="264">
        <v>19</v>
      </c>
      <c r="N690" s="143">
        <v>6</v>
      </c>
      <c r="O690" s="143">
        <v>0</v>
      </c>
      <c r="P690" s="261">
        <v>6</v>
      </c>
      <c r="Q690" s="281"/>
      <c r="R690" s="281"/>
    </row>
    <row r="691" spans="1:18" ht="20.25" customHeight="1" x14ac:dyDescent="0.6">
      <c r="A691" s="76" t="s">
        <v>466</v>
      </c>
      <c r="B691" s="76" t="s">
        <v>472</v>
      </c>
      <c r="C691" s="76" t="s">
        <v>44</v>
      </c>
      <c r="D691" s="76" t="s">
        <v>167</v>
      </c>
      <c r="E691" s="117">
        <v>24</v>
      </c>
      <c r="F691" s="143">
        <v>166</v>
      </c>
      <c r="G691" s="144">
        <v>11</v>
      </c>
      <c r="H691" s="145">
        <v>11</v>
      </c>
      <c r="I691" s="145">
        <v>0</v>
      </c>
      <c r="J691" s="145">
        <v>0</v>
      </c>
      <c r="K691" s="145">
        <v>0</v>
      </c>
      <c r="L691" s="145">
        <v>0</v>
      </c>
      <c r="M691" s="264">
        <v>22</v>
      </c>
      <c r="N691" s="143">
        <v>1</v>
      </c>
      <c r="O691" s="143">
        <v>11</v>
      </c>
      <c r="P691" s="261">
        <v>12</v>
      </c>
      <c r="Q691" s="281"/>
      <c r="R691" s="281"/>
    </row>
    <row r="692" spans="1:18" ht="20.25" customHeight="1" x14ac:dyDescent="0.6">
      <c r="A692" s="76" t="s">
        <v>466</v>
      </c>
      <c r="B692" s="76" t="s">
        <v>472</v>
      </c>
      <c r="C692" s="76" t="s">
        <v>46</v>
      </c>
      <c r="D692" s="76" t="s">
        <v>167</v>
      </c>
      <c r="E692" s="117">
        <v>35</v>
      </c>
      <c r="F692" s="143">
        <v>159</v>
      </c>
      <c r="G692" s="144">
        <v>3</v>
      </c>
      <c r="H692" s="145">
        <v>3</v>
      </c>
      <c r="I692" s="145">
        <v>3</v>
      </c>
      <c r="J692" s="145">
        <v>0</v>
      </c>
      <c r="K692" s="145">
        <v>0</v>
      </c>
      <c r="L692" s="145">
        <v>0</v>
      </c>
      <c r="M692" s="264">
        <v>9</v>
      </c>
      <c r="N692" s="143">
        <v>4</v>
      </c>
      <c r="O692" s="143">
        <v>0</v>
      </c>
      <c r="P692" s="261">
        <v>4</v>
      </c>
      <c r="Q692" s="281"/>
      <c r="R692" s="281"/>
    </row>
    <row r="693" spans="1:18" ht="20.25" customHeight="1" x14ac:dyDescent="0.6">
      <c r="A693" s="76" t="s">
        <v>466</v>
      </c>
      <c r="B693" s="76" t="s">
        <v>472</v>
      </c>
      <c r="C693" s="76" t="s">
        <v>48</v>
      </c>
      <c r="D693" s="76" t="s">
        <v>167</v>
      </c>
      <c r="E693" s="117">
        <v>36</v>
      </c>
      <c r="F693" s="143">
        <v>80</v>
      </c>
      <c r="G693" s="144">
        <v>3</v>
      </c>
      <c r="H693" s="145">
        <v>3</v>
      </c>
      <c r="I693" s="145">
        <v>3</v>
      </c>
      <c r="J693" s="145">
        <v>0</v>
      </c>
      <c r="K693" s="145">
        <v>0</v>
      </c>
      <c r="L693" s="145">
        <v>0</v>
      </c>
      <c r="M693" s="264">
        <v>9</v>
      </c>
      <c r="N693" s="143">
        <v>4</v>
      </c>
      <c r="O693" s="143">
        <v>0</v>
      </c>
      <c r="P693" s="261">
        <v>4</v>
      </c>
      <c r="Q693" s="281"/>
      <c r="R693" s="281"/>
    </row>
    <row r="694" spans="1:18" ht="20.25" customHeight="1" x14ac:dyDescent="0.6">
      <c r="A694" s="76" t="s">
        <v>466</v>
      </c>
      <c r="B694" s="76" t="s">
        <v>833</v>
      </c>
      <c r="C694" s="76" t="s">
        <v>233</v>
      </c>
      <c r="D694" s="76" t="s">
        <v>165</v>
      </c>
      <c r="E694" s="117">
        <v>24</v>
      </c>
      <c r="F694" s="143">
        <v>23</v>
      </c>
      <c r="G694" s="144">
        <v>8</v>
      </c>
      <c r="H694" s="145">
        <v>8</v>
      </c>
      <c r="I694" s="145">
        <v>0</v>
      </c>
      <c r="J694" s="145">
        <v>0</v>
      </c>
      <c r="K694" s="145">
        <v>0</v>
      </c>
      <c r="L694" s="145">
        <v>0</v>
      </c>
      <c r="M694" s="264">
        <v>16</v>
      </c>
      <c r="N694" s="143">
        <v>6</v>
      </c>
      <c r="O694" s="143">
        <v>0</v>
      </c>
      <c r="P694" s="261">
        <v>6</v>
      </c>
      <c r="Q694" s="281"/>
      <c r="R694" s="281"/>
    </row>
    <row r="695" spans="1:18" ht="20.25" customHeight="1" x14ac:dyDescent="0.6">
      <c r="A695" s="76" t="s">
        <v>466</v>
      </c>
      <c r="B695" s="76" t="s">
        <v>473</v>
      </c>
      <c r="C695" s="76" t="s">
        <v>5</v>
      </c>
      <c r="D695" s="76" t="s">
        <v>167</v>
      </c>
      <c r="E695" s="117">
        <v>12</v>
      </c>
      <c r="F695" s="143">
        <v>215</v>
      </c>
      <c r="G695" s="144">
        <v>5</v>
      </c>
      <c r="H695" s="145">
        <v>1</v>
      </c>
      <c r="I695" s="145">
        <v>0</v>
      </c>
      <c r="J695" s="145">
        <v>0</v>
      </c>
      <c r="K695" s="145">
        <v>0</v>
      </c>
      <c r="L695" s="145">
        <v>0</v>
      </c>
      <c r="M695" s="264">
        <v>6</v>
      </c>
      <c r="N695" s="143">
        <v>0</v>
      </c>
      <c r="O695" s="143">
        <v>6</v>
      </c>
      <c r="P695" s="261">
        <v>6</v>
      </c>
      <c r="Q695" s="281"/>
      <c r="R695" s="281"/>
    </row>
    <row r="696" spans="1:18" ht="20.25" customHeight="1" x14ac:dyDescent="0.6">
      <c r="A696" s="76" t="s">
        <v>466</v>
      </c>
      <c r="B696" s="76" t="s">
        <v>473</v>
      </c>
      <c r="C696" s="76" t="s">
        <v>23</v>
      </c>
      <c r="D696" s="76" t="s">
        <v>167</v>
      </c>
      <c r="E696" s="117">
        <v>26</v>
      </c>
      <c r="F696" s="143">
        <v>321</v>
      </c>
      <c r="G696" s="144">
        <v>5</v>
      </c>
      <c r="H696" s="145">
        <v>5</v>
      </c>
      <c r="I696" s="145">
        <v>0</v>
      </c>
      <c r="J696" s="145">
        <v>0</v>
      </c>
      <c r="K696" s="145">
        <v>0</v>
      </c>
      <c r="L696" s="145">
        <v>0</v>
      </c>
      <c r="M696" s="264">
        <v>10</v>
      </c>
      <c r="N696" s="143">
        <v>5</v>
      </c>
      <c r="O696" s="143">
        <v>0</v>
      </c>
      <c r="P696" s="261">
        <v>5</v>
      </c>
      <c r="Q696" s="281"/>
      <c r="R696" s="281"/>
    </row>
    <row r="697" spans="1:18" ht="20.25" customHeight="1" x14ac:dyDescent="0.6">
      <c r="A697" s="76" t="s">
        <v>466</v>
      </c>
      <c r="B697" s="76" t="s">
        <v>473</v>
      </c>
      <c r="C697" s="76" t="s">
        <v>25</v>
      </c>
      <c r="D697" s="76" t="s">
        <v>167</v>
      </c>
      <c r="E697" s="117">
        <v>12</v>
      </c>
      <c r="F697" s="143">
        <v>118</v>
      </c>
      <c r="G697" s="144">
        <v>5</v>
      </c>
      <c r="H697" s="145">
        <v>0</v>
      </c>
      <c r="I697" s="145">
        <v>0</v>
      </c>
      <c r="J697" s="145">
        <v>0</v>
      </c>
      <c r="K697" s="145">
        <v>0</v>
      </c>
      <c r="L697" s="145">
        <v>0</v>
      </c>
      <c r="M697" s="264">
        <v>5</v>
      </c>
      <c r="N697" s="143">
        <v>0</v>
      </c>
      <c r="O697" s="143">
        <v>4</v>
      </c>
      <c r="P697" s="261">
        <v>4</v>
      </c>
      <c r="Q697" s="281"/>
      <c r="R697" s="281"/>
    </row>
    <row r="698" spans="1:18" ht="20.25" customHeight="1" x14ac:dyDescent="0.6">
      <c r="A698" s="76" t="s">
        <v>466</v>
      </c>
      <c r="B698" s="76" t="s">
        <v>473</v>
      </c>
      <c r="C698" s="76" t="s">
        <v>30</v>
      </c>
      <c r="D698" s="76" t="s">
        <v>167</v>
      </c>
      <c r="E698" s="117">
        <v>36</v>
      </c>
      <c r="F698" s="143">
        <v>3</v>
      </c>
      <c r="G698" s="144">
        <v>1</v>
      </c>
      <c r="H698" s="145">
        <v>0</v>
      </c>
      <c r="I698" s="145">
        <v>1</v>
      </c>
      <c r="J698" s="145">
        <v>0</v>
      </c>
      <c r="K698" s="145">
        <v>0</v>
      </c>
      <c r="L698" s="145">
        <v>0</v>
      </c>
      <c r="M698" s="264">
        <v>2</v>
      </c>
      <c r="N698" s="143">
        <v>0</v>
      </c>
      <c r="O698" s="143">
        <v>1</v>
      </c>
      <c r="P698" s="261">
        <v>1</v>
      </c>
      <c r="Q698" s="281"/>
      <c r="R698" s="281"/>
    </row>
    <row r="699" spans="1:18" ht="20.25" customHeight="1" x14ac:dyDescent="0.6">
      <c r="A699" s="76" t="s">
        <v>466</v>
      </c>
      <c r="B699" s="76" t="s">
        <v>473</v>
      </c>
      <c r="C699" s="76" t="s">
        <v>34</v>
      </c>
      <c r="D699" s="76" t="s">
        <v>167</v>
      </c>
      <c r="E699" s="117">
        <v>48</v>
      </c>
      <c r="F699" s="143">
        <v>154</v>
      </c>
      <c r="G699" s="144">
        <v>6</v>
      </c>
      <c r="H699" s="145">
        <v>6</v>
      </c>
      <c r="I699" s="145">
        <v>6</v>
      </c>
      <c r="J699" s="145">
        <v>6</v>
      </c>
      <c r="K699" s="145">
        <v>3</v>
      </c>
      <c r="L699" s="145">
        <v>3</v>
      </c>
      <c r="M699" s="264">
        <v>30</v>
      </c>
      <c r="N699" s="143">
        <v>3</v>
      </c>
      <c r="O699" s="143">
        <v>3</v>
      </c>
      <c r="P699" s="261">
        <v>6</v>
      </c>
      <c r="Q699" s="281"/>
      <c r="R699" s="281"/>
    </row>
    <row r="700" spans="1:18" ht="20.25" customHeight="1" x14ac:dyDescent="0.6">
      <c r="A700" s="76" t="s">
        <v>466</v>
      </c>
      <c r="B700" s="76" t="s">
        <v>473</v>
      </c>
      <c r="C700" s="76" t="s">
        <v>40</v>
      </c>
      <c r="D700" s="76" t="s">
        <v>167</v>
      </c>
      <c r="E700" s="117">
        <v>26</v>
      </c>
      <c r="F700" s="143">
        <v>359</v>
      </c>
      <c r="G700" s="144">
        <v>7</v>
      </c>
      <c r="H700" s="145">
        <v>7</v>
      </c>
      <c r="I700" s="145">
        <v>7</v>
      </c>
      <c r="J700" s="145">
        <v>0</v>
      </c>
      <c r="K700" s="145">
        <v>0</v>
      </c>
      <c r="L700" s="145">
        <v>0</v>
      </c>
      <c r="M700" s="264">
        <v>21</v>
      </c>
      <c r="N700" s="143">
        <v>7</v>
      </c>
      <c r="O700" s="143">
        <v>0</v>
      </c>
      <c r="P700" s="261">
        <v>7</v>
      </c>
      <c r="Q700" s="281"/>
      <c r="R700" s="281"/>
    </row>
    <row r="701" spans="1:18" ht="20.25" customHeight="1" x14ac:dyDescent="0.6">
      <c r="A701" s="76" t="s">
        <v>466</v>
      </c>
      <c r="B701" s="76" t="s">
        <v>473</v>
      </c>
      <c r="C701" s="76" t="s">
        <v>44</v>
      </c>
      <c r="D701" s="76" t="s">
        <v>167</v>
      </c>
      <c r="E701" s="117">
        <v>24</v>
      </c>
      <c r="F701" s="143">
        <v>136</v>
      </c>
      <c r="G701" s="144">
        <v>8</v>
      </c>
      <c r="H701" s="145">
        <v>8</v>
      </c>
      <c r="I701" s="145">
        <v>0</v>
      </c>
      <c r="J701" s="145">
        <v>0</v>
      </c>
      <c r="K701" s="145">
        <v>0</v>
      </c>
      <c r="L701" s="145">
        <v>0</v>
      </c>
      <c r="M701" s="264">
        <v>16</v>
      </c>
      <c r="N701" s="143">
        <v>8</v>
      </c>
      <c r="O701" s="143">
        <v>0</v>
      </c>
      <c r="P701" s="261">
        <v>8</v>
      </c>
      <c r="Q701" s="281"/>
      <c r="R701" s="281"/>
    </row>
    <row r="702" spans="1:18" ht="20.25" customHeight="1" x14ac:dyDescent="0.6">
      <c r="A702" s="76" t="s">
        <v>466</v>
      </c>
      <c r="B702" s="76" t="s">
        <v>473</v>
      </c>
      <c r="C702" s="76" t="s">
        <v>46</v>
      </c>
      <c r="D702" s="76" t="s">
        <v>167</v>
      </c>
      <c r="E702" s="117">
        <v>35</v>
      </c>
      <c r="F702" s="143">
        <v>111</v>
      </c>
      <c r="G702" s="144">
        <v>4</v>
      </c>
      <c r="H702" s="145">
        <v>4</v>
      </c>
      <c r="I702" s="145">
        <v>3</v>
      </c>
      <c r="J702" s="145">
        <v>0</v>
      </c>
      <c r="K702" s="145">
        <v>0</v>
      </c>
      <c r="L702" s="145">
        <v>0</v>
      </c>
      <c r="M702" s="264">
        <v>11</v>
      </c>
      <c r="N702" s="143">
        <v>4</v>
      </c>
      <c r="O702" s="143">
        <v>0</v>
      </c>
      <c r="P702" s="261">
        <v>4</v>
      </c>
      <c r="Q702" s="281"/>
      <c r="R702" s="281"/>
    </row>
    <row r="703" spans="1:18" ht="20.25" customHeight="1" x14ac:dyDescent="0.6">
      <c r="A703" s="76" t="s">
        <v>466</v>
      </c>
      <c r="B703" s="76" t="s">
        <v>473</v>
      </c>
      <c r="C703" s="76" t="s">
        <v>48</v>
      </c>
      <c r="D703" s="76" t="s">
        <v>167</v>
      </c>
      <c r="E703" s="117">
        <v>36</v>
      </c>
      <c r="F703" s="143">
        <v>45</v>
      </c>
      <c r="G703" s="144">
        <v>4</v>
      </c>
      <c r="H703" s="145">
        <v>4</v>
      </c>
      <c r="I703" s="145">
        <v>5</v>
      </c>
      <c r="J703" s="145">
        <v>0</v>
      </c>
      <c r="K703" s="145">
        <v>0</v>
      </c>
      <c r="L703" s="145">
        <v>0</v>
      </c>
      <c r="M703" s="264">
        <v>13</v>
      </c>
      <c r="N703" s="143">
        <v>3</v>
      </c>
      <c r="O703" s="143">
        <v>0</v>
      </c>
      <c r="P703" s="261">
        <v>3</v>
      </c>
      <c r="Q703" s="281"/>
      <c r="R703" s="281"/>
    </row>
    <row r="704" spans="1:18" ht="20.25" customHeight="1" x14ac:dyDescent="0.6">
      <c r="A704" s="76" t="s">
        <v>466</v>
      </c>
      <c r="B704" s="76" t="s">
        <v>474</v>
      </c>
      <c r="C704" s="76" t="s">
        <v>5</v>
      </c>
      <c r="D704" s="76" t="s">
        <v>167</v>
      </c>
      <c r="E704" s="117">
        <v>12</v>
      </c>
      <c r="F704" s="143">
        <v>330</v>
      </c>
      <c r="G704" s="144">
        <v>15</v>
      </c>
      <c r="H704" s="145">
        <v>4</v>
      </c>
      <c r="I704" s="145">
        <v>0</v>
      </c>
      <c r="J704" s="145">
        <v>0</v>
      </c>
      <c r="K704" s="145">
        <v>0</v>
      </c>
      <c r="L704" s="145">
        <v>0</v>
      </c>
      <c r="M704" s="264">
        <v>19</v>
      </c>
      <c r="N704" s="143">
        <v>1</v>
      </c>
      <c r="O704" s="143">
        <v>12</v>
      </c>
      <c r="P704" s="261">
        <v>13</v>
      </c>
      <c r="Q704" s="281"/>
      <c r="R704" s="281"/>
    </row>
    <row r="705" spans="1:18" ht="20.25" customHeight="1" x14ac:dyDescent="0.6">
      <c r="A705" s="76" t="s">
        <v>466</v>
      </c>
      <c r="B705" s="76" t="s">
        <v>474</v>
      </c>
      <c r="C705" s="76" t="s">
        <v>21</v>
      </c>
      <c r="D705" s="76" t="s">
        <v>167</v>
      </c>
      <c r="E705" s="117">
        <v>12</v>
      </c>
      <c r="F705" s="143">
        <v>28</v>
      </c>
      <c r="G705" s="144">
        <v>1</v>
      </c>
      <c r="H705" s="145">
        <v>0</v>
      </c>
      <c r="I705" s="145">
        <v>0</v>
      </c>
      <c r="J705" s="145">
        <v>0</v>
      </c>
      <c r="K705" s="145">
        <v>0</v>
      </c>
      <c r="L705" s="145">
        <v>0</v>
      </c>
      <c r="M705" s="264">
        <v>1</v>
      </c>
      <c r="N705" s="143">
        <v>0</v>
      </c>
      <c r="O705" s="143">
        <v>3</v>
      </c>
      <c r="P705" s="261">
        <v>3</v>
      </c>
      <c r="Q705" s="281"/>
      <c r="R705" s="281"/>
    </row>
    <row r="706" spans="1:18" ht="20.25" customHeight="1" x14ac:dyDescent="0.6">
      <c r="A706" s="76" t="s">
        <v>466</v>
      </c>
      <c r="B706" s="76" t="s">
        <v>474</v>
      </c>
      <c r="C706" s="76" t="s">
        <v>23</v>
      </c>
      <c r="D706" s="76" t="s">
        <v>167</v>
      </c>
      <c r="E706" s="117">
        <v>24</v>
      </c>
      <c r="F706" s="143">
        <v>258</v>
      </c>
      <c r="G706" s="144">
        <v>3</v>
      </c>
      <c r="H706" s="145">
        <v>3</v>
      </c>
      <c r="I706" s="145">
        <v>0</v>
      </c>
      <c r="J706" s="145">
        <v>0</v>
      </c>
      <c r="K706" s="145">
        <v>0</v>
      </c>
      <c r="L706" s="145">
        <v>0</v>
      </c>
      <c r="M706" s="264">
        <v>6</v>
      </c>
      <c r="N706" s="143">
        <v>0</v>
      </c>
      <c r="O706" s="143">
        <v>4</v>
      </c>
      <c r="P706" s="261">
        <v>4</v>
      </c>
      <c r="Q706" s="281"/>
      <c r="R706" s="281"/>
    </row>
    <row r="707" spans="1:18" ht="20.25" customHeight="1" x14ac:dyDescent="0.6">
      <c r="A707" s="76" t="s">
        <v>466</v>
      </c>
      <c r="B707" s="76" t="s">
        <v>474</v>
      </c>
      <c r="C707" s="76" t="s">
        <v>32</v>
      </c>
      <c r="D707" s="76" t="s">
        <v>167</v>
      </c>
      <c r="E707" s="117">
        <v>36</v>
      </c>
      <c r="F707" s="143">
        <v>13</v>
      </c>
      <c r="G707" s="144">
        <v>4</v>
      </c>
      <c r="H707" s="145">
        <v>3</v>
      </c>
      <c r="I707" s="145">
        <v>3</v>
      </c>
      <c r="J707" s="145">
        <v>0</v>
      </c>
      <c r="K707" s="145">
        <v>0</v>
      </c>
      <c r="L707" s="145">
        <v>0</v>
      </c>
      <c r="M707" s="264">
        <v>10</v>
      </c>
      <c r="N707" s="143">
        <v>2</v>
      </c>
      <c r="O707" s="143">
        <v>0</v>
      </c>
      <c r="P707" s="261">
        <v>2</v>
      </c>
      <c r="Q707" s="281"/>
      <c r="R707" s="281"/>
    </row>
    <row r="708" spans="1:18" ht="20.25" customHeight="1" x14ac:dyDescent="0.6">
      <c r="A708" s="76" t="s">
        <v>466</v>
      </c>
      <c r="B708" s="76" t="s">
        <v>474</v>
      </c>
      <c r="C708" s="76" t="s">
        <v>34</v>
      </c>
      <c r="D708" s="76" t="s">
        <v>167</v>
      </c>
      <c r="E708" s="117">
        <v>48</v>
      </c>
      <c r="F708" s="143">
        <v>119</v>
      </c>
      <c r="G708" s="144">
        <v>4</v>
      </c>
      <c r="H708" s="145">
        <v>3</v>
      </c>
      <c r="I708" s="145">
        <v>3</v>
      </c>
      <c r="J708" s="145">
        <v>4</v>
      </c>
      <c r="K708" s="145">
        <v>3</v>
      </c>
      <c r="L708" s="145">
        <v>2</v>
      </c>
      <c r="M708" s="264">
        <v>19</v>
      </c>
      <c r="N708" s="143">
        <v>3</v>
      </c>
      <c r="O708" s="143">
        <v>0</v>
      </c>
      <c r="P708" s="261">
        <v>3</v>
      </c>
      <c r="Q708" s="281"/>
      <c r="R708" s="281"/>
    </row>
    <row r="709" spans="1:18" ht="20.25" customHeight="1" x14ac:dyDescent="0.6">
      <c r="A709" s="76" t="s">
        <v>466</v>
      </c>
      <c r="B709" s="76" t="s">
        <v>474</v>
      </c>
      <c r="C709" s="76" t="s">
        <v>40</v>
      </c>
      <c r="D709" s="76" t="s">
        <v>167</v>
      </c>
      <c r="E709" s="117">
        <v>35</v>
      </c>
      <c r="F709" s="143">
        <v>338</v>
      </c>
      <c r="G709" s="144">
        <v>6</v>
      </c>
      <c r="H709" s="145">
        <v>5</v>
      </c>
      <c r="I709" s="145">
        <v>5</v>
      </c>
      <c r="J709" s="145">
        <v>0</v>
      </c>
      <c r="K709" s="145">
        <v>0</v>
      </c>
      <c r="L709" s="145">
        <v>0</v>
      </c>
      <c r="M709" s="264">
        <v>16</v>
      </c>
      <c r="N709" s="143">
        <v>6</v>
      </c>
      <c r="O709" s="143">
        <v>0</v>
      </c>
      <c r="P709" s="261">
        <v>6</v>
      </c>
      <c r="Q709" s="281"/>
      <c r="R709" s="281"/>
    </row>
    <row r="710" spans="1:18" ht="20.25" customHeight="1" x14ac:dyDescent="0.6">
      <c r="A710" s="76" t="s">
        <v>466</v>
      </c>
      <c r="B710" s="76" t="s">
        <v>474</v>
      </c>
      <c r="C710" s="76" t="s">
        <v>44</v>
      </c>
      <c r="D710" s="76" t="s">
        <v>167</v>
      </c>
      <c r="E710" s="117">
        <v>24</v>
      </c>
      <c r="F710" s="143">
        <v>218</v>
      </c>
      <c r="G710" s="144">
        <v>9</v>
      </c>
      <c r="H710" s="145">
        <v>11</v>
      </c>
      <c r="I710" s="145">
        <v>0</v>
      </c>
      <c r="J710" s="145">
        <v>0</v>
      </c>
      <c r="K710" s="145">
        <v>0</v>
      </c>
      <c r="L710" s="145">
        <v>0</v>
      </c>
      <c r="M710" s="264">
        <v>20</v>
      </c>
      <c r="N710" s="143">
        <v>0</v>
      </c>
      <c r="O710" s="143">
        <v>9</v>
      </c>
      <c r="P710" s="261">
        <v>9</v>
      </c>
      <c r="Q710" s="281"/>
      <c r="R710" s="281"/>
    </row>
    <row r="711" spans="1:18" ht="20.25" customHeight="1" x14ac:dyDescent="0.6">
      <c r="A711" s="76" t="s">
        <v>466</v>
      </c>
      <c r="B711" s="76" t="s">
        <v>474</v>
      </c>
      <c r="C711" s="76" t="s">
        <v>46</v>
      </c>
      <c r="D711" s="76" t="s">
        <v>167</v>
      </c>
      <c r="E711" s="117">
        <v>30</v>
      </c>
      <c r="F711" s="143">
        <v>132</v>
      </c>
      <c r="G711" s="144">
        <v>4</v>
      </c>
      <c r="H711" s="145">
        <v>4</v>
      </c>
      <c r="I711" s="145">
        <v>4</v>
      </c>
      <c r="J711" s="145">
        <v>0</v>
      </c>
      <c r="K711" s="145">
        <v>0</v>
      </c>
      <c r="L711" s="145">
        <v>0</v>
      </c>
      <c r="M711" s="264">
        <v>12</v>
      </c>
      <c r="N711" s="143">
        <v>4</v>
      </c>
      <c r="O711" s="143">
        <v>0</v>
      </c>
      <c r="P711" s="261">
        <v>4</v>
      </c>
      <c r="Q711" s="281"/>
      <c r="R711" s="281"/>
    </row>
    <row r="712" spans="1:18" ht="20.25" customHeight="1" x14ac:dyDescent="0.6">
      <c r="A712" s="76" t="s">
        <v>466</v>
      </c>
      <c r="B712" s="76" t="s">
        <v>474</v>
      </c>
      <c r="C712" s="76" t="s">
        <v>48</v>
      </c>
      <c r="D712" s="76" t="s">
        <v>167</v>
      </c>
      <c r="E712" s="117">
        <v>35</v>
      </c>
      <c r="F712" s="143">
        <v>45</v>
      </c>
      <c r="G712" s="144">
        <v>4</v>
      </c>
      <c r="H712" s="145">
        <v>3</v>
      </c>
      <c r="I712" s="145">
        <v>3</v>
      </c>
      <c r="J712" s="145">
        <v>0</v>
      </c>
      <c r="K712" s="145">
        <v>0</v>
      </c>
      <c r="L712" s="145">
        <v>0</v>
      </c>
      <c r="M712" s="264">
        <v>10</v>
      </c>
      <c r="N712" s="143">
        <v>3</v>
      </c>
      <c r="O712" s="143">
        <v>2</v>
      </c>
      <c r="P712" s="261">
        <v>5</v>
      </c>
      <c r="Q712" s="281"/>
      <c r="R712" s="281"/>
    </row>
    <row r="713" spans="1:18" ht="20.25" customHeight="1" x14ac:dyDescent="0.6">
      <c r="A713" s="76" t="s">
        <v>466</v>
      </c>
      <c r="B713" s="76" t="s">
        <v>475</v>
      </c>
      <c r="C713" s="76" t="s">
        <v>815</v>
      </c>
      <c r="D713" s="76" t="s">
        <v>165</v>
      </c>
      <c r="E713" s="117">
        <v>12</v>
      </c>
      <c r="F713" s="143">
        <v>17</v>
      </c>
      <c r="G713" s="144">
        <v>5</v>
      </c>
      <c r="H713" s="145">
        <v>0</v>
      </c>
      <c r="I713" s="145">
        <v>0</v>
      </c>
      <c r="J713" s="145">
        <v>0</v>
      </c>
      <c r="K713" s="145">
        <v>0</v>
      </c>
      <c r="L713" s="145">
        <v>0</v>
      </c>
      <c r="M713" s="264">
        <v>5</v>
      </c>
      <c r="N713" s="143">
        <v>0</v>
      </c>
      <c r="O713" s="143">
        <v>5</v>
      </c>
      <c r="P713" s="261">
        <v>5</v>
      </c>
      <c r="Q713" s="281"/>
      <c r="R713" s="281"/>
    </row>
    <row r="714" spans="1:18" ht="20.25" customHeight="1" x14ac:dyDescent="0.6">
      <c r="A714" s="76" t="s">
        <v>466</v>
      </c>
      <c r="B714" s="76" t="s">
        <v>476</v>
      </c>
      <c r="C714" s="76" t="s">
        <v>34</v>
      </c>
      <c r="D714" s="76" t="s">
        <v>165</v>
      </c>
      <c r="E714" s="117">
        <v>48</v>
      </c>
      <c r="F714" s="143">
        <v>150</v>
      </c>
      <c r="G714" s="144">
        <v>1</v>
      </c>
      <c r="H714" s="145">
        <v>1</v>
      </c>
      <c r="I714" s="145">
        <v>1</v>
      </c>
      <c r="J714" s="145">
        <v>1</v>
      </c>
      <c r="K714" s="145">
        <v>0</v>
      </c>
      <c r="L714" s="145">
        <v>0</v>
      </c>
      <c r="M714" s="264">
        <v>4</v>
      </c>
      <c r="N714" s="143">
        <v>0</v>
      </c>
      <c r="O714" s="143">
        <v>1</v>
      </c>
      <c r="P714" s="261">
        <v>1</v>
      </c>
      <c r="Q714" s="281"/>
      <c r="R714" s="281"/>
    </row>
    <row r="715" spans="1:18" ht="20.25" customHeight="1" x14ac:dyDescent="0.6">
      <c r="A715" s="76" t="s">
        <v>466</v>
      </c>
      <c r="B715" s="76" t="s">
        <v>477</v>
      </c>
      <c r="C715" s="76" t="s">
        <v>25</v>
      </c>
      <c r="D715" s="76" t="s">
        <v>165</v>
      </c>
      <c r="E715" s="117">
        <v>12</v>
      </c>
      <c r="F715" s="143">
        <v>57</v>
      </c>
      <c r="G715" s="144">
        <v>2</v>
      </c>
      <c r="H715" s="145">
        <v>0</v>
      </c>
      <c r="I715" s="145">
        <v>0</v>
      </c>
      <c r="J715" s="145">
        <v>0</v>
      </c>
      <c r="K715" s="145">
        <v>0</v>
      </c>
      <c r="L715" s="145">
        <v>0</v>
      </c>
      <c r="M715" s="264">
        <v>2</v>
      </c>
      <c r="N715" s="143">
        <v>0</v>
      </c>
      <c r="O715" s="143">
        <v>2</v>
      </c>
      <c r="P715" s="261">
        <v>2</v>
      </c>
      <c r="Q715" s="281"/>
      <c r="R715" s="281"/>
    </row>
    <row r="716" spans="1:18" ht="20.25" customHeight="1" x14ac:dyDescent="0.6">
      <c r="A716" s="76" t="s">
        <v>466</v>
      </c>
      <c r="B716" s="76" t="s">
        <v>478</v>
      </c>
      <c r="C716" s="76" t="s">
        <v>5</v>
      </c>
      <c r="D716" s="76" t="s">
        <v>165</v>
      </c>
      <c r="E716" s="117">
        <v>12</v>
      </c>
      <c r="F716" s="143">
        <v>265</v>
      </c>
      <c r="G716" s="144">
        <v>8</v>
      </c>
      <c r="H716" s="145">
        <v>0</v>
      </c>
      <c r="I716" s="145">
        <v>0</v>
      </c>
      <c r="J716" s="145">
        <v>0</v>
      </c>
      <c r="K716" s="145">
        <v>0</v>
      </c>
      <c r="L716" s="145">
        <v>0</v>
      </c>
      <c r="M716" s="264">
        <v>8</v>
      </c>
      <c r="N716" s="143">
        <v>0</v>
      </c>
      <c r="O716" s="143">
        <v>8</v>
      </c>
      <c r="P716" s="261">
        <v>8</v>
      </c>
      <c r="Q716" s="281"/>
      <c r="R716" s="281"/>
    </row>
    <row r="717" spans="1:18" ht="20.25" customHeight="1" x14ac:dyDescent="0.6">
      <c r="A717" s="76" t="s">
        <v>466</v>
      </c>
      <c r="B717" s="76" t="s">
        <v>479</v>
      </c>
      <c r="C717" s="76" t="s">
        <v>34</v>
      </c>
      <c r="D717" s="76" t="s">
        <v>165</v>
      </c>
      <c r="E717" s="117">
        <v>48</v>
      </c>
      <c r="F717" s="143">
        <v>15</v>
      </c>
      <c r="G717" s="144">
        <v>1</v>
      </c>
      <c r="H717" s="145">
        <v>1</v>
      </c>
      <c r="I717" s="145">
        <v>1</v>
      </c>
      <c r="J717" s="145">
        <v>1</v>
      </c>
      <c r="K717" s="145">
        <v>0</v>
      </c>
      <c r="L717" s="145">
        <v>0</v>
      </c>
      <c r="M717" s="264">
        <v>4</v>
      </c>
      <c r="N717" s="143">
        <v>0</v>
      </c>
      <c r="O717" s="143">
        <v>1</v>
      </c>
      <c r="P717" s="261">
        <v>1</v>
      </c>
      <c r="Q717" s="281"/>
      <c r="R717" s="281"/>
    </row>
    <row r="718" spans="1:18" ht="20.25" customHeight="1" x14ac:dyDescent="0.6">
      <c r="A718" s="76" t="s">
        <v>466</v>
      </c>
      <c r="B718" s="76" t="s">
        <v>480</v>
      </c>
      <c r="C718" s="76" t="s">
        <v>233</v>
      </c>
      <c r="D718" s="76" t="s">
        <v>165</v>
      </c>
      <c r="E718" s="117">
        <v>24</v>
      </c>
      <c r="F718" s="143">
        <v>16</v>
      </c>
      <c r="G718" s="144">
        <v>6</v>
      </c>
      <c r="H718" s="145">
        <v>5</v>
      </c>
      <c r="I718" s="145">
        <v>0</v>
      </c>
      <c r="J718" s="145">
        <v>0</v>
      </c>
      <c r="K718" s="145">
        <v>0</v>
      </c>
      <c r="L718" s="145">
        <v>0</v>
      </c>
      <c r="M718" s="264">
        <v>11</v>
      </c>
      <c r="N718" s="143">
        <v>5</v>
      </c>
      <c r="O718" s="143">
        <v>0</v>
      </c>
      <c r="P718" s="261">
        <v>5</v>
      </c>
      <c r="Q718" s="281"/>
      <c r="R718" s="281"/>
    </row>
    <row r="719" spans="1:18" ht="20.25" customHeight="1" x14ac:dyDescent="0.6">
      <c r="A719" s="76" t="s">
        <v>466</v>
      </c>
      <c r="B719" s="76" t="s">
        <v>480</v>
      </c>
      <c r="C719" s="76" t="s">
        <v>23</v>
      </c>
      <c r="D719" s="76" t="s">
        <v>165</v>
      </c>
      <c r="E719" s="117">
        <v>24</v>
      </c>
      <c r="F719" s="143">
        <v>6</v>
      </c>
      <c r="G719" s="144">
        <v>2</v>
      </c>
      <c r="H719" s="145">
        <v>2</v>
      </c>
      <c r="I719" s="145">
        <v>0</v>
      </c>
      <c r="J719" s="145">
        <v>0</v>
      </c>
      <c r="K719" s="145">
        <v>0</v>
      </c>
      <c r="L719" s="145">
        <v>0</v>
      </c>
      <c r="M719" s="264">
        <v>4</v>
      </c>
      <c r="N719" s="143">
        <v>2</v>
      </c>
      <c r="O719" s="143">
        <v>0</v>
      </c>
      <c r="P719" s="261">
        <v>2</v>
      </c>
      <c r="Q719" s="281"/>
      <c r="R719" s="281"/>
    </row>
    <row r="720" spans="1:18" ht="20.25" customHeight="1" x14ac:dyDescent="0.6">
      <c r="A720" s="76" t="s">
        <v>466</v>
      </c>
      <c r="B720" s="76" t="s">
        <v>480</v>
      </c>
      <c r="C720" s="76" t="s">
        <v>815</v>
      </c>
      <c r="D720" s="76" t="s">
        <v>165</v>
      </c>
      <c r="E720" s="117">
        <v>12</v>
      </c>
      <c r="F720" s="143">
        <v>2</v>
      </c>
      <c r="G720" s="144">
        <v>2</v>
      </c>
      <c r="H720" s="145">
        <v>0</v>
      </c>
      <c r="I720" s="145">
        <v>0</v>
      </c>
      <c r="J720" s="145">
        <v>0</v>
      </c>
      <c r="K720" s="145">
        <v>0</v>
      </c>
      <c r="L720" s="145">
        <v>0</v>
      </c>
      <c r="M720" s="264">
        <v>2</v>
      </c>
      <c r="N720" s="143">
        <v>0</v>
      </c>
      <c r="O720" s="143">
        <v>1</v>
      </c>
      <c r="P720" s="261">
        <v>1</v>
      </c>
      <c r="Q720" s="281"/>
      <c r="R720" s="281"/>
    </row>
    <row r="721" spans="1:18" ht="20.25" customHeight="1" x14ac:dyDescent="0.6">
      <c r="A721" s="76" t="s">
        <v>466</v>
      </c>
      <c r="B721" s="76" t="s">
        <v>480</v>
      </c>
      <c r="C721" s="76" t="s">
        <v>40</v>
      </c>
      <c r="D721" s="76" t="s">
        <v>165</v>
      </c>
      <c r="E721" s="117">
        <v>24</v>
      </c>
      <c r="F721" s="143">
        <v>22</v>
      </c>
      <c r="G721" s="144">
        <v>6</v>
      </c>
      <c r="H721" s="145">
        <v>6</v>
      </c>
      <c r="I721" s="145">
        <v>0</v>
      </c>
      <c r="J721" s="145">
        <v>0</v>
      </c>
      <c r="K721" s="145">
        <v>0</v>
      </c>
      <c r="L721" s="145">
        <v>0</v>
      </c>
      <c r="M721" s="264">
        <v>12</v>
      </c>
      <c r="N721" s="143">
        <v>6</v>
      </c>
      <c r="O721" s="143">
        <v>0</v>
      </c>
      <c r="P721" s="261">
        <v>6</v>
      </c>
      <c r="Q721" s="281"/>
      <c r="R721" s="281"/>
    </row>
    <row r="722" spans="1:18" ht="20.25" customHeight="1" x14ac:dyDescent="0.6">
      <c r="A722" s="76" t="s">
        <v>466</v>
      </c>
      <c r="B722" s="76" t="s">
        <v>480</v>
      </c>
      <c r="C722" s="76" t="s">
        <v>46</v>
      </c>
      <c r="D722" s="76" t="s">
        <v>165</v>
      </c>
      <c r="E722" s="117">
        <v>36</v>
      </c>
      <c r="F722" s="143">
        <v>5</v>
      </c>
      <c r="G722" s="144">
        <v>4</v>
      </c>
      <c r="H722" s="145">
        <v>4</v>
      </c>
      <c r="I722" s="145">
        <v>4</v>
      </c>
      <c r="J722" s="145">
        <v>0</v>
      </c>
      <c r="K722" s="145">
        <v>0</v>
      </c>
      <c r="L722" s="145">
        <v>0</v>
      </c>
      <c r="M722" s="264">
        <v>12</v>
      </c>
      <c r="N722" s="143">
        <v>3</v>
      </c>
      <c r="O722" s="143">
        <v>0</v>
      </c>
      <c r="P722" s="261">
        <v>3</v>
      </c>
      <c r="Q722" s="281"/>
      <c r="R722" s="281"/>
    </row>
    <row r="723" spans="1:18" ht="20.25" customHeight="1" x14ac:dyDescent="0.6">
      <c r="A723" s="76" t="s">
        <v>466</v>
      </c>
      <c r="B723" s="76" t="s">
        <v>480</v>
      </c>
      <c r="C723" s="76" t="s">
        <v>48</v>
      </c>
      <c r="D723" s="76" t="s">
        <v>165</v>
      </c>
      <c r="E723" s="117">
        <v>36</v>
      </c>
      <c r="F723" s="143">
        <v>4</v>
      </c>
      <c r="G723" s="144">
        <v>3</v>
      </c>
      <c r="H723" s="145">
        <v>4</v>
      </c>
      <c r="I723" s="145">
        <v>3</v>
      </c>
      <c r="J723" s="145">
        <v>0</v>
      </c>
      <c r="K723" s="145">
        <v>0</v>
      </c>
      <c r="L723" s="145">
        <v>0</v>
      </c>
      <c r="M723" s="264">
        <v>10</v>
      </c>
      <c r="N723" s="143">
        <v>1</v>
      </c>
      <c r="O723" s="143">
        <v>0</v>
      </c>
      <c r="P723" s="261">
        <v>1</v>
      </c>
      <c r="Q723" s="281"/>
      <c r="R723" s="281"/>
    </row>
    <row r="724" spans="1:18" ht="20.25" customHeight="1" x14ac:dyDescent="0.6">
      <c r="A724" s="76" t="s">
        <v>481</v>
      </c>
      <c r="B724" s="76" t="s">
        <v>482</v>
      </c>
      <c r="C724" s="76" t="s">
        <v>44</v>
      </c>
      <c r="D724" s="76" t="s">
        <v>165</v>
      </c>
      <c r="E724" s="117">
        <v>24</v>
      </c>
      <c r="F724" s="143">
        <v>37</v>
      </c>
      <c r="G724" s="144">
        <v>2</v>
      </c>
      <c r="H724" s="145">
        <v>2</v>
      </c>
      <c r="I724" s="145">
        <v>0</v>
      </c>
      <c r="J724" s="145">
        <v>0</v>
      </c>
      <c r="K724" s="145">
        <v>0</v>
      </c>
      <c r="L724" s="145">
        <v>0</v>
      </c>
      <c r="M724" s="264">
        <v>4</v>
      </c>
      <c r="N724" s="143">
        <v>0</v>
      </c>
      <c r="O724" s="143">
        <v>2</v>
      </c>
      <c r="P724" s="261">
        <v>2</v>
      </c>
      <c r="Q724" s="281"/>
      <c r="R724" s="281"/>
    </row>
    <row r="725" spans="1:18" ht="20.25" customHeight="1" x14ac:dyDescent="0.6">
      <c r="A725" s="76" t="s">
        <v>481</v>
      </c>
      <c r="B725" s="76" t="s">
        <v>649</v>
      </c>
      <c r="C725" s="76" t="s">
        <v>25</v>
      </c>
      <c r="D725" s="76" t="s">
        <v>167</v>
      </c>
      <c r="E725" s="117">
        <v>12</v>
      </c>
      <c r="F725" s="143">
        <v>51</v>
      </c>
      <c r="G725" s="144">
        <v>10</v>
      </c>
      <c r="H725" s="145">
        <v>1</v>
      </c>
      <c r="I725" s="145">
        <v>0</v>
      </c>
      <c r="J725" s="145">
        <v>0</v>
      </c>
      <c r="K725" s="145">
        <v>0</v>
      </c>
      <c r="L725" s="145">
        <v>0</v>
      </c>
      <c r="M725" s="264">
        <v>11</v>
      </c>
      <c r="N725" s="143">
        <v>0</v>
      </c>
      <c r="O725" s="143">
        <v>10</v>
      </c>
      <c r="P725" s="261">
        <v>10</v>
      </c>
      <c r="Q725" s="281"/>
      <c r="R725" s="281"/>
    </row>
    <row r="726" spans="1:18" ht="20.25" customHeight="1" x14ac:dyDescent="0.6">
      <c r="A726" s="76" t="s">
        <v>481</v>
      </c>
      <c r="B726" s="76" t="s">
        <v>483</v>
      </c>
      <c r="C726" s="76" t="s">
        <v>25</v>
      </c>
      <c r="D726" s="76" t="s">
        <v>165</v>
      </c>
      <c r="E726" s="117">
        <v>12</v>
      </c>
      <c r="F726" s="143">
        <v>67</v>
      </c>
      <c r="G726" s="144">
        <v>4</v>
      </c>
      <c r="H726" s="145">
        <v>0</v>
      </c>
      <c r="I726" s="145">
        <v>0</v>
      </c>
      <c r="J726" s="145">
        <v>0</v>
      </c>
      <c r="K726" s="145">
        <v>0</v>
      </c>
      <c r="L726" s="145">
        <v>0</v>
      </c>
      <c r="M726" s="264">
        <v>4</v>
      </c>
      <c r="N726" s="143">
        <v>0</v>
      </c>
      <c r="O726" s="143">
        <v>4</v>
      </c>
      <c r="P726" s="261">
        <v>4</v>
      </c>
      <c r="Q726" s="281"/>
      <c r="R726" s="281"/>
    </row>
    <row r="727" spans="1:18" ht="20.25" customHeight="1" x14ac:dyDescent="0.6">
      <c r="A727" s="76" t="s">
        <v>484</v>
      </c>
      <c r="B727" s="76" t="s">
        <v>485</v>
      </c>
      <c r="C727" s="76" t="s">
        <v>25</v>
      </c>
      <c r="D727" s="76" t="s">
        <v>165</v>
      </c>
      <c r="E727" s="117">
        <v>12</v>
      </c>
      <c r="F727" s="143">
        <v>26</v>
      </c>
      <c r="G727" s="144">
        <v>5</v>
      </c>
      <c r="H727" s="145">
        <v>0</v>
      </c>
      <c r="I727" s="145">
        <v>0</v>
      </c>
      <c r="J727" s="145">
        <v>0</v>
      </c>
      <c r="K727" s="145">
        <v>0</v>
      </c>
      <c r="L727" s="145">
        <v>0</v>
      </c>
      <c r="M727" s="264">
        <v>5</v>
      </c>
      <c r="N727" s="143">
        <v>0</v>
      </c>
      <c r="O727" s="143">
        <v>4</v>
      </c>
      <c r="P727" s="261">
        <v>4</v>
      </c>
      <c r="Q727" s="281"/>
      <c r="R727" s="281"/>
    </row>
    <row r="728" spans="1:18" ht="20.25" customHeight="1" x14ac:dyDescent="0.6">
      <c r="A728" s="76" t="s">
        <v>486</v>
      </c>
      <c r="B728" s="76" t="s">
        <v>487</v>
      </c>
      <c r="C728" s="76" t="s">
        <v>5</v>
      </c>
      <c r="D728" s="76" t="s">
        <v>165</v>
      </c>
      <c r="E728" s="117">
        <v>12</v>
      </c>
      <c r="F728" s="143">
        <v>68</v>
      </c>
      <c r="G728" s="144">
        <v>8</v>
      </c>
      <c r="H728" s="145">
        <v>0</v>
      </c>
      <c r="I728" s="145">
        <v>0</v>
      </c>
      <c r="J728" s="145">
        <v>0</v>
      </c>
      <c r="K728" s="145">
        <v>0</v>
      </c>
      <c r="L728" s="145">
        <v>0</v>
      </c>
      <c r="M728" s="264">
        <v>8</v>
      </c>
      <c r="N728" s="143">
        <v>0</v>
      </c>
      <c r="O728" s="143">
        <v>7</v>
      </c>
      <c r="P728" s="261">
        <v>7</v>
      </c>
      <c r="Q728" s="281"/>
      <c r="R728" s="281"/>
    </row>
    <row r="729" spans="1:18" ht="20.25" customHeight="1" x14ac:dyDescent="0.6">
      <c r="A729" s="76" t="s">
        <v>486</v>
      </c>
      <c r="B729" s="76" t="s">
        <v>488</v>
      </c>
      <c r="C729" s="76" t="s">
        <v>44</v>
      </c>
      <c r="D729" s="76" t="s">
        <v>165</v>
      </c>
      <c r="E729" s="117">
        <v>24</v>
      </c>
      <c r="F729" s="143">
        <v>131</v>
      </c>
      <c r="G729" s="144">
        <v>4</v>
      </c>
      <c r="H729" s="145">
        <v>4</v>
      </c>
      <c r="I729" s="145">
        <v>0</v>
      </c>
      <c r="J729" s="145">
        <v>0</v>
      </c>
      <c r="K729" s="145">
        <v>0</v>
      </c>
      <c r="L729" s="145">
        <v>0</v>
      </c>
      <c r="M729" s="264">
        <v>8</v>
      </c>
      <c r="N729" s="143">
        <v>0</v>
      </c>
      <c r="O729" s="143">
        <v>4</v>
      </c>
      <c r="P729" s="261">
        <v>4</v>
      </c>
      <c r="Q729" s="281"/>
      <c r="R729" s="281"/>
    </row>
    <row r="730" spans="1:18" ht="20.25" customHeight="1" x14ac:dyDescent="0.6">
      <c r="A730" s="76" t="s">
        <v>486</v>
      </c>
      <c r="B730" s="76" t="s">
        <v>489</v>
      </c>
      <c r="C730" s="76" t="s">
        <v>25</v>
      </c>
      <c r="D730" s="76" t="s">
        <v>165</v>
      </c>
      <c r="E730" s="117">
        <v>12</v>
      </c>
      <c r="F730" s="143">
        <v>23</v>
      </c>
      <c r="G730" s="144">
        <v>4</v>
      </c>
      <c r="H730" s="145">
        <v>0</v>
      </c>
      <c r="I730" s="145">
        <v>0</v>
      </c>
      <c r="J730" s="145">
        <v>0</v>
      </c>
      <c r="K730" s="145">
        <v>0</v>
      </c>
      <c r="L730" s="145">
        <v>0</v>
      </c>
      <c r="M730" s="264">
        <v>4</v>
      </c>
      <c r="N730" s="143">
        <v>0</v>
      </c>
      <c r="O730" s="143">
        <v>4</v>
      </c>
      <c r="P730" s="261">
        <v>4</v>
      </c>
      <c r="Q730" s="281"/>
      <c r="R730" s="281"/>
    </row>
    <row r="731" spans="1:18" ht="20.25" customHeight="1" x14ac:dyDescent="0.6">
      <c r="A731" s="76" t="s">
        <v>486</v>
      </c>
      <c r="B731" s="76" t="s">
        <v>490</v>
      </c>
      <c r="C731" s="76" t="s">
        <v>5</v>
      </c>
      <c r="D731" s="76" t="s">
        <v>165</v>
      </c>
      <c r="E731" s="117">
        <v>12</v>
      </c>
      <c r="F731" s="143">
        <v>103</v>
      </c>
      <c r="G731" s="144">
        <v>14</v>
      </c>
      <c r="H731" s="145">
        <v>0</v>
      </c>
      <c r="I731" s="145">
        <v>0</v>
      </c>
      <c r="J731" s="145">
        <v>0</v>
      </c>
      <c r="K731" s="145">
        <v>0</v>
      </c>
      <c r="L731" s="145">
        <v>0</v>
      </c>
      <c r="M731" s="264">
        <v>14</v>
      </c>
      <c r="N731" s="143">
        <v>0</v>
      </c>
      <c r="O731" s="143">
        <v>14</v>
      </c>
      <c r="P731" s="261">
        <v>14</v>
      </c>
      <c r="Q731" s="281"/>
      <c r="R731" s="281"/>
    </row>
    <row r="732" spans="1:18" ht="20.25" customHeight="1" x14ac:dyDescent="0.6">
      <c r="A732" s="76" t="s">
        <v>486</v>
      </c>
      <c r="B732" s="76" t="s">
        <v>491</v>
      </c>
      <c r="C732" s="76" t="s">
        <v>25</v>
      </c>
      <c r="D732" s="76" t="s">
        <v>165</v>
      </c>
      <c r="E732" s="117">
        <v>12</v>
      </c>
      <c r="F732" s="143">
        <v>5</v>
      </c>
      <c r="G732" s="144">
        <v>5</v>
      </c>
      <c r="H732" s="145">
        <v>0</v>
      </c>
      <c r="I732" s="145">
        <v>0</v>
      </c>
      <c r="J732" s="145">
        <v>0</v>
      </c>
      <c r="K732" s="145">
        <v>0</v>
      </c>
      <c r="L732" s="145">
        <v>0</v>
      </c>
      <c r="M732" s="264">
        <v>5</v>
      </c>
      <c r="N732" s="143">
        <v>0</v>
      </c>
      <c r="O732" s="143">
        <v>4</v>
      </c>
      <c r="P732" s="261">
        <v>4</v>
      </c>
      <c r="Q732" s="281"/>
      <c r="R732" s="281"/>
    </row>
    <row r="733" spans="1:18" ht="20.25" customHeight="1" x14ac:dyDescent="0.6">
      <c r="A733" s="76" t="s">
        <v>486</v>
      </c>
      <c r="B733" s="76" t="s">
        <v>491</v>
      </c>
      <c r="C733" s="76" t="s">
        <v>34</v>
      </c>
      <c r="D733" s="76" t="s">
        <v>165</v>
      </c>
      <c r="E733" s="117">
        <v>48</v>
      </c>
      <c r="F733" s="143">
        <v>16</v>
      </c>
      <c r="G733" s="144">
        <v>2</v>
      </c>
      <c r="H733" s="145">
        <v>2</v>
      </c>
      <c r="I733" s="145">
        <v>2</v>
      </c>
      <c r="J733" s="145">
        <v>2</v>
      </c>
      <c r="K733" s="145">
        <v>0</v>
      </c>
      <c r="L733" s="145">
        <v>0</v>
      </c>
      <c r="M733" s="264">
        <v>8</v>
      </c>
      <c r="N733" s="143">
        <v>0</v>
      </c>
      <c r="O733" s="143">
        <v>2</v>
      </c>
      <c r="P733" s="261">
        <v>2</v>
      </c>
      <c r="Q733" s="281"/>
      <c r="R733" s="281"/>
    </row>
    <row r="734" spans="1:18" ht="20.25" customHeight="1" x14ac:dyDescent="0.6">
      <c r="A734" s="76" t="s">
        <v>486</v>
      </c>
      <c r="B734" s="76" t="s">
        <v>492</v>
      </c>
      <c r="C734" s="76" t="s">
        <v>5</v>
      </c>
      <c r="D734" s="76" t="s">
        <v>165</v>
      </c>
      <c r="E734" s="117">
        <v>12</v>
      </c>
      <c r="F734" s="143">
        <v>6</v>
      </c>
      <c r="G734" s="144">
        <v>5</v>
      </c>
      <c r="H734" s="145">
        <v>0</v>
      </c>
      <c r="I734" s="145">
        <v>0</v>
      </c>
      <c r="J734" s="145">
        <v>0</v>
      </c>
      <c r="K734" s="145">
        <v>0</v>
      </c>
      <c r="L734" s="145">
        <v>0</v>
      </c>
      <c r="M734" s="264">
        <v>5</v>
      </c>
      <c r="N734" s="143">
        <v>0</v>
      </c>
      <c r="O734" s="143">
        <v>4</v>
      </c>
      <c r="P734" s="261">
        <v>4</v>
      </c>
      <c r="Q734" s="281"/>
      <c r="R734" s="281"/>
    </row>
    <row r="735" spans="1:18" ht="20.25" customHeight="1" x14ac:dyDescent="0.6">
      <c r="A735" s="76" t="s">
        <v>486</v>
      </c>
      <c r="B735" s="76" t="s">
        <v>493</v>
      </c>
      <c r="C735" s="76" t="s">
        <v>25</v>
      </c>
      <c r="D735" s="76" t="s">
        <v>165</v>
      </c>
      <c r="E735" s="117">
        <v>12</v>
      </c>
      <c r="F735" s="143">
        <v>26</v>
      </c>
      <c r="G735" s="144">
        <v>3</v>
      </c>
      <c r="H735" s="145">
        <v>1</v>
      </c>
      <c r="I735" s="145">
        <v>0</v>
      </c>
      <c r="J735" s="145">
        <v>0</v>
      </c>
      <c r="K735" s="145">
        <v>0</v>
      </c>
      <c r="L735" s="145">
        <v>0</v>
      </c>
      <c r="M735" s="264">
        <v>4</v>
      </c>
      <c r="N735" s="143">
        <v>0</v>
      </c>
      <c r="O735" s="143">
        <v>3</v>
      </c>
      <c r="P735" s="261">
        <v>3</v>
      </c>
      <c r="Q735" s="281"/>
      <c r="R735" s="281"/>
    </row>
    <row r="736" spans="1:18" ht="20.25" customHeight="1" x14ac:dyDescent="0.6">
      <c r="A736" s="76" t="s">
        <v>486</v>
      </c>
      <c r="B736" s="76" t="s">
        <v>494</v>
      </c>
      <c r="C736" s="76" t="s">
        <v>25</v>
      </c>
      <c r="D736" s="76" t="s">
        <v>165</v>
      </c>
      <c r="E736" s="117">
        <v>12</v>
      </c>
      <c r="F736" s="143">
        <v>0</v>
      </c>
      <c r="G736" s="144">
        <v>0</v>
      </c>
      <c r="H736" s="145">
        <v>0</v>
      </c>
      <c r="I736" s="145">
        <v>0</v>
      </c>
      <c r="J736" s="145">
        <v>0</v>
      </c>
      <c r="K736" s="145">
        <v>0</v>
      </c>
      <c r="L736" s="145">
        <v>0</v>
      </c>
      <c r="M736" s="264">
        <v>0</v>
      </c>
      <c r="N736" s="143">
        <v>0</v>
      </c>
      <c r="O736" s="143">
        <v>1</v>
      </c>
      <c r="P736" s="261">
        <v>1</v>
      </c>
      <c r="Q736" s="281"/>
      <c r="R736" s="281"/>
    </row>
    <row r="737" spans="1:18" ht="20.25" customHeight="1" x14ac:dyDescent="0.6">
      <c r="A737" s="76" t="s">
        <v>486</v>
      </c>
      <c r="B737" s="76" t="s">
        <v>495</v>
      </c>
      <c r="C737" s="76" t="s">
        <v>169</v>
      </c>
      <c r="D737" s="76" t="s">
        <v>165</v>
      </c>
      <c r="E737" s="117">
        <v>24</v>
      </c>
      <c r="F737" s="143">
        <v>8</v>
      </c>
      <c r="G737" s="144">
        <v>2</v>
      </c>
      <c r="H737" s="145">
        <v>2</v>
      </c>
      <c r="I737" s="145">
        <v>0</v>
      </c>
      <c r="J737" s="145">
        <v>0</v>
      </c>
      <c r="K737" s="145">
        <v>0</v>
      </c>
      <c r="L737" s="145">
        <v>0</v>
      </c>
      <c r="M737" s="264">
        <v>4</v>
      </c>
      <c r="N737" s="143">
        <v>0</v>
      </c>
      <c r="O737" s="143">
        <v>2</v>
      </c>
      <c r="P737" s="261">
        <v>2</v>
      </c>
      <c r="Q737" s="281"/>
      <c r="R737" s="281"/>
    </row>
    <row r="738" spans="1:18" ht="20.25" customHeight="1" x14ac:dyDescent="0.6">
      <c r="A738" s="76" t="s">
        <v>486</v>
      </c>
      <c r="B738" s="76" t="s">
        <v>496</v>
      </c>
      <c r="C738" s="76" t="s">
        <v>5</v>
      </c>
      <c r="D738" s="76" t="s">
        <v>167</v>
      </c>
      <c r="E738" s="117">
        <v>12</v>
      </c>
      <c r="F738" s="143">
        <v>0</v>
      </c>
      <c r="G738" s="144">
        <v>0</v>
      </c>
      <c r="H738" s="145">
        <v>2</v>
      </c>
      <c r="I738" s="145">
        <v>0</v>
      </c>
      <c r="J738" s="145">
        <v>0</v>
      </c>
      <c r="K738" s="145">
        <v>0</v>
      </c>
      <c r="L738" s="145">
        <v>0</v>
      </c>
      <c r="M738" s="264">
        <v>2</v>
      </c>
      <c r="N738" s="143">
        <v>0</v>
      </c>
      <c r="O738" s="143">
        <v>3</v>
      </c>
      <c r="P738" s="261">
        <v>3</v>
      </c>
      <c r="Q738" s="281"/>
      <c r="R738" s="281"/>
    </row>
    <row r="739" spans="1:18" ht="20.25" customHeight="1" x14ac:dyDescent="0.6">
      <c r="A739" s="76" t="s">
        <v>486</v>
      </c>
      <c r="B739" s="76" t="s">
        <v>496</v>
      </c>
      <c r="C739" s="76" t="s">
        <v>23</v>
      </c>
      <c r="D739" s="76" t="s">
        <v>167</v>
      </c>
      <c r="E739" s="117">
        <v>24</v>
      </c>
      <c r="F739" s="143">
        <v>326</v>
      </c>
      <c r="G739" s="144">
        <v>4</v>
      </c>
      <c r="H739" s="145">
        <v>4</v>
      </c>
      <c r="I739" s="145">
        <v>0</v>
      </c>
      <c r="J739" s="145">
        <v>0</v>
      </c>
      <c r="K739" s="145">
        <v>0</v>
      </c>
      <c r="L739" s="145">
        <v>0</v>
      </c>
      <c r="M739" s="264">
        <v>8</v>
      </c>
      <c r="N739" s="143">
        <v>4</v>
      </c>
      <c r="O739" s="143">
        <v>0</v>
      </c>
      <c r="P739" s="261">
        <v>4</v>
      </c>
      <c r="Q739" s="281"/>
      <c r="R739" s="281"/>
    </row>
    <row r="740" spans="1:18" ht="20.25" customHeight="1" x14ac:dyDescent="0.6">
      <c r="A740" s="76" t="s">
        <v>486</v>
      </c>
      <c r="B740" s="76" t="s">
        <v>496</v>
      </c>
      <c r="C740" s="76" t="s">
        <v>34</v>
      </c>
      <c r="D740" s="76" t="s">
        <v>167</v>
      </c>
      <c r="E740" s="117">
        <v>48</v>
      </c>
      <c r="F740" s="143">
        <v>230</v>
      </c>
      <c r="G740" s="144">
        <v>4</v>
      </c>
      <c r="H740" s="145">
        <v>3</v>
      </c>
      <c r="I740" s="145">
        <v>3</v>
      </c>
      <c r="J740" s="145">
        <v>3</v>
      </c>
      <c r="K740" s="145">
        <v>0</v>
      </c>
      <c r="L740" s="145">
        <v>0</v>
      </c>
      <c r="M740" s="264">
        <v>13</v>
      </c>
      <c r="N740" s="143">
        <v>0</v>
      </c>
      <c r="O740" s="143">
        <v>3</v>
      </c>
      <c r="P740" s="261">
        <v>3</v>
      </c>
      <c r="Q740" s="281"/>
      <c r="R740" s="281"/>
    </row>
    <row r="741" spans="1:18" ht="20.25" customHeight="1" x14ac:dyDescent="0.6">
      <c r="A741" s="76" t="s">
        <v>486</v>
      </c>
      <c r="B741" s="76" t="s">
        <v>496</v>
      </c>
      <c r="C741" s="76" t="s">
        <v>40</v>
      </c>
      <c r="D741" s="76" t="s">
        <v>167</v>
      </c>
      <c r="E741" s="117">
        <v>24</v>
      </c>
      <c r="F741" s="143">
        <v>264</v>
      </c>
      <c r="G741" s="144">
        <v>4</v>
      </c>
      <c r="H741" s="145">
        <v>4</v>
      </c>
      <c r="I741" s="145">
        <v>0</v>
      </c>
      <c r="J741" s="145">
        <v>0</v>
      </c>
      <c r="K741" s="145">
        <v>0</v>
      </c>
      <c r="L741" s="145">
        <v>0</v>
      </c>
      <c r="M741" s="264">
        <v>8</v>
      </c>
      <c r="N741" s="143">
        <v>4</v>
      </c>
      <c r="O741" s="143">
        <v>0</v>
      </c>
      <c r="P741" s="261">
        <v>4</v>
      </c>
      <c r="Q741" s="281"/>
      <c r="R741" s="281"/>
    </row>
    <row r="742" spans="1:18" ht="20.25" customHeight="1" x14ac:dyDescent="0.6">
      <c r="A742" s="76" t="s">
        <v>486</v>
      </c>
      <c r="B742" s="76" t="s">
        <v>496</v>
      </c>
      <c r="C742" s="76" t="s">
        <v>44</v>
      </c>
      <c r="D742" s="76" t="s">
        <v>167</v>
      </c>
      <c r="E742" s="117">
        <v>24</v>
      </c>
      <c r="F742" s="143">
        <v>44</v>
      </c>
      <c r="G742" s="144">
        <v>6</v>
      </c>
      <c r="H742" s="145">
        <v>6</v>
      </c>
      <c r="I742" s="145">
        <v>0</v>
      </c>
      <c r="J742" s="145">
        <v>0</v>
      </c>
      <c r="K742" s="145">
        <v>0</v>
      </c>
      <c r="L742" s="145">
        <v>0</v>
      </c>
      <c r="M742" s="264">
        <v>12</v>
      </c>
      <c r="N742" s="143">
        <v>6</v>
      </c>
      <c r="O742" s="143">
        <v>0</v>
      </c>
      <c r="P742" s="261">
        <v>6</v>
      </c>
      <c r="Q742" s="281"/>
      <c r="R742" s="281"/>
    </row>
    <row r="743" spans="1:18" ht="20.25" customHeight="1" x14ac:dyDescent="0.6">
      <c r="A743" s="76" t="s">
        <v>486</v>
      </c>
      <c r="B743" s="76" t="s">
        <v>496</v>
      </c>
      <c r="C743" s="76" t="s">
        <v>46</v>
      </c>
      <c r="D743" s="76" t="s">
        <v>167</v>
      </c>
      <c r="E743" s="117">
        <v>30</v>
      </c>
      <c r="F743" s="143">
        <v>86</v>
      </c>
      <c r="G743" s="144">
        <v>3</v>
      </c>
      <c r="H743" s="145">
        <v>3</v>
      </c>
      <c r="I743" s="145">
        <v>3</v>
      </c>
      <c r="J743" s="145">
        <v>0</v>
      </c>
      <c r="K743" s="145">
        <v>0</v>
      </c>
      <c r="L743" s="145">
        <v>0</v>
      </c>
      <c r="M743" s="264">
        <v>9</v>
      </c>
      <c r="N743" s="143">
        <v>3</v>
      </c>
      <c r="O743" s="143">
        <v>0</v>
      </c>
      <c r="P743" s="261">
        <v>3</v>
      </c>
      <c r="Q743" s="281"/>
      <c r="R743" s="281"/>
    </row>
    <row r="744" spans="1:18" ht="20.25" customHeight="1" x14ac:dyDescent="0.6">
      <c r="A744" s="76" t="s">
        <v>497</v>
      </c>
      <c r="B744" s="76" t="s">
        <v>498</v>
      </c>
      <c r="C744" s="76" t="s">
        <v>25</v>
      </c>
      <c r="D744" s="76" t="s">
        <v>165</v>
      </c>
      <c r="E744" s="117">
        <v>12</v>
      </c>
      <c r="F744" s="143">
        <v>9</v>
      </c>
      <c r="G744" s="144">
        <v>1</v>
      </c>
      <c r="H744" s="145">
        <v>0</v>
      </c>
      <c r="I744" s="145">
        <v>0</v>
      </c>
      <c r="J744" s="145">
        <v>0</v>
      </c>
      <c r="K744" s="145">
        <v>0</v>
      </c>
      <c r="L744" s="145">
        <v>0</v>
      </c>
      <c r="M744" s="264">
        <v>1</v>
      </c>
      <c r="N744" s="143">
        <v>0</v>
      </c>
      <c r="O744" s="143">
        <v>5</v>
      </c>
      <c r="P744" s="261">
        <v>5</v>
      </c>
      <c r="Q744" s="281"/>
      <c r="R744" s="281"/>
    </row>
    <row r="745" spans="1:18" ht="20.25" customHeight="1" x14ac:dyDescent="0.6">
      <c r="A745" s="76" t="s">
        <v>497</v>
      </c>
      <c r="B745" s="76" t="s">
        <v>499</v>
      </c>
      <c r="C745" s="76" t="s">
        <v>25</v>
      </c>
      <c r="D745" s="76" t="s">
        <v>165</v>
      </c>
      <c r="E745" s="117">
        <v>12</v>
      </c>
      <c r="F745" s="143">
        <v>9</v>
      </c>
      <c r="G745" s="144">
        <v>3</v>
      </c>
      <c r="H745" s="145">
        <v>0</v>
      </c>
      <c r="I745" s="145">
        <v>0</v>
      </c>
      <c r="J745" s="145">
        <v>0</v>
      </c>
      <c r="K745" s="145">
        <v>0</v>
      </c>
      <c r="L745" s="145">
        <v>0</v>
      </c>
      <c r="M745" s="264">
        <v>3</v>
      </c>
      <c r="N745" s="143">
        <v>0</v>
      </c>
      <c r="O745" s="143">
        <v>3</v>
      </c>
      <c r="P745" s="261">
        <v>3</v>
      </c>
      <c r="Q745" s="281"/>
      <c r="R745" s="281"/>
    </row>
    <row r="746" spans="1:18" ht="20.25" customHeight="1" x14ac:dyDescent="0.6">
      <c r="A746" s="76" t="s">
        <v>497</v>
      </c>
      <c r="B746" s="76" t="s">
        <v>500</v>
      </c>
      <c r="C746" s="76" t="s">
        <v>25</v>
      </c>
      <c r="D746" s="76" t="s">
        <v>165</v>
      </c>
      <c r="E746" s="117">
        <v>12</v>
      </c>
      <c r="F746" s="143">
        <v>60</v>
      </c>
      <c r="G746" s="144">
        <v>5</v>
      </c>
      <c r="H746" s="145">
        <v>0</v>
      </c>
      <c r="I746" s="145">
        <v>0</v>
      </c>
      <c r="J746" s="145">
        <v>0</v>
      </c>
      <c r="K746" s="145">
        <v>0</v>
      </c>
      <c r="L746" s="145">
        <v>0</v>
      </c>
      <c r="M746" s="264">
        <v>5</v>
      </c>
      <c r="N746" s="143">
        <v>0</v>
      </c>
      <c r="O746" s="143">
        <v>5</v>
      </c>
      <c r="P746" s="261">
        <v>5</v>
      </c>
      <c r="Q746" s="281"/>
      <c r="R746" s="281"/>
    </row>
    <row r="747" spans="1:18" ht="20.25" customHeight="1" x14ac:dyDescent="0.6">
      <c r="A747" s="76" t="s">
        <v>497</v>
      </c>
      <c r="B747" s="76" t="s">
        <v>501</v>
      </c>
      <c r="C747" s="76" t="s">
        <v>5</v>
      </c>
      <c r="D747" s="76" t="s">
        <v>165</v>
      </c>
      <c r="E747" s="117">
        <v>12</v>
      </c>
      <c r="F747" s="143">
        <v>110</v>
      </c>
      <c r="G747" s="144">
        <v>7</v>
      </c>
      <c r="H747" s="145">
        <v>0</v>
      </c>
      <c r="I747" s="145">
        <v>0</v>
      </c>
      <c r="J747" s="145">
        <v>0</v>
      </c>
      <c r="K747" s="145">
        <v>0</v>
      </c>
      <c r="L747" s="145">
        <v>0</v>
      </c>
      <c r="M747" s="264">
        <v>7</v>
      </c>
      <c r="N747" s="143">
        <v>0</v>
      </c>
      <c r="O747" s="143">
        <v>8</v>
      </c>
      <c r="P747" s="261">
        <v>8</v>
      </c>
      <c r="Q747" s="281"/>
      <c r="R747" s="281"/>
    </row>
    <row r="748" spans="1:18" ht="20.25" customHeight="1" x14ac:dyDescent="0.6">
      <c r="A748" s="76" t="s">
        <v>497</v>
      </c>
      <c r="B748" s="76" t="s">
        <v>501</v>
      </c>
      <c r="C748" s="76" t="s">
        <v>34</v>
      </c>
      <c r="D748" s="76" t="s">
        <v>165</v>
      </c>
      <c r="E748" s="117">
        <v>48</v>
      </c>
      <c r="F748" s="143">
        <v>14</v>
      </c>
      <c r="G748" s="144">
        <v>2</v>
      </c>
      <c r="H748" s="145">
        <v>2</v>
      </c>
      <c r="I748" s="145">
        <v>2</v>
      </c>
      <c r="J748" s="145">
        <v>2</v>
      </c>
      <c r="K748" s="145">
        <v>0</v>
      </c>
      <c r="L748" s="145">
        <v>0</v>
      </c>
      <c r="M748" s="264">
        <v>8</v>
      </c>
      <c r="N748" s="143">
        <v>0</v>
      </c>
      <c r="O748" s="143">
        <v>2</v>
      </c>
      <c r="P748" s="261">
        <v>2</v>
      </c>
      <c r="Q748" s="281"/>
      <c r="R748" s="281"/>
    </row>
    <row r="749" spans="1:18" ht="20.25" customHeight="1" x14ac:dyDescent="0.6">
      <c r="A749" s="76" t="s">
        <v>497</v>
      </c>
      <c r="B749" s="76" t="s">
        <v>502</v>
      </c>
      <c r="C749" s="76" t="s">
        <v>23</v>
      </c>
      <c r="D749" s="76" t="s">
        <v>167</v>
      </c>
      <c r="E749" s="117">
        <v>26</v>
      </c>
      <c r="F749" s="143">
        <v>65</v>
      </c>
      <c r="G749" s="144">
        <v>4</v>
      </c>
      <c r="H749" s="145">
        <v>4</v>
      </c>
      <c r="I749" s="145">
        <v>0</v>
      </c>
      <c r="J749" s="145">
        <v>0</v>
      </c>
      <c r="K749" s="145">
        <v>0</v>
      </c>
      <c r="L749" s="145">
        <v>0</v>
      </c>
      <c r="M749" s="264">
        <v>8</v>
      </c>
      <c r="N749" s="143">
        <v>4</v>
      </c>
      <c r="O749" s="143">
        <v>0</v>
      </c>
      <c r="P749" s="261">
        <v>4</v>
      </c>
      <c r="Q749" s="281"/>
      <c r="R749" s="281"/>
    </row>
    <row r="750" spans="1:18" ht="20.25" customHeight="1" x14ac:dyDescent="0.6">
      <c r="A750" s="76" t="s">
        <v>497</v>
      </c>
      <c r="B750" s="76" t="s">
        <v>502</v>
      </c>
      <c r="C750" s="76" t="s">
        <v>25</v>
      </c>
      <c r="D750" s="76" t="s">
        <v>167</v>
      </c>
      <c r="E750" s="117">
        <v>12</v>
      </c>
      <c r="F750" s="143">
        <v>75</v>
      </c>
      <c r="G750" s="144">
        <v>8</v>
      </c>
      <c r="H750" s="145">
        <v>1</v>
      </c>
      <c r="I750" s="145">
        <v>0</v>
      </c>
      <c r="J750" s="145">
        <v>0</v>
      </c>
      <c r="K750" s="145">
        <v>0</v>
      </c>
      <c r="L750" s="145">
        <v>0</v>
      </c>
      <c r="M750" s="264">
        <v>9</v>
      </c>
      <c r="N750" s="143">
        <v>0</v>
      </c>
      <c r="O750" s="143">
        <v>9</v>
      </c>
      <c r="P750" s="261">
        <v>9</v>
      </c>
      <c r="Q750" s="281"/>
      <c r="R750" s="281"/>
    </row>
    <row r="751" spans="1:18" ht="20.25" customHeight="1" x14ac:dyDescent="0.6">
      <c r="A751" s="76" t="s">
        <v>497</v>
      </c>
      <c r="B751" s="76" t="s">
        <v>502</v>
      </c>
      <c r="C751" s="76" t="s">
        <v>32</v>
      </c>
      <c r="D751" s="76" t="s">
        <v>167</v>
      </c>
      <c r="E751" s="117">
        <v>24</v>
      </c>
      <c r="F751" s="143">
        <v>30</v>
      </c>
      <c r="G751" s="144">
        <v>2</v>
      </c>
      <c r="H751" s="145">
        <v>2</v>
      </c>
      <c r="I751" s="145">
        <v>0</v>
      </c>
      <c r="J751" s="145">
        <v>0</v>
      </c>
      <c r="K751" s="145">
        <v>0</v>
      </c>
      <c r="L751" s="145">
        <v>0</v>
      </c>
      <c r="M751" s="264">
        <v>4</v>
      </c>
      <c r="N751" s="143">
        <v>0</v>
      </c>
      <c r="O751" s="143">
        <v>3</v>
      </c>
      <c r="P751" s="261">
        <v>3</v>
      </c>
      <c r="Q751" s="281"/>
      <c r="R751" s="281"/>
    </row>
    <row r="752" spans="1:18" ht="20.25" customHeight="1" x14ac:dyDescent="0.6">
      <c r="A752" s="76" t="s">
        <v>497</v>
      </c>
      <c r="B752" s="76" t="s">
        <v>502</v>
      </c>
      <c r="C752" s="76" t="s">
        <v>34</v>
      </c>
      <c r="D752" s="76" t="s">
        <v>167</v>
      </c>
      <c r="E752" s="117">
        <v>72</v>
      </c>
      <c r="F752" s="143">
        <v>92</v>
      </c>
      <c r="G752" s="144">
        <v>3</v>
      </c>
      <c r="H752" s="145">
        <v>3</v>
      </c>
      <c r="I752" s="145">
        <v>2</v>
      </c>
      <c r="J752" s="145">
        <v>3</v>
      </c>
      <c r="K752" s="145">
        <v>3</v>
      </c>
      <c r="L752" s="145">
        <v>3</v>
      </c>
      <c r="M752" s="264">
        <v>17</v>
      </c>
      <c r="N752" s="143">
        <v>3</v>
      </c>
      <c r="O752" s="143">
        <v>0</v>
      </c>
      <c r="P752" s="261">
        <v>3</v>
      </c>
      <c r="Q752" s="281"/>
      <c r="R752" s="281"/>
    </row>
    <row r="753" spans="1:18" ht="20.25" customHeight="1" x14ac:dyDescent="0.6">
      <c r="A753" s="76" t="s">
        <v>497</v>
      </c>
      <c r="B753" s="76" t="s">
        <v>502</v>
      </c>
      <c r="C753" s="76" t="s">
        <v>836</v>
      </c>
      <c r="D753" s="76" t="s">
        <v>167</v>
      </c>
      <c r="E753" s="117">
        <v>24</v>
      </c>
      <c r="F753" s="143">
        <v>23</v>
      </c>
      <c r="G753" s="144">
        <v>2</v>
      </c>
      <c r="H753" s="145">
        <v>3</v>
      </c>
      <c r="I753" s="145">
        <v>0</v>
      </c>
      <c r="J753" s="145">
        <v>0</v>
      </c>
      <c r="K753" s="145">
        <v>0</v>
      </c>
      <c r="L753" s="145">
        <v>0</v>
      </c>
      <c r="M753" s="264">
        <v>5</v>
      </c>
      <c r="N753" s="143">
        <v>2</v>
      </c>
      <c r="O753" s="143">
        <v>0</v>
      </c>
      <c r="P753" s="261">
        <v>2</v>
      </c>
      <c r="Q753" s="281"/>
      <c r="R753" s="281"/>
    </row>
    <row r="754" spans="1:18" ht="20.25" customHeight="1" x14ac:dyDescent="0.6">
      <c r="A754" s="76" t="s">
        <v>497</v>
      </c>
      <c r="B754" s="76" t="s">
        <v>502</v>
      </c>
      <c r="C754" s="76" t="s">
        <v>40</v>
      </c>
      <c r="D754" s="76" t="s">
        <v>167</v>
      </c>
      <c r="E754" s="117">
        <v>30</v>
      </c>
      <c r="F754" s="143">
        <v>288</v>
      </c>
      <c r="G754" s="144">
        <v>5</v>
      </c>
      <c r="H754" s="145">
        <v>5</v>
      </c>
      <c r="I754" s="145">
        <v>5</v>
      </c>
      <c r="J754" s="145">
        <v>0</v>
      </c>
      <c r="K754" s="145">
        <v>0</v>
      </c>
      <c r="L754" s="145">
        <v>0</v>
      </c>
      <c r="M754" s="264">
        <v>15</v>
      </c>
      <c r="N754" s="143">
        <v>5</v>
      </c>
      <c r="O754" s="143">
        <v>0</v>
      </c>
      <c r="P754" s="261">
        <v>5</v>
      </c>
      <c r="Q754" s="281"/>
      <c r="R754" s="281"/>
    </row>
    <row r="755" spans="1:18" ht="20.25" customHeight="1" x14ac:dyDescent="0.6">
      <c r="A755" s="76" t="s">
        <v>497</v>
      </c>
      <c r="B755" s="76" t="s">
        <v>502</v>
      </c>
      <c r="C755" s="76" t="s">
        <v>44</v>
      </c>
      <c r="D755" s="76" t="s">
        <v>167</v>
      </c>
      <c r="E755" s="117">
        <v>24</v>
      </c>
      <c r="F755" s="143">
        <v>135</v>
      </c>
      <c r="G755" s="144">
        <v>5</v>
      </c>
      <c r="H755" s="145">
        <v>5</v>
      </c>
      <c r="I755" s="145">
        <v>0</v>
      </c>
      <c r="J755" s="145">
        <v>0</v>
      </c>
      <c r="K755" s="145">
        <v>0</v>
      </c>
      <c r="L755" s="145">
        <v>0</v>
      </c>
      <c r="M755" s="264">
        <v>10</v>
      </c>
      <c r="N755" s="143">
        <v>5</v>
      </c>
      <c r="O755" s="143">
        <v>0</v>
      </c>
      <c r="P755" s="261">
        <v>5</v>
      </c>
      <c r="Q755" s="281"/>
      <c r="R755" s="281"/>
    </row>
    <row r="756" spans="1:18" ht="20.25" customHeight="1" x14ac:dyDescent="0.6">
      <c r="A756" s="76" t="s">
        <v>497</v>
      </c>
      <c r="B756" s="76" t="s">
        <v>502</v>
      </c>
      <c r="C756" s="76" t="s">
        <v>46</v>
      </c>
      <c r="D756" s="76" t="s">
        <v>167</v>
      </c>
      <c r="E756" s="117">
        <v>36</v>
      </c>
      <c r="F756" s="143">
        <v>64</v>
      </c>
      <c r="G756" s="144">
        <v>4</v>
      </c>
      <c r="H756" s="145">
        <v>4</v>
      </c>
      <c r="I756" s="145">
        <v>4</v>
      </c>
      <c r="J756" s="145">
        <v>0</v>
      </c>
      <c r="K756" s="145">
        <v>0</v>
      </c>
      <c r="L756" s="145">
        <v>0</v>
      </c>
      <c r="M756" s="264">
        <v>12</v>
      </c>
      <c r="N756" s="143">
        <v>4</v>
      </c>
      <c r="O756" s="143">
        <v>0</v>
      </c>
      <c r="P756" s="261">
        <v>4</v>
      </c>
      <c r="Q756" s="281"/>
      <c r="R756" s="281"/>
    </row>
    <row r="757" spans="1:18" ht="20.25" customHeight="1" x14ac:dyDescent="0.6">
      <c r="A757" s="76" t="s">
        <v>497</v>
      </c>
      <c r="B757" s="76" t="s">
        <v>502</v>
      </c>
      <c r="C757" s="76" t="s">
        <v>48</v>
      </c>
      <c r="D757" s="76" t="s">
        <v>167</v>
      </c>
      <c r="E757" s="117">
        <v>34</v>
      </c>
      <c r="F757" s="143">
        <v>63</v>
      </c>
      <c r="G757" s="144">
        <v>3</v>
      </c>
      <c r="H757" s="145">
        <v>3</v>
      </c>
      <c r="I757" s="145">
        <v>3</v>
      </c>
      <c r="J757" s="145">
        <v>0</v>
      </c>
      <c r="K757" s="145">
        <v>0</v>
      </c>
      <c r="L757" s="145">
        <v>0</v>
      </c>
      <c r="M757" s="264">
        <v>9</v>
      </c>
      <c r="N757" s="143">
        <v>4</v>
      </c>
      <c r="O757" s="143">
        <v>0</v>
      </c>
      <c r="P757" s="261">
        <v>4</v>
      </c>
      <c r="Q757" s="281"/>
      <c r="R757" s="281"/>
    </row>
    <row r="758" spans="1:18" ht="20.25" customHeight="1" x14ac:dyDescent="0.6">
      <c r="A758" s="76" t="s">
        <v>497</v>
      </c>
      <c r="B758" s="76" t="s">
        <v>503</v>
      </c>
      <c r="C758" s="76" t="s">
        <v>25</v>
      </c>
      <c r="D758" s="76" t="s">
        <v>165</v>
      </c>
      <c r="E758" s="117">
        <v>12</v>
      </c>
      <c r="F758" s="143">
        <v>22</v>
      </c>
      <c r="G758" s="144">
        <v>2</v>
      </c>
      <c r="H758" s="145">
        <v>0</v>
      </c>
      <c r="I758" s="145">
        <v>0</v>
      </c>
      <c r="J758" s="145">
        <v>0</v>
      </c>
      <c r="K758" s="145">
        <v>0</v>
      </c>
      <c r="L758" s="145">
        <v>0</v>
      </c>
      <c r="M758" s="264">
        <v>2</v>
      </c>
      <c r="N758" s="143">
        <v>0</v>
      </c>
      <c r="O758" s="143">
        <v>2</v>
      </c>
      <c r="P758" s="261">
        <v>2</v>
      </c>
      <c r="Q758" s="281"/>
      <c r="R758" s="281"/>
    </row>
    <row r="759" spans="1:18" ht="20.25" customHeight="1" x14ac:dyDescent="0.6">
      <c r="A759" s="76" t="s">
        <v>497</v>
      </c>
      <c r="B759" s="76" t="s">
        <v>504</v>
      </c>
      <c r="C759" s="76" t="s">
        <v>5</v>
      </c>
      <c r="D759" s="76" t="s">
        <v>165</v>
      </c>
      <c r="E759" s="117">
        <v>12</v>
      </c>
      <c r="F759" s="143">
        <v>25</v>
      </c>
      <c r="G759" s="144">
        <v>4</v>
      </c>
      <c r="H759" s="145">
        <v>0</v>
      </c>
      <c r="I759" s="145">
        <v>0</v>
      </c>
      <c r="J759" s="145">
        <v>0</v>
      </c>
      <c r="K759" s="145">
        <v>0</v>
      </c>
      <c r="L759" s="145">
        <v>0</v>
      </c>
      <c r="M759" s="264">
        <v>4</v>
      </c>
      <c r="N759" s="143">
        <v>0</v>
      </c>
      <c r="O759" s="143">
        <v>4</v>
      </c>
      <c r="P759" s="261">
        <v>4</v>
      </c>
      <c r="Q759" s="281"/>
      <c r="R759" s="281"/>
    </row>
    <row r="760" spans="1:18" ht="20.25" customHeight="1" x14ac:dyDescent="0.6">
      <c r="A760" s="76" t="s">
        <v>505</v>
      </c>
      <c r="B760" s="76" t="s">
        <v>506</v>
      </c>
      <c r="C760" s="76" t="s">
        <v>25</v>
      </c>
      <c r="D760" s="76" t="s">
        <v>165</v>
      </c>
      <c r="E760" s="117">
        <v>12</v>
      </c>
      <c r="F760" s="143">
        <v>110</v>
      </c>
      <c r="G760" s="144">
        <v>3</v>
      </c>
      <c r="H760" s="145">
        <v>2</v>
      </c>
      <c r="I760" s="145">
        <v>0</v>
      </c>
      <c r="J760" s="145">
        <v>0</v>
      </c>
      <c r="K760" s="145">
        <v>0</v>
      </c>
      <c r="L760" s="145">
        <v>0</v>
      </c>
      <c r="M760" s="264">
        <v>5</v>
      </c>
      <c r="N760" s="143">
        <v>0</v>
      </c>
      <c r="O760" s="143">
        <v>5</v>
      </c>
      <c r="P760" s="261">
        <v>5</v>
      </c>
      <c r="Q760" s="281"/>
      <c r="R760" s="281"/>
    </row>
    <row r="761" spans="1:18" ht="20.25" customHeight="1" x14ac:dyDescent="0.6">
      <c r="A761" s="76" t="s">
        <v>505</v>
      </c>
      <c r="B761" s="76" t="s">
        <v>507</v>
      </c>
      <c r="C761" s="76" t="s">
        <v>5</v>
      </c>
      <c r="D761" s="76" t="s">
        <v>165</v>
      </c>
      <c r="E761" s="117">
        <v>12</v>
      </c>
      <c r="F761" s="143">
        <v>27</v>
      </c>
      <c r="G761" s="144">
        <v>2</v>
      </c>
      <c r="H761" s="145">
        <v>0</v>
      </c>
      <c r="I761" s="145">
        <v>0</v>
      </c>
      <c r="J761" s="145">
        <v>0</v>
      </c>
      <c r="K761" s="145">
        <v>0</v>
      </c>
      <c r="L761" s="145">
        <v>0</v>
      </c>
      <c r="M761" s="264">
        <v>2</v>
      </c>
      <c r="N761" s="143">
        <v>0</v>
      </c>
      <c r="O761" s="143">
        <v>2</v>
      </c>
      <c r="P761" s="261">
        <v>2</v>
      </c>
      <c r="Q761" s="281"/>
      <c r="R761" s="281"/>
    </row>
    <row r="762" spans="1:18" ht="20.25" customHeight="1" x14ac:dyDescent="0.6">
      <c r="A762" s="76" t="s">
        <v>505</v>
      </c>
      <c r="B762" s="76" t="s">
        <v>508</v>
      </c>
      <c r="C762" s="76" t="s">
        <v>23</v>
      </c>
      <c r="D762" s="76" t="s">
        <v>167</v>
      </c>
      <c r="E762" s="117">
        <v>26</v>
      </c>
      <c r="F762" s="143">
        <v>217</v>
      </c>
      <c r="G762" s="144">
        <v>3</v>
      </c>
      <c r="H762" s="145">
        <v>3</v>
      </c>
      <c r="I762" s="145">
        <v>3</v>
      </c>
      <c r="J762" s="145">
        <v>0</v>
      </c>
      <c r="K762" s="145">
        <v>0</v>
      </c>
      <c r="L762" s="145">
        <v>0</v>
      </c>
      <c r="M762" s="264">
        <v>9</v>
      </c>
      <c r="N762" s="143">
        <v>3</v>
      </c>
      <c r="O762" s="143">
        <v>0</v>
      </c>
      <c r="P762" s="261">
        <v>3</v>
      </c>
      <c r="Q762" s="281"/>
      <c r="R762" s="281"/>
    </row>
    <row r="763" spans="1:18" ht="20.25" customHeight="1" x14ac:dyDescent="0.6">
      <c r="A763" s="76" t="s">
        <v>505</v>
      </c>
      <c r="B763" s="76" t="s">
        <v>508</v>
      </c>
      <c r="C763" s="76" t="s">
        <v>25</v>
      </c>
      <c r="D763" s="76" t="s">
        <v>167</v>
      </c>
      <c r="E763" s="117">
        <v>12</v>
      </c>
      <c r="F763" s="143">
        <v>5</v>
      </c>
      <c r="G763" s="144">
        <v>2</v>
      </c>
      <c r="H763" s="145">
        <v>0</v>
      </c>
      <c r="I763" s="145">
        <v>0</v>
      </c>
      <c r="J763" s="145">
        <v>0</v>
      </c>
      <c r="K763" s="145">
        <v>0</v>
      </c>
      <c r="L763" s="145">
        <v>0</v>
      </c>
      <c r="M763" s="264">
        <v>2</v>
      </c>
      <c r="N763" s="143">
        <v>0</v>
      </c>
      <c r="O763" s="143">
        <v>1</v>
      </c>
      <c r="P763" s="261">
        <v>1</v>
      </c>
      <c r="Q763" s="281"/>
      <c r="R763" s="281"/>
    </row>
    <row r="764" spans="1:18" ht="20.25" customHeight="1" x14ac:dyDescent="0.6">
      <c r="A764" s="76" t="s">
        <v>505</v>
      </c>
      <c r="B764" s="76" t="s">
        <v>508</v>
      </c>
      <c r="C764" s="76" t="s">
        <v>34</v>
      </c>
      <c r="D764" s="76" t="s">
        <v>167</v>
      </c>
      <c r="E764" s="117">
        <v>48</v>
      </c>
      <c r="F764" s="143">
        <v>51</v>
      </c>
      <c r="G764" s="144">
        <v>1</v>
      </c>
      <c r="H764" s="145">
        <v>1</v>
      </c>
      <c r="I764" s="145">
        <v>1</v>
      </c>
      <c r="J764" s="145">
        <v>1</v>
      </c>
      <c r="K764" s="145">
        <v>0</v>
      </c>
      <c r="L764" s="145">
        <v>0</v>
      </c>
      <c r="M764" s="264">
        <v>4</v>
      </c>
      <c r="N764" s="143">
        <v>0</v>
      </c>
      <c r="O764" s="143">
        <v>1</v>
      </c>
      <c r="P764" s="261">
        <v>1</v>
      </c>
      <c r="Q764" s="281"/>
      <c r="R764" s="281"/>
    </row>
    <row r="765" spans="1:18" ht="20.25" customHeight="1" x14ac:dyDescent="0.6">
      <c r="A765" s="76" t="s">
        <v>505</v>
      </c>
      <c r="B765" s="76" t="s">
        <v>508</v>
      </c>
      <c r="C765" s="76" t="s">
        <v>40</v>
      </c>
      <c r="D765" s="76" t="s">
        <v>167</v>
      </c>
      <c r="E765" s="117">
        <v>34</v>
      </c>
      <c r="F765" s="143">
        <v>154</v>
      </c>
      <c r="G765" s="144">
        <v>3</v>
      </c>
      <c r="H765" s="145">
        <v>3</v>
      </c>
      <c r="I765" s="145">
        <v>3</v>
      </c>
      <c r="J765" s="145">
        <v>0</v>
      </c>
      <c r="K765" s="145">
        <v>0</v>
      </c>
      <c r="L765" s="145">
        <v>0</v>
      </c>
      <c r="M765" s="264">
        <v>9</v>
      </c>
      <c r="N765" s="143">
        <v>3</v>
      </c>
      <c r="O765" s="143">
        <v>0</v>
      </c>
      <c r="P765" s="261">
        <v>3</v>
      </c>
      <c r="Q765" s="281"/>
      <c r="R765" s="281"/>
    </row>
    <row r="766" spans="1:18" ht="20.25" customHeight="1" x14ac:dyDescent="0.6">
      <c r="A766" s="76" t="s">
        <v>505</v>
      </c>
      <c r="B766" s="76" t="s">
        <v>508</v>
      </c>
      <c r="C766" s="76" t="s">
        <v>44</v>
      </c>
      <c r="D766" s="76" t="s">
        <v>167</v>
      </c>
      <c r="E766" s="117">
        <v>24</v>
      </c>
      <c r="F766" s="143">
        <v>22</v>
      </c>
      <c r="G766" s="144">
        <v>3</v>
      </c>
      <c r="H766" s="145">
        <v>0</v>
      </c>
      <c r="I766" s="145">
        <v>0</v>
      </c>
      <c r="J766" s="145">
        <v>0</v>
      </c>
      <c r="K766" s="145">
        <v>0</v>
      </c>
      <c r="L766" s="145">
        <v>0</v>
      </c>
      <c r="M766" s="264">
        <v>3</v>
      </c>
      <c r="N766" s="143">
        <v>0</v>
      </c>
      <c r="O766" s="143">
        <v>0</v>
      </c>
      <c r="P766" s="261">
        <v>0</v>
      </c>
      <c r="Q766" s="281"/>
      <c r="R766" s="281"/>
    </row>
    <row r="767" spans="1:18" ht="20.25" customHeight="1" x14ac:dyDescent="0.6">
      <c r="A767" s="76" t="s">
        <v>505</v>
      </c>
      <c r="B767" s="76" t="s">
        <v>508</v>
      </c>
      <c r="C767" s="76" t="s">
        <v>46</v>
      </c>
      <c r="D767" s="76" t="s">
        <v>167</v>
      </c>
      <c r="E767" s="117">
        <v>34</v>
      </c>
      <c r="F767" s="143">
        <v>71</v>
      </c>
      <c r="G767" s="144">
        <v>2</v>
      </c>
      <c r="H767" s="145">
        <v>1</v>
      </c>
      <c r="I767" s="145">
        <v>2</v>
      </c>
      <c r="J767" s="145">
        <v>0</v>
      </c>
      <c r="K767" s="145">
        <v>0</v>
      </c>
      <c r="L767" s="145">
        <v>0</v>
      </c>
      <c r="M767" s="264">
        <v>5</v>
      </c>
      <c r="N767" s="143">
        <v>2</v>
      </c>
      <c r="O767" s="143">
        <v>0</v>
      </c>
      <c r="P767" s="261">
        <v>2</v>
      </c>
      <c r="Q767" s="281"/>
      <c r="R767" s="281"/>
    </row>
    <row r="768" spans="1:18" ht="20.25" customHeight="1" x14ac:dyDescent="0.6">
      <c r="A768" s="76" t="s">
        <v>505</v>
      </c>
      <c r="B768" s="76" t="s">
        <v>508</v>
      </c>
      <c r="C768" s="76" t="s">
        <v>48</v>
      </c>
      <c r="D768" s="76" t="s">
        <v>167</v>
      </c>
      <c r="E768" s="117">
        <v>34</v>
      </c>
      <c r="F768" s="143">
        <v>15</v>
      </c>
      <c r="G768" s="144">
        <v>2</v>
      </c>
      <c r="H768" s="145">
        <v>2</v>
      </c>
      <c r="I768" s="145">
        <v>1</v>
      </c>
      <c r="J768" s="145">
        <v>0</v>
      </c>
      <c r="K768" s="145">
        <v>0</v>
      </c>
      <c r="L768" s="145">
        <v>0</v>
      </c>
      <c r="M768" s="264">
        <v>5</v>
      </c>
      <c r="N768" s="143">
        <v>2</v>
      </c>
      <c r="O768" s="143">
        <v>0</v>
      </c>
      <c r="P768" s="261">
        <v>2</v>
      </c>
      <c r="Q768" s="281"/>
      <c r="R768" s="281"/>
    </row>
    <row r="769" spans="1:20" ht="20.25" customHeight="1" x14ac:dyDescent="0.6">
      <c r="A769" s="76" t="s">
        <v>509</v>
      </c>
      <c r="B769" s="76" t="s">
        <v>510</v>
      </c>
      <c r="C769" s="76" t="s">
        <v>44</v>
      </c>
      <c r="D769" s="76" t="s">
        <v>165</v>
      </c>
      <c r="E769" s="117">
        <v>24</v>
      </c>
      <c r="F769" s="143">
        <v>106</v>
      </c>
      <c r="G769" s="144">
        <v>4</v>
      </c>
      <c r="H769" s="145">
        <v>4</v>
      </c>
      <c r="I769" s="145">
        <v>0</v>
      </c>
      <c r="J769" s="145">
        <v>0</v>
      </c>
      <c r="K769" s="145">
        <v>0</v>
      </c>
      <c r="L769" s="145">
        <v>0</v>
      </c>
      <c r="M769" s="264">
        <v>8</v>
      </c>
      <c r="N769" s="143">
        <v>0</v>
      </c>
      <c r="O769" s="143">
        <v>4</v>
      </c>
      <c r="P769" s="261">
        <v>4</v>
      </c>
      <c r="Q769" s="281"/>
      <c r="R769" s="281"/>
    </row>
    <row r="770" spans="1:20" ht="20.25" customHeight="1" x14ac:dyDescent="0.6">
      <c r="A770" s="76" t="s">
        <v>509</v>
      </c>
      <c r="B770" s="76" t="s">
        <v>511</v>
      </c>
      <c r="C770" s="76" t="s">
        <v>34</v>
      </c>
      <c r="D770" s="76" t="s">
        <v>165</v>
      </c>
      <c r="E770" s="117">
        <v>48</v>
      </c>
      <c r="F770" s="143">
        <v>103</v>
      </c>
      <c r="G770" s="144">
        <v>1</v>
      </c>
      <c r="H770" s="145">
        <v>1</v>
      </c>
      <c r="I770" s="145">
        <v>1</v>
      </c>
      <c r="J770" s="145">
        <v>1</v>
      </c>
      <c r="K770" s="145">
        <v>0</v>
      </c>
      <c r="L770" s="145">
        <v>0</v>
      </c>
      <c r="M770" s="264">
        <v>4</v>
      </c>
      <c r="N770" s="143">
        <v>0</v>
      </c>
      <c r="O770" s="143">
        <v>1</v>
      </c>
      <c r="P770" s="261">
        <v>1</v>
      </c>
      <c r="Q770" s="281"/>
      <c r="R770" s="281"/>
    </row>
    <row r="771" spans="1:20" ht="20.25" customHeight="1" x14ac:dyDescent="0.6">
      <c r="A771" s="76" t="s">
        <v>509</v>
      </c>
      <c r="B771" s="76" t="s">
        <v>512</v>
      </c>
      <c r="C771" s="76" t="s">
        <v>23</v>
      </c>
      <c r="D771" s="76" t="s">
        <v>167</v>
      </c>
      <c r="E771" s="117">
        <v>24</v>
      </c>
      <c r="F771" s="143">
        <v>95</v>
      </c>
      <c r="G771" s="144">
        <v>3</v>
      </c>
      <c r="H771" s="145">
        <v>3</v>
      </c>
      <c r="I771" s="145">
        <v>0</v>
      </c>
      <c r="J771" s="145">
        <v>0</v>
      </c>
      <c r="K771" s="145">
        <v>0</v>
      </c>
      <c r="L771" s="145">
        <v>0</v>
      </c>
      <c r="M771" s="264">
        <v>6</v>
      </c>
      <c r="N771" s="143">
        <v>3</v>
      </c>
      <c r="O771" s="143">
        <v>0</v>
      </c>
      <c r="P771" s="261">
        <v>3</v>
      </c>
      <c r="Q771" s="281"/>
      <c r="R771" s="281"/>
    </row>
    <row r="772" spans="1:20" ht="20.25" customHeight="1" x14ac:dyDescent="0.6">
      <c r="A772" s="76" t="s">
        <v>509</v>
      </c>
      <c r="B772" s="76" t="s">
        <v>512</v>
      </c>
      <c r="C772" s="76" t="s">
        <v>40</v>
      </c>
      <c r="D772" s="76" t="s">
        <v>167</v>
      </c>
      <c r="E772" s="117">
        <v>26</v>
      </c>
      <c r="F772" s="143">
        <v>88</v>
      </c>
      <c r="G772" s="144">
        <v>5</v>
      </c>
      <c r="H772" s="145">
        <v>5</v>
      </c>
      <c r="I772" s="145">
        <v>0</v>
      </c>
      <c r="J772" s="145">
        <v>0</v>
      </c>
      <c r="K772" s="145">
        <v>0</v>
      </c>
      <c r="L772" s="145">
        <v>0</v>
      </c>
      <c r="M772" s="264">
        <v>10</v>
      </c>
      <c r="N772" s="143">
        <v>5</v>
      </c>
      <c r="O772" s="143">
        <v>0</v>
      </c>
      <c r="P772" s="261">
        <v>5</v>
      </c>
      <c r="Q772" s="281"/>
      <c r="R772" s="281"/>
    </row>
    <row r="773" spans="1:20" ht="20.25" customHeight="1" x14ac:dyDescent="0.6">
      <c r="A773" s="76" t="s">
        <v>509</v>
      </c>
      <c r="B773" s="76" t="s">
        <v>512</v>
      </c>
      <c r="C773" s="76" t="s">
        <v>46</v>
      </c>
      <c r="D773" s="76" t="s">
        <v>167</v>
      </c>
      <c r="E773" s="117">
        <v>36</v>
      </c>
      <c r="F773" s="143">
        <v>70</v>
      </c>
      <c r="G773" s="144">
        <v>2</v>
      </c>
      <c r="H773" s="145">
        <v>3</v>
      </c>
      <c r="I773" s="145">
        <v>1</v>
      </c>
      <c r="J773" s="145">
        <v>0</v>
      </c>
      <c r="K773" s="145">
        <v>0</v>
      </c>
      <c r="L773" s="145">
        <v>0</v>
      </c>
      <c r="M773" s="264">
        <v>6</v>
      </c>
      <c r="N773" s="143">
        <v>2</v>
      </c>
      <c r="O773" s="143">
        <v>0</v>
      </c>
      <c r="P773" s="261">
        <v>2</v>
      </c>
      <c r="Q773" s="281"/>
      <c r="R773" s="281"/>
    </row>
    <row r="774" spans="1:20" ht="20.25" customHeight="1" x14ac:dyDescent="0.6">
      <c r="A774" s="76" t="s">
        <v>509</v>
      </c>
      <c r="B774" s="76" t="s">
        <v>512</v>
      </c>
      <c r="C774" s="76" t="s">
        <v>48</v>
      </c>
      <c r="D774" s="76" t="s">
        <v>167</v>
      </c>
      <c r="E774" s="117">
        <v>34</v>
      </c>
      <c r="F774" s="143">
        <v>52</v>
      </c>
      <c r="G774" s="144">
        <v>2</v>
      </c>
      <c r="H774" s="145">
        <v>2</v>
      </c>
      <c r="I774" s="145">
        <v>2</v>
      </c>
      <c r="J774" s="145">
        <v>0</v>
      </c>
      <c r="K774" s="145">
        <v>0</v>
      </c>
      <c r="L774" s="145">
        <v>0</v>
      </c>
      <c r="M774" s="264">
        <v>6</v>
      </c>
      <c r="N774" s="143">
        <v>1</v>
      </c>
      <c r="O774" s="143">
        <v>0</v>
      </c>
      <c r="P774" s="261">
        <v>1</v>
      </c>
      <c r="Q774" s="281"/>
      <c r="R774" s="281"/>
      <c r="T774" s="257"/>
    </row>
    <row r="775" spans="1:20" ht="20.25" customHeight="1" x14ac:dyDescent="0.6">
      <c r="A775" s="76" t="s">
        <v>509</v>
      </c>
      <c r="B775" s="76" t="s">
        <v>513</v>
      </c>
      <c r="C775" s="76" t="s">
        <v>5</v>
      </c>
      <c r="D775" s="76" t="s">
        <v>165</v>
      </c>
      <c r="E775" s="117">
        <v>12</v>
      </c>
      <c r="F775" s="143">
        <v>16</v>
      </c>
      <c r="G775" s="144">
        <v>5</v>
      </c>
      <c r="H775" s="145">
        <v>1</v>
      </c>
      <c r="I775" s="145">
        <v>0</v>
      </c>
      <c r="J775" s="145">
        <v>0</v>
      </c>
      <c r="K775" s="145">
        <v>0</v>
      </c>
      <c r="L775" s="145">
        <v>0</v>
      </c>
      <c r="M775" s="264">
        <v>6</v>
      </c>
      <c r="N775" s="143">
        <v>0</v>
      </c>
      <c r="O775" s="143">
        <v>4</v>
      </c>
      <c r="P775" s="261">
        <v>4</v>
      </c>
      <c r="Q775" s="281"/>
      <c r="R775" s="281"/>
    </row>
    <row r="776" spans="1:20" ht="20.25" customHeight="1" x14ac:dyDescent="0.6">
      <c r="A776" s="76" t="s">
        <v>509</v>
      </c>
      <c r="B776" s="76" t="s">
        <v>513</v>
      </c>
      <c r="C776" s="76" t="s">
        <v>48</v>
      </c>
      <c r="D776" s="76" t="s">
        <v>165</v>
      </c>
      <c r="E776" s="117">
        <v>36</v>
      </c>
      <c r="F776" s="143">
        <v>10</v>
      </c>
      <c r="G776" s="144">
        <v>1</v>
      </c>
      <c r="H776" s="145">
        <v>1</v>
      </c>
      <c r="I776" s="145">
        <v>1</v>
      </c>
      <c r="J776" s="145">
        <v>0</v>
      </c>
      <c r="K776" s="145">
        <v>0</v>
      </c>
      <c r="L776" s="145">
        <v>0</v>
      </c>
      <c r="M776" s="264">
        <v>3</v>
      </c>
      <c r="N776" s="143">
        <v>0</v>
      </c>
      <c r="O776" s="143">
        <v>1</v>
      </c>
      <c r="P776" s="261">
        <v>1</v>
      </c>
      <c r="Q776" s="281"/>
      <c r="R776" s="281"/>
    </row>
    <row r="777" spans="1:20" ht="36.75" customHeight="1" x14ac:dyDescent="0.6">
      <c r="A777" s="113"/>
      <c r="B777" s="114" t="s">
        <v>88</v>
      </c>
      <c r="C777" s="113"/>
      <c r="D777" s="113"/>
      <c r="E777" s="113"/>
      <c r="F777" s="147">
        <f t="shared" ref="F777:L777" si="0">SUM(F5:F776)</f>
        <v>68920</v>
      </c>
      <c r="G777" s="148">
        <f t="shared" si="0"/>
        <v>3780</v>
      </c>
      <c r="H777" s="147">
        <f t="shared" si="0"/>
        <v>2186</v>
      </c>
      <c r="I777" s="147">
        <f t="shared" si="0"/>
        <v>1044</v>
      </c>
      <c r="J777" s="147">
        <f t="shared" si="0"/>
        <v>283</v>
      </c>
      <c r="K777" s="147">
        <f t="shared" si="0"/>
        <v>99</v>
      </c>
      <c r="L777" s="147">
        <f t="shared" si="0"/>
        <v>100</v>
      </c>
      <c r="M777" s="259">
        <f t="shared" ref="M777" si="1">SUM(G777:L777)</f>
        <v>7492</v>
      </c>
      <c r="N777" s="147">
        <f>SUM(N5:N776)</f>
        <v>886</v>
      </c>
      <c r="O777" s="147">
        <f>SUM(O5:O776)</f>
        <v>2884</v>
      </c>
      <c r="P777" s="260">
        <f t="shared" ref="P777" si="2">SUM(N777:O777)</f>
        <v>3770</v>
      </c>
      <c r="Q777" s="281"/>
      <c r="R777" s="281"/>
    </row>
    <row r="778" spans="1:20" ht="20.25" customHeight="1" x14ac:dyDescent="0.6">
      <c r="A778" s="169" t="s">
        <v>514</v>
      </c>
    </row>
    <row r="779" spans="1:20" ht="13.5" customHeight="1" x14ac:dyDescent="0.55000000000000004">
      <c r="A779" s="170"/>
    </row>
    <row r="780" spans="1:20" ht="14.25" x14ac:dyDescent="0.55000000000000004">
      <c r="A780" s="170" t="s">
        <v>837</v>
      </c>
    </row>
    <row r="781" spans="1:20" ht="14.25" x14ac:dyDescent="0.55000000000000004">
      <c r="A781" s="170" t="s">
        <v>838</v>
      </c>
    </row>
  </sheetData>
  <autoFilter ref="A4:P781" xr:uid="{00000000-0001-0000-1A00-000000000000}"/>
  <mergeCells count="4">
    <mergeCell ref="A2:B2"/>
    <mergeCell ref="G3:M3"/>
    <mergeCell ref="A1:D1"/>
    <mergeCell ref="N3:P3"/>
  </mergeCells>
  <conditionalFormatting sqref="A5:K776 M5:O776">
    <cfRule type="expression" dxfId="20" priority="3">
      <formula>MOD(ROW(),2)=0</formula>
    </cfRule>
  </conditionalFormatting>
  <conditionalFormatting sqref="L5:L776">
    <cfRule type="expression" dxfId="19" priority="2">
      <formula>MOD(ROW(),2)=0</formula>
    </cfRule>
  </conditionalFormatting>
  <conditionalFormatting sqref="P5:P776">
    <cfRule type="expression" dxfId="18" priority="1">
      <formula>MOD(ROW(),2)=0</formula>
    </cfRule>
  </conditionalFormatting>
  <hyperlinks>
    <hyperlink ref="A2:B2" location="TOC!A1" display="Return to Table of Contents" xr:uid="{00000000-0004-0000-1A00-000000000000}"/>
  </hyperlinks>
  <pageMargins left="0.25" right="0.25" top="0.75" bottom="0.75" header="0.3" footer="0.3"/>
  <pageSetup scale="55" fitToHeight="0" orientation="portrait" r:id="rId1"/>
  <headerFooter>
    <oddHeader>&amp;L2024-25 &amp;"Arial,Italic"Survey of Advanced Dental Education</oddHeader>
  </headerFooter>
  <rowBreaks count="14" manualBreakCount="14">
    <brk id="50" max="15" man="1"/>
    <brk id="109" max="15" man="1"/>
    <brk id="168" max="15" man="1"/>
    <brk id="214" max="15" man="1"/>
    <brk id="264" max="15" man="1"/>
    <brk id="316" max="15" man="1"/>
    <brk id="362" max="15" man="1"/>
    <brk id="420" max="15" man="1"/>
    <brk id="478" max="15" man="1"/>
    <brk id="533" max="15" man="1"/>
    <brk id="588" max="15" man="1"/>
    <brk id="644" max="15" man="1"/>
    <brk id="703" max="15" man="1"/>
    <brk id="759" max="15" man="1"/>
  </rowBreaks>
  <colBreaks count="2" manualBreakCount="2">
    <brk id="6" max="782" man="1"/>
    <brk id="13" max="782" man="1"/>
  </colBreaks>
  <ignoredErrors>
    <ignoredError sqref="M777" 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5"/>
    <pageSetUpPr fitToPage="1"/>
  </sheetPr>
  <dimension ref="A1:O183"/>
  <sheetViews>
    <sheetView workbookViewId="0"/>
  </sheetViews>
  <sheetFormatPr defaultColWidth="9.26953125" defaultRowHeight="13" x14ac:dyDescent="0.6"/>
  <cols>
    <col min="1" max="2" width="9.26953125" style="2"/>
    <col min="3" max="3" width="11.26953125" style="2" customWidth="1"/>
    <col min="4" max="5" width="11.40625" style="2" bestFit="1" customWidth="1"/>
    <col min="6" max="9" width="9.26953125" style="2"/>
    <col min="10" max="10" width="21.7265625" style="2" customWidth="1"/>
    <col min="11" max="11" width="9.26953125" style="2"/>
    <col min="12" max="12" width="12.7265625" style="2" customWidth="1"/>
    <col min="13" max="16384" width="9.26953125" style="2"/>
  </cols>
  <sheetData>
    <row r="1" spans="1:14" ht="16.75" x14ac:dyDescent="0.7">
      <c r="A1" s="56" t="s">
        <v>843</v>
      </c>
      <c r="B1" s="14"/>
      <c r="C1" s="14"/>
    </row>
    <row r="2" spans="1:14" ht="14.25" x14ac:dyDescent="0.65">
      <c r="A2" s="334" t="s">
        <v>3</v>
      </c>
      <c r="B2" s="334"/>
      <c r="C2" s="334"/>
    </row>
    <row r="3" spans="1:14" x14ac:dyDescent="0.6">
      <c r="F3" s="12"/>
      <c r="J3" s="7"/>
    </row>
    <row r="4" spans="1:14" x14ac:dyDescent="0.6">
      <c r="J4" s="7"/>
    </row>
    <row r="5" spans="1:14" x14ac:dyDescent="0.6">
      <c r="J5" s="5"/>
      <c r="N5" s="3"/>
    </row>
    <row r="6" spans="1:14" x14ac:dyDescent="0.6">
      <c r="D6" s="2" t="s">
        <v>515</v>
      </c>
      <c r="J6" s="4"/>
    </row>
    <row r="7" spans="1:14" ht="12.75" customHeight="1" x14ac:dyDescent="0.6">
      <c r="C7" s="2" t="s">
        <v>17</v>
      </c>
      <c r="D7" s="41">
        <v>11.9</v>
      </c>
      <c r="E7" s="20" t="s">
        <v>516</v>
      </c>
      <c r="J7" s="7"/>
    </row>
    <row r="8" spans="1:14" ht="12.75" customHeight="1" x14ac:dyDescent="0.6">
      <c r="C8" s="2" t="s">
        <v>685</v>
      </c>
      <c r="D8" s="20">
        <v>12</v>
      </c>
      <c r="E8" s="2" t="s">
        <v>516</v>
      </c>
      <c r="J8" s="8"/>
    </row>
    <row r="9" spans="1:14" x14ac:dyDescent="0.6">
      <c r="C9" s="2" t="s">
        <v>25</v>
      </c>
      <c r="D9" s="39">
        <v>12.1</v>
      </c>
      <c r="E9" s="2" t="s">
        <v>516</v>
      </c>
      <c r="J9" s="346"/>
      <c r="K9" s="346"/>
      <c r="L9" s="346"/>
      <c r="M9" s="346"/>
    </row>
    <row r="10" spans="1:14" x14ac:dyDescent="0.6">
      <c r="C10" s="2" t="s">
        <v>5</v>
      </c>
      <c r="D10" s="39">
        <v>13.3</v>
      </c>
      <c r="E10" s="2" t="s">
        <v>516</v>
      </c>
      <c r="F10" s="40"/>
      <c r="J10" s="47"/>
      <c r="K10" s="47"/>
      <c r="L10" s="47"/>
      <c r="M10" s="47"/>
    </row>
    <row r="11" spans="1:14" x14ac:dyDescent="0.6">
      <c r="C11" s="2" t="s">
        <v>21</v>
      </c>
      <c r="D11" s="39">
        <v>14.4</v>
      </c>
      <c r="E11" s="2" t="s">
        <v>516</v>
      </c>
      <c r="F11" s="40"/>
      <c r="J11" s="5"/>
      <c r="K11" s="5"/>
      <c r="L11" s="5"/>
      <c r="M11" s="5"/>
    </row>
    <row r="12" spans="1:14" x14ac:dyDescent="0.6">
      <c r="C12" s="2" t="s">
        <v>9</v>
      </c>
      <c r="D12" s="41">
        <v>16.899999999999999</v>
      </c>
      <c r="E12" s="2" t="s">
        <v>516</v>
      </c>
      <c r="F12" s="40"/>
      <c r="J12" s="4"/>
    </row>
    <row r="13" spans="1:14" x14ac:dyDescent="0.6">
      <c r="C13" s="2" t="s">
        <v>38</v>
      </c>
      <c r="D13" s="20">
        <v>24</v>
      </c>
      <c r="E13" s="2" t="s">
        <v>516</v>
      </c>
      <c r="F13" s="40"/>
      <c r="J13" s="4"/>
    </row>
    <row r="14" spans="1:14" x14ac:dyDescent="0.6">
      <c r="C14" s="2" t="s">
        <v>44</v>
      </c>
      <c r="D14" s="39">
        <v>24.3</v>
      </c>
      <c r="E14" s="40" t="s">
        <v>516</v>
      </c>
    </row>
    <row r="15" spans="1:14" x14ac:dyDescent="0.6">
      <c r="C15" s="2" t="s">
        <v>23</v>
      </c>
      <c r="D15" s="39">
        <v>25.3</v>
      </c>
      <c r="E15" s="2" t="s">
        <v>516</v>
      </c>
      <c r="F15" s="40"/>
      <c r="J15" s="7"/>
    </row>
    <row r="16" spans="1:14" x14ac:dyDescent="0.6">
      <c r="C16" s="2" t="s">
        <v>36</v>
      </c>
      <c r="D16" s="20">
        <v>27.7</v>
      </c>
      <c r="E16" s="2" t="s">
        <v>516</v>
      </c>
      <c r="F16" s="40"/>
      <c r="J16" s="5"/>
    </row>
    <row r="17" spans="3:13" x14ac:dyDescent="0.6">
      <c r="C17" s="2" t="s">
        <v>32</v>
      </c>
      <c r="D17" s="20">
        <v>28.7</v>
      </c>
      <c r="E17" s="2" t="s">
        <v>516</v>
      </c>
      <c r="F17" s="40"/>
      <c r="J17" s="4"/>
    </row>
    <row r="18" spans="3:13" ht="12.75" customHeight="1" x14ac:dyDescent="0.6">
      <c r="C18" s="2" t="s">
        <v>40</v>
      </c>
      <c r="D18" s="41">
        <v>31.3</v>
      </c>
      <c r="E18" s="2" t="s">
        <v>516</v>
      </c>
      <c r="F18" s="40"/>
      <c r="J18" s="7"/>
    </row>
    <row r="19" spans="3:13" ht="12.75" customHeight="1" x14ac:dyDescent="0.6">
      <c r="C19" s="2" t="s">
        <v>30</v>
      </c>
      <c r="D19" s="20">
        <v>34.299999999999997</v>
      </c>
      <c r="E19" s="40" t="s">
        <v>516</v>
      </c>
      <c r="J19" s="8"/>
    </row>
    <row r="20" spans="3:13" x14ac:dyDescent="0.6">
      <c r="C20" s="2" t="s">
        <v>46</v>
      </c>
      <c r="D20" s="41">
        <v>34.9</v>
      </c>
      <c r="E20" s="40" t="s">
        <v>516</v>
      </c>
      <c r="J20" s="346"/>
      <c r="K20" s="346"/>
      <c r="L20" s="346"/>
      <c r="M20" s="346"/>
    </row>
    <row r="21" spans="3:13" x14ac:dyDescent="0.6">
      <c r="C21" s="2" t="s">
        <v>48</v>
      </c>
      <c r="D21" s="39">
        <v>35.299999999999997</v>
      </c>
      <c r="E21" s="40" t="s">
        <v>516</v>
      </c>
      <c r="J21" s="47"/>
      <c r="K21" s="47"/>
      <c r="L21" s="47"/>
      <c r="M21" s="47"/>
    </row>
    <row r="22" spans="3:13" x14ac:dyDescent="0.6">
      <c r="C22" s="2" t="s">
        <v>19</v>
      </c>
      <c r="D22" s="20">
        <v>36</v>
      </c>
      <c r="E22" s="40" t="s">
        <v>516</v>
      </c>
      <c r="J22" s="5"/>
      <c r="K22" s="5"/>
      <c r="L22" s="5"/>
      <c r="M22" s="5"/>
    </row>
    <row r="23" spans="3:13" x14ac:dyDescent="0.6">
      <c r="C23" s="2" t="s">
        <v>7</v>
      </c>
      <c r="D23" s="20">
        <v>48</v>
      </c>
      <c r="E23" s="2" t="s">
        <v>516</v>
      </c>
      <c r="J23" s="4"/>
    </row>
    <row r="24" spans="3:13" x14ac:dyDescent="0.6">
      <c r="C24" s="2" t="s">
        <v>34</v>
      </c>
      <c r="D24" s="41">
        <v>53.3</v>
      </c>
      <c r="E24" s="40" t="s">
        <v>516</v>
      </c>
      <c r="J24" s="4"/>
    </row>
    <row r="25" spans="3:13" x14ac:dyDescent="0.6">
      <c r="D25" s="2" t="s">
        <v>517</v>
      </c>
      <c r="E25" s="40"/>
    </row>
    <row r="26" spans="3:13" x14ac:dyDescent="0.6">
      <c r="J26" s="7"/>
    </row>
    <row r="27" spans="3:13" x14ac:dyDescent="0.6">
      <c r="J27" s="5"/>
    </row>
    <row r="28" spans="3:13" x14ac:dyDescent="0.6">
      <c r="J28" s="4"/>
    </row>
    <row r="29" spans="3:13" ht="12.75" customHeight="1" x14ac:dyDescent="0.6">
      <c r="J29" s="7"/>
    </row>
    <row r="30" spans="3:13" ht="12.75" customHeight="1" x14ac:dyDescent="0.6">
      <c r="J30" s="8"/>
    </row>
    <row r="31" spans="3:13" x14ac:dyDescent="0.6">
      <c r="J31" s="346"/>
      <c r="K31" s="346"/>
      <c r="L31" s="346"/>
      <c r="M31" s="346"/>
    </row>
    <row r="32" spans="3:13" x14ac:dyDescent="0.6">
      <c r="J32" s="47"/>
      <c r="K32" s="47"/>
      <c r="L32" s="47"/>
      <c r="M32" s="47"/>
    </row>
    <row r="33" spans="1:14" x14ac:dyDescent="0.6">
      <c r="J33" s="5"/>
      <c r="K33" s="5"/>
      <c r="L33" s="5"/>
      <c r="M33" s="5"/>
    </row>
    <row r="34" spans="1:14" x14ac:dyDescent="0.6">
      <c r="J34" s="4"/>
    </row>
    <row r="35" spans="1:14" x14ac:dyDescent="0.6">
      <c r="J35" s="4"/>
    </row>
    <row r="37" spans="1:14" x14ac:dyDescent="0.6">
      <c r="J37" s="7"/>
    </row>
    <row r="38" spans="1:14" x14ac:dyDescent="0.6">
      <c r="J38" s="5"/>
    </row>
    <row r="39" spans="1:14" x14ac:dyDescent="0.6">
      <c r="A39" s="6"/>
      <c r="J39" s="4"/>
    </row>
    <row r="40" spans="1:14" ht="12.75" customHeight="1" x14ac:dyDescent="0.6">
      <c r="A40" s="6"/>
      <c r="J40" s="7"/>
    </row>
    <row r="41" spans="1:14" x14ac:dyDescent="0.6">
      <c r="A41" s="6"/>
      <c r="B41" s="9"/>
      <c r="J41" s="8"/>
    </row>
    <row r="42" spans="1:14" ht="13.5" x14ac:dyDescent="0.6">
      <c r="B42" s="171" t="s">
        <v>518</v>
      </c>
      <c r="K42" s="346"/>
      <c r="L42" s="346"/>
      <c r="M42" s="346"/>
      <c r="N42" s="346"/>
    </row>
    <row r="43" spans="1:14" x14ac:dyDescent="0.6">
      <c r="B43" s="9"/>
      <c r="K43" s="47"/>
      <c r="L43" s="47"/>
      <c r="M43" s="47"/>
      <c r="N43" s="47"/>
    </row>
    <row r="44" spans="1:14" x14ac:dyDescent="0.6">
      <c r="B44" s="170" t="s">
        <v>837</v>
      </c>
      <c r="K44" s="5"/>
      <c r="L44" s="5"/>
      <c r="M44" s="5"/>
      <c r="N44" s="5"/>
    </row>
    <row r="45" spans="1:14" x14ac:dyDescent="0.6">
      <c r="B45" s="170" t="s">
        <v>838</v>
      </c>
      <c r="K45" s="4"/>
    </row>
    <row r="46" spans="1:14" x14ac:dyDescent="0.6">
      <c r="A46" s="30"/>
      <c r="J46" s="4"/>
    </row>
    <row r="47" spans="1:14" x14ac:dyDescent="0.6">
      <c r="A47" s="3"/>
    </row>
    <row r="48" spans="1:14" x14ac:dyDescent="0.6">
      <c r="A48" s="3"/>
      <c r="J48" s="7"/>
    </row>
    <row r="49" spans="1:15" x14ac:dyDescent="0.6">
      <c r="A49" s="3"/>
      <c r="J49" s="5"/>
      <c r="O49" s="12"/>
    </row>
    <row r="50" spans="1:15" x14ac:dyDescent="0.6">
      <c r="A50" s="30"/>
      <c r="J50" s="4"/>
      <c r="O50" s="12"/>
    </row>
    <row r="51" spans="1:15" ht="12.75" customHeight="1" x14ac:dyDescent="0.6">
      <c r="D51" s="42"/>
      <c r="J51" s="7"/>
      <c r="O51" s="12"/>
    </row>
    <row r="52" spans="1:15" x14ac:dyDescent="0.6">
      <c r="D52" s="42"/>
      <c r="E52" s="42"/>
      <c r="J52" s="8"/>
    </row>
    <row r="53" spans="1:15" x14ac:dyDescent="0.6">
      <c r="D53" s="42"/>
      <c r="E53" s="42"/>
      <c r="J53" s="346"/>
      <c r="K53" s="346"/>
      <c r="L53" s="346"/>
      <c r="M53" s="346"/>
    </row>
    <row r="54" spans="1:15" x14ac:dyDescent="0.6">
      <c r="D54" s="42"/>
      <c r="E54" s="42"/>
      <c r="F54" s="40"/>
      <c r="J54" s="47"/>
      <c r="K54" s="47"/>
      <c r="L54" s="47"/>
      <c r="M54" s="47"/>
    </row>
    <row r="55" spans="1:15" ht="12.75" customHeight="1" x14ac:dyDescent="0.6">
      <c r="D55" s="42"/>
      <c r="E55" s="42"/>
      <c r="F55" s="40"/>
      <c r="G55" s="40"/>
      <c r="H55" s="40"/>
      <c r="J55" s="5"/>
      <c r="K55" s="5"/>
      <c r="L55" s="5"/>
      <c r="M55" s="5"/>
    </row>
    <row r="56" spans="1:15" x14ac:dyDescent="0.6">
      <c r="D56" s="42"/>
      <c r="E56" s="42"/>
      <c r="G56" s="40"/>
      <c r="H56" s="40"/>
      <c r="J56" s="4"/>
    </row>
    <row r="57" spans="1:15" x14ac:dyDescent="0.6">
      <c r="D57" s="42"/>
      <c r="E57" s="42"/>
      <c r="F57" s="40"/>
      <c r="G57" s="40"/>
      <c r="H57" s="40"/>
      <c r="J57" s="4"/>
    </row>
    <row r="58" spans="1:15" x14ac:dyDescent="0.6">
      <c r="D58" s="42"/>
      <c r="E58" s="42"/>
    </row>
    <row r="59" spans="1:15" x14ac:dyDescent="0.6">
      <c r="D59" s="42"/>
      <c r="E59" s="42"/>
      <c r="F59" s="40"/>
      <c r="G59" s="40"/>
      <c r="J59" s="7"/>
    </row>
    <row r="60" spans="1:15" x14ac:dyDescent="0.6">
      <c r="D60" s="42"/>
      <c r="E60" s="42"/>
      <c r="G60" s="40"/>
      <c r="J60" s="5"/>
    </row>
    <row r="61" spans="1:15" x14ac:dyDescent="0.6">
      <c r="D61" s="42"/>
      <c r="E61" s="42"/>
      <c r="G61" s="40"/>
      <c r="H61" s="40"/>
      <c r="J61" s="4"/>
    </row>
    <row r="62" spans="1:15" ht="12.75" customHeight="1" x14ac:dyDescent="0.6">
      <c r="D62" s="42"/>
      <c r="E62" s="42"/>
      <c r="G62" s="40"/>
      <c r="J62" s="7"/>
    </row>
    <row r="63" spans="1:15" x14ac:dyDescent="0.6">
      <c r="D63" s="42"/>
      <c r="E63" s="42"/>
      <c r="G63" s="40"/>
      <c r="H63" s="40"/>
      <c r="J63" s="8"/>
    </row>
    <row r="64" spans="1:15" x14ac:dyDescent="0.6">
      <c r="D64" s="42"/>
      <c r="E64" s="42"/>
      <c r="G64" s="40"/>
      <c r="H64" s="40"/>
      <c r="J64" s="346"/>
      <c r="K64" s="346"/>
      <c r="L64" s="346"/>
      <c r="M64" s="346"/>
    </row>
    <row r="65" spans="4:13" x14ac:dyDescent="0.6">
      <c r="D65" s="42"/>
      <c r="E65" s="42"/>
      <c r="G65" s="40"/>
      <c r="H65" s="40"/>
      <c r="J65" s="47"/>
      <c r="K65" s="47"/>
      <c r="L65" s="47"/>
      <c r="M65" s="47"/>
    </row>
    <row r="66" spans="4:13" x14ac:dyDescent="0.6">
      <c r="D66" s="42"/>
      <c r="E66" s="42"/>
      <c r="G66" s="40"/>
      <c r="H66" s="40"/>
      <c r="J66" s="5"/>
      <c r="K66" s="5"/>
      <c r="L66" s="5"/>
      <c r="M66" s="5"/>
    </row>
    <row r="67" spans="4:13" x14ac:dyDescent="0.6">
      <c r="D67" s="42"/>
      <c r="E67" s="42"/>
      <c r="G67" s="40"/>
      <c r="H67" s="40"/>
    </row>
    <row r="68" spans="4:13" x14ac:dyDescent="0.6">
      <c r="E68" s="42"/>
    </row>
    <row r="73" spans="4:13" ht="12.75" customHeight="1" x14ac:dyDescent="0.6"/>
    <row r="84" ht="12.75" customHeight="1" x14ac:dyDescent="0.6"/>
    <row r="95" ht="12.75" customHeight="1" x14ac:dyDescent="0.6"/>
    <row r="106" ht="12.75" customHeight="1" x14ac:dyDescent="0.6"/>
    <row r="117" ht="12.75" customHeight="1" x14ac:dyDescent="0.6"/>
    <row r="128" ht="12.75" customHeight="1" x14ac:dyDescent="0.6"/>
    <row r="139" ht="12.75" customHeight="1" x14ac:dyDescent="0.6"/>
    <row r="150" ht="12.75" customHeight="1" x14ac:dyDescent="0.6"/>
    <row r="161" ht="12.75" customHeight="1" x14ac:dyDescent="0.6"/>
    <row r="172" ht="12.75" customHeight="1" x14ac:dyDescent="0.6"/>
    <row r="183" ht="12.75" customHeight="1" x14ac:dyDescent="0.6"/>
  </sheetData>
  <sortState xmlns:xlrd2="http://schemas.microsoft.com/office/spreadsheetml/2017/richdata2" ref="C7:D24">
    <sortCondition ref="D7:D24"/>
  </sortState>
  <mergeCells count="7">
    <mergeCell ref="J64:M64"/>
    <mergeCell ref="A2:C2"/>
    <mergeCell ref="J9:M9"/>
    <mergeCell ref="J20:M20"/>
    <mergeCell ref="J31:M31"/>
    <mergeCell ref="K42:N42"/>
    <mergeCell ref="J53:M53"/>
  </mergeCells>
  <hyperlinks>
    <hyperlink ref="A2" location="TOC!A1" display="Return to Table of Contents" xr:uid="{00000000-0004-0000-1B00-000000000000}"/>
    <hyperlink ref="B42" location="Glossary!A1" display="1 See Glossary for definitions of abbreviations." xr:uid="{00000000-0004-0000-1B00-000001000000}"/>
  </hyperlinks>
  <pageMargins left="0.25" right="0.25" top="0.75" bottom="0.75" header="0.3" footer="0.3"/>
  <pageSetup scale="68" orientation="portrait" r:id="rId1"/>
  <headerFooter>
    <oddHeader>&amp;L2024-25 &amp;"Arial,Italic"Survey of Advanced Dental Education</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70C0"/>
    <pageSetUpPr fitToPage="1"/>
  </sheetPr>
  <dimension ref="A1:O34"/>
  <sheetViews>
    <sheetView zoomScaleNormal="100" workbookViewId="0">
      <pane xSplit="1" ySplit="4" topLeftCell="B5" activePane="bottomRight" state="frozen"/>
      <selection activeCell="A6" sqref="A6"/>
      <selection pane="topRight" activeCell="A6" sqref="A6"/>
      <selection pane="bottomLeft" activeCell="A6" sqref="A6"/>
      <selection pane="bottomRight"/>
    </sheetView>
  </sheetViews>
  <sheetFormatPr defaultColWidth="9.26953125" defaultRowHeight="14.25" x14ac:dyDescent="0.65"/>
  <cols>
    <col min="1" max="1" width="55" style="14" customWidth="1"/>
    <col min="2" max="2" width="15.54296875" style="14" customWidth="1"/>
    <col min="3" max="3" width="8.26953125" style="14" customWidth="1"/>
    <col min="4" max="4" width="13.26953125" style="14" customWidth="1"/>
    <col min="5" max="5" width="7.54296875" style="14" customWidth="1"/>
    <col min="6" max="6" width="11.26953125" style="14" customWidth="1"/>
    <col min="7" max="7" width="11" style="14" customWidth="1"/>
    <col min="8" max="8" width="11.7265625" style="14" customWidth="1"/>
    <col min="9" max="10" width="12.7265625" style="14" customWidth="1"/>
    <col min="11" max="11" width="10.26953125" style="14" customWidth="1"/>
    <col min="12" max="16384" width="9.26953125" style="14"/>
  </cols>
  <sheetData>
    <row r="1" spans="1:14" ht="18.75" customHeight="1" x14ac:dyDescent="0.7">
      <c r="A1" s="56" t="s">
        <v>844</v>
      </c>
    </row>
    <row r="2" spans="1:14" ht="21.75" customHeight="1" x14ac:dyDescent="0.65">
      <c r="A2" s="305" t="s">
        <v>3</v>
      </c>
    </row>
    <row r="3" spans="1:14" ht="28.5" customHeight="1" x14ac:dyDescent="0.7">
      <c r="A3" s="89"/>
      <c r="B3" s="347" t="s">
        <v>519</v>
      </c>
      <c r="C3" s="347"/>
      <c r="D3" s="347"/>
      <c r="E3" s="347"/>
      <c r="F3" s="348" t="s">
        <v>520</v>
      </c>
      <c r="G3" s="349"/>
      <c r="H3" s="349"/>
      <c r="I3" s="350"/>
      <c r="J3" s="89"/>
      <c r="L3" s="56"/>
      <c r="M3" s="63"/>
    </row>
    <row r="4" spans="1:14" ht="67.5" customHeight="1" x14ac:dyDescent="0.7">
      <c r="A4" s="89" t="s">
        <v>59</v>
      </c>
      <c r="B4" s="120" t="s">
        <v>521</v>
      </c>
      <c r="C4" s="120" t="s">
        <v>28</v>
      </c>
      <c r="D4" s="120" t="s">
        <v>522</v>
      </c>
      <c r="E4" s="120" t="s">
        <v>28</v>
      </c>
      <c r="F4" s="121" t="s">
        <v>523</v>
      </c>
      <c r="G4" s="120" t="s">
        <v>524</v>
      </c>
      <c r="H4" s="120" t="s">
        <v>525</v>
      </c>
      <c r="I4" s="122" t="s">
        <v>526</v>
      </c>
      <c r="J4" s="120" t="s">
        <v>527</v>
      </c>
      <c r="M4" s="60"/>
    </row>
    <row r="5" spans="1:14" s="60" customFormat="1" ht="20.25" customHeight="1" x14ac:dyDescent="0.6">
      <c r="A5" s="91" t="s">
        <v>70</v>
      </c>
      <c r="B5" s="183">
        <v>34256</v>
      </c>
      <c r="C5" s="184">
        <v>22</v>
      </c>
      <c r="D5" s="183">
        <v>55288</v>
      </c>
      <c r="E5" s="182">
        <v>58</v>
      </c>
      <c r="F5" s="185">
        <v>14</v>
      </c>
      <c r="G5" s="182">
        <v>8</v>
      </c>
      <c r="H5" s="182">
        <v>44</v>
      </c>
      <c r="I5" s="186">
        <v>28</v>
      </c>
      <c r="J5" s="182">
        <f>SUM(F5:I5)</f>
        <v>94</v>
      </c>
      <c r="K5" s="118"/>
      <c r="M5" s="80"/>
    </row>
    <row r="6" spans="1:14" s="60" customFormat="1" ht="20.25" customHeight="1" x14ac:dyDescent="0.6">
      <c r="A6" s="91" t="s">
        <v>71</v>
      </c>
      <c r="B6" s="182" t="s">
        <v>528</v>
      </c>
      <c r="C6" s="182">
        <v>0</v>
      </c>
      <c r="D6" s="256">
        <v>70296</v>
      </c>
      <c r="E6" s="182">
        <v>9</v>
      </c>
      <c r="F6" s="185">
        <v>0</v>
      </c>
      <c r="G6" s="182">
        <v>0</v>
      </c>
      <c r="H6" s="182">
        <v>9</v>
      </c>
      <c r="I6" s="186">
        <v>0</v>
      </c>
      <c r="J6" s="182">
        <f t="shared" ref="J6:J22" si="0">SUM(F6:I6)</f>
        <v>9</v>
      </c>
      <c r="K6" s="118"/>
      <c r="M6" s="351"/>
      <c r="N6" s="351"/>
    </row>
    <row r="7" spans="1:14" s="60" customFormat="1" ht="20.25" customHeight="1" x14ac:dyDescent="0.6">
      <c r="A7" s="91" t="s">
        <v>72</v>
      </c>
      <c r="B7" s="256">
        <v>35905</v>
      </c>
      <c r="C7" s="182">
        <v>11</v>
      </c>
      <c r="D7" s="256">
        <v>44045</v>
      </c>
      <c r="E7" s="182">
        <v>8</v>
      </c>
      <c r="F7" s="185">
        <v>4</v>
      </c>
      <c r="G7" s="182">
        <v>7</v>
      </c>
      <c r="H7" s="182">
        <v>4</v>
      </c>
      <c r="I7" s="186">
        <v>0</v>
      </c>
      <c r="J7" s="182">
        <f t="shared" si="0"/>
        <v>15</v>
      </c>
      <c r="K7" s="118"/>
      <c r="M7" s="351"/>
      <c r="N7" s="351"/>
    </row>
    <row r="8" spans="1:14" s="60" customFormat="1" ht="20.25" customHeight="1" x14ac:dyDescent="0.6">
      <c r="A8" s="91" t="s">
        <v>73</v>
      </c>
      <c r="B8" s="256">
        <v>52805</v>
      </c>
      <c r="C8" s="182">
        <v>46</v>
      </c>
      <c r="D8" s="256">
        <v>28659</v>
      </c>
      <c r="E8" s="182">
        <v>20</v>
      </c>
      <c r="F8" s="185">
        <v>15</v>
      </c>
      <c r="G8" s="182">
        <v>31</v>
      </c>
      <c r="H8" s="182">
        <v>5</v>
      </c>
      <c r="I8" s="186">
        <v>5</v>
      </c>
      <c r="J8" s="182">
        <f t="shared" si="0"/>
        <v>56</v>
      </c>
      <c r="K8" s="118"/>
      <c r="M8" s="84"/>
      <c r="N8" s="84"/>
    </row>
    <row r="9" spans="1:14" s="60" customFormat="1" ht="20.25" customHeight="1" x14ac:dyDescent="0.6">
      <c r="A9" s="91" t="s">
        <v>74</v>
      </c>
      <c r="B9" s="256">
        <v>27253</v>
      </c>
      <c r="C9" s="182">
        <v>11</v>
      </c>
      <c r="D9" s="256">
        <v>68684</v>
      </c>
      <c r="E9" s="182">
        <v>159</v>
      </c>
      <c r="F9" s="185">
        <v>8</v>
      </c>
      <c r="G9" s="182">
        <v>3</v>
      </c>
      <c r="H9" s="182">
        <v>151</v>
      </c>
      <c r="I9" s="186">
        <v>4</v>
      </c>
      <c r="J9" s="182">
        <f t="shared" si="0"/>
        <v>166</v>
      </c>
      <c r="K9" s="118"/>
      <c r="M9" s="62"/>
      <c r="N9" s="62"/>
    </row>
    <row r="10" spans="1:14" s="60" customFormat="1" ht="20.25" customHeight="1" x14ac:dyDescent="0.6">
      <c r="A10" s="91" t="s">
        <v>75</v>
      </c>
      <c r="B10" s="256">
        <v>30113</v>
      </c>
      <c r="C10" s="182">
        <v>9</v>
      </c>
      <c r="D10" s="256">
        <v>48966</v>
      </c>
      <c r="E10" s="182">
        <v>10</v>
      </c>
      <c r="F10" s="185">
        <v>5</v>
      </c>
      <c r="G10" s="182">
        <v>4</v>
      </c>
      <c r="H10" s="182">
        <v>5</v>
      </c>
      <c r="I10" s="186">
        <v>1</v>
      </c>
      <c r="J10" s="182">
        <f t="shared" si="0"/>
        <v>15</v>
      </c>
      <c r="K10" s="118"/>
    </row>
    <row r="11" spans="1:14" s="60" customFormat="1" ht="20.25" customHeight="1" x14ac:dyDescent="0.6">
      <c r="A11" s="91" t="s">
        <v>76</v>
      </c>
      <c r="B11" s="256">
        <v>18677</v>
      </c>
      <c r="C11" s="182">
        <v>5</v>
      </c>
      <c r="D11" s="256">
        <v>35858</v>
      </c>
      <c r="E11" s="182">
        <v>9</v>
      </c>
      <c r="F11" s="185">
        <v>5</v>
      </c>
      <c r="G11" s="182">
        <v>0</v>
      </c>
      <c r="H11" s="182">
        <v>4</v>
      </c>
      <c r="I11" s="186">
        <v>0</v>
      </c>
      <c r="J11" s="182">
        <f t="shared" si="0"/>
        <v>9</v>
      </c>
      <c r="K11" s="118"/>
    </row>
    <row r="12" spans="1:14" s="60" customFormat="1" ht="20.25" customHeight="1" x14ac:dyDescent="0.6">
      <c r="A12" s="91" t="s">
        <v>77</v>
      </c>
      <c r="B12" s="256">
        <v>36824</v>
      </c>
      <c r="C12" s="182">
        <v>25</v>
      </c>
      <c r="D12" s="256">
        <v>64462</v>
      </c>
      <c r="E12" s="182">
        <v>88</v>
      </c>
      <c r="F12" s="185">
        <v>22</v>
      </c>
      <c r="G12" s="182">
        <v>3</v>
      </c>
      <c r="H12" s="182">
        <v>66</v>
      </c>
      <c r="I12" s="186">
        <v>10</v>
      </c>
      <c r="J12" s="182">
        <f t="shared" si="0"/>
        <v>101</v>
      </c>
      <c r="K12" s="118"/>
    </row>
    <row r="13" spans="1:14" s="60" customFormat="1" ht="20.25" customHeight="1" x14ac:dyDescent="0.6">
      <c r="A13" s="91" t="s">
        <v>78</v>
      </c>
      <c r="B13" s="256">
        <v>98910</v>
      </c>
      <c r="C13" s="182">
        <v>1</v>
      </c>
      <c r="D13" s="256">
        <v>75942</v>
      </c>
      <c r="E13" s="182">
        <v>10</v>
      </c>
      <c r="F13" s="185">
        <v>1</v>
      </c>
      <c r="G13" s="182">
        <v>0</v>
      </c>
      <c r="H13" s="182">
        <v>9</v>
      </c>
      <c r="I13" s="186">
        <v>1</v>
      </c>
      <c r="J13" s="182">
        <f t="shared" si="0"/>
        <v>11</v>
      </c>
      <c r="K13" s="118"/>
      <c r="M13" s="79"/>
    </row>
    <row r="14" spans="1:14" s="60" customFormat="1" ht="20.25" customHeight="1" x14ac:dyDescent="0.6">
      <c r="A14" s="91" t="s">
        <v>79</v>
      </c>
      <c r="B14" s="256">
        <v>56937</v>
      </c>
      <c r="C14" s="182">
        <v>63</v>
      </c>
      <c r="D14" s="256">
        <v>31311</v>
      </c>
      <c r="E14" s="182">
        <v>32</v>
      </c>
      <c r="F14" s="185">
        <v>28</v>
      </c>
      <c r="G14" s="182">
        <v>35</v>
      </c>
      <c r="H14" s="182">
        <v>4</v>
      </c>
      <c r="I14" s="186">
        <v>1</v>
      </c>
      <c r="J14" s="182">
        <f t="shared" si="0"/>
        <v>68</v>
      </c>
      <c r="K14" s="118"/>
      <c r="M14" s="62"/>
    </row>
    <row r="15" spans="1:14" s="60" customFormat="1" ht="20.25" customHeight="1" x14ac:dyDescent="0.6">
      <c r="A15" s="91" t="s">
        <v>80</v>
      </c>
      <c r="B15" s="256">
        <v>5000</v>
      </c>
      <c r="C15" s="182">
        <v>1</v>
      </c>
      <c r="D15" s="256">
        <v>75799</v>
      </c>
      <c r="E15" s="182">
        <v>6</v>
      </c>
      <c r="F15" s="185">
        <v>1</v>
      </c>
      <c r="G15" s="182">
        <v>0</v>
      </c>
      <c r="H15" s="182">
        <v>5</v>
      </c>
      <c r="I15" s="186">
        <v>1</v>
      </c>
      <c r="J15" s="182">
        <f t="shared" si="0"/>
        <v>7</v>
      </c>
      <c r="K15" s="118"/>
    </row>
    <row r="16" spans="1:14" s="60" customFormat="1" ht="20.25" customHeight="1" x14ac:dyDescent="0.6">
      <c r="A16" s="91" t="s">
        <v>81</v>
      </c>
      <c r="B16" s="256">
        <v>77580</v>
      </c>
      <c r="C16" s="182">
        <v>4</v>
      </c>
      <c r="D16" s="256">
        <v>67131</v>
      </c>
      <c r="E16" s="182">
        <v>4</v>
      </c>
      <c r="F16" s="185">
        <v>2</v>
      </c>
      <c r="G16" s="182">
        <v>2</v>
      </c>
      <c r="H16" s="182">
        <v>2</v>
      </c>
      <c r="I16" s="186">
        <v>0</v>
      </c>
      <c r="J16" s="182">
        <f t="shared" si="0"/>
        <v>6</v>
      </c>
      <c r="K16" s="118"/>
      <c r="M16" s="79"/>
    </row>
    <row r="17" spans="1:15" s="60" customFormat="1" ht="20.25" customHeight="1" x14ac:dyDescent="0.6">
      <c r="A17" s="91" t="s">
        <v>82</v>
      </c>
      <c r="B17" s="256">
        <v>36510</v>
      </c>
      <c r="C17" s="182">
        <v>9</v>
      </c>
      <c r="D17" s="256">
        <v>54634</v>
      </c>
      <c r="E17" s="182">
        <v>7</v>
      </c>
      <c r="F17" s="185">
        <v>3</v>
      </c>
      <c r="G17" s="182">
        <v>6</v>
      </c>
      <c r="H17" s="182">
        <v>4</v>
      </c>
      <c r="I17" s="186">
        <v>1</v>
      </c>
      <c r="J17" s="182">
        <f t="shared" si="0"/>
        <v>14</v>
      </c>
      <c r="K17" s="118"/>
      <c r="M17" s="80"/>
    </row>
    <row r="18" spans="1:15" s="60" customFormat="1" ht="20.25" customHeight="1" x14ac:dyDescent="0.6">
      <c r="A18" s="91" t="s">
        <v>83</v>
      </c>
      <c r="B18" s="256">
        <v>33803</v>
      </c>
      <c r="C18" s="182">
        <v>37</v>
      </c>
      <c r="D18" s="256">
        <v>60331</v>
      </c>
      <c r="E18" s="182">
        <v>79</v>
      </c>
      <c r="F18" s="185">
        <v>30</v>
      </c>
      <c r="G18" s="182">
        <v>7</v>
      </c>
      <c r="H18" s="182">
        <v>49</v>
      </c>
      <c r="I18" s="186">
        <v>1</v>
      </c>
      <c r="J18" s="182">
        <f t="shared" si="0"/>
        <v>87</v>
      </c>
      <c r="K18" s="118"/>
      <c r="M18" s="84"/>
      <c r="N18" s="84"/>
    </row>
    <row r="19" spans="1:15" s="60" customFormat="1" ht="20.25" customHeight="1" x14ac:dyDescent="0.6">
      <c r="A19" s="91" t="s">
        <v>84</v>
      </c>
      <c r="B19" s="256">
        <v>45199</v>
      </c>
      <c r="C19" s="182">
        <v>48</v>
      </c>
      <c r="D19" s="256">
        <v>30236</v>
      </c>
      <c r="E19" s="182">
        <v>27</v>
      </c>
      <c r="F19" s="185">
        <v>21</v>
      </c>
      <c r="G19" s="182">
        <v>27</v>
      </c>
      <c r="H19" s="182">
        <v>6</v>
      </c>
      <c r="I19" s="186">
        <v>3</v>
      </c>
      <c r="J19" s="182">
        <f t="shared" si="0"/>
        <v>57</v>
      </c>
      <c r="K19" s="118"/>
      <c r="M19" s="84"/>
      <c r="N19" s="84"/>
    </row>
    <row r="20" spans="1:15" s="60" customFormat="1" ht="20.25" customHeight="1" x14ac:dyDescent="0.6">
      <c r="A20" s="91" t="s">
        <v>85</v>
      </c>
      <c r="B20" s="256">
        <v>45062</v>
      </c>
      <c r="C20" s="182">
        <v>35</v>
      </c>
      <c r="D20" s="256">
        <v>35733</v>
      </c>
      <c r="E20" s="182">
        <v>25</v>
      </c>
      <c r="F20" s="185">
        <v>16</v>
      </c>
      <c r="G20" s="182">
        <v>19</v>
      </c>
      <c r="H20" s="182">
        <v>9</v>
      </c>
      <c r="I20" s="186">
        <v>3</v>
      </c>
      <c r="J20" s="182">
        <f t="shared" si="0"/>
        <v>47</v>
      </c>
      <c r="K20" s="118"/>
      <c r="M20" s="62"/>
      <c r="N20" s="62"/>
    </row>
    <row r="21" spans="1:15" s="60" customFormat="1" ht="20.25" customHeight="1" x14ac:dyDescent="0.6">
      <c r="A21" s="91" t="s">
        <v>101</v>
      </c>
      <c r="B21" s="256" t="s">
        <v>528</v>
      </c>
      <c r="C21" s="182">
        <v>0</v>
      </c>
      <c r="D21" s="256">
        <v>75121</v>
      </c>
      <c r="E21" s="182">
        <v>6</v>
      </c>
      <c r="F21" s="185">
        <v>0</v>
      </c>
      <c r="G21" s="182">
        <v>0</v>
      </c>
      <c r="H21" s="182">
        <v>6</v>
      </c>
      <c r="I21" s="186">
        <v>2</v>
      </c>
      <c r="J21" s="182">
        <f t="shared" si="0"/>
        <v>8</v>
      </c>
      <c r="K21" s="118"/>
    </row>
    <row r="22" spans="1:15" s="60" customFormat="1" ht="20.25" customHeight="1" x14ac:dyDescent="0.6">
      <c r="A22" s="91" t="s">
        <v>8</v>
      </c>
      <c r="B22" s="256">
        <v>51319</v>
      </c>
      <c r="C22" s="182">
        <v>1</v>
      </c>
      <c r="D22" s="256">
        <v>63920</v>
      </c>
      <c r="E22" s="182">
        <v>1</v>
      </c>
      <c r="F22" s="185">
        <v>1</v>
      </c>
      <c r="G22" s="182">
        <v>0</v>
      </c>
      <c r="H22" s="182">
        <v>0</v>
      </c>
      <c r="I22" s="186">
        <v>0</v>
      </c>
      <c r="J22" s="182">
        <f t="shared" si="0"/>
        <v>1</v>
      </c>
      <c r="K22" s="2"/>
      <c r="L22" s="2"/>
      <c r="M22" s="2"/>
      <c r="N22" s="2"/>
    </row>
    <row r="23" spans="1:15" x14ac:dyDescent="0.65">
      <c r="B23" s="137"/>
      <c r="M23" s="79"/>
    </row>
    <row r="24" spans="1:15" x14ac:dyDescent="0.65">
      <c r="A24" s="170" t="s">
        <v>837</v>
      </c>
      <c r="J24" s="119"/>
      <c r="M24" s="63"/>
    </row>
    <row r="25" spans="1:15" x14ac:dyDescent="0.65">
      <c r="A25" s="170" t="s">
        <v>838</v>
      </c>
      <c r="M25" s="60"/>
    </row>
    <row r="26" spans="1:15" x14ac:dyDescent="0.65">
      <c r="M26" s="79"/>
    </row>
    <row r="27" spans="1:15" x14ac:dyDescent="0.65">
      <c r="M27" s="80"/>
    </row>
    <row r="28" spans="1:15" ht="14.5" x14ac:dyDescent="0.65">
      <c r="M28" s="81"/>
      <c r="N28" s="81"/>
      <c r="O28" s="81"/>
    </row>
    <row r="29" spans="1:15" ht="14.5" x14ac:dyDescent="0.65">
      <c r="M29" s="70"/>
      <c r="N29" s="71"/>
      <c r="O29" s="71"/>
    </row>
    <row r="30" spans="1:15" ht="14.5" x14ac:dyDescent="0.65">
      <c r="M30" s="70"/>
      <c r="N30" s="71"/>
      <c r="O30" s="71"/>
    </row>
    <row r="31" spans="1:15" x14ac:dyDescent="0.65">
      <c r="M31" s="80"/>
    </row>
    <row r="32" spans="1:15" ht="14.5" x14ac:dyDescent="0.65">
      <c r="M32" s="81"/>
      <c r="N32" s="81"/>
      <c r="O32" s="81"/>
    </row>
    <row r="33" spans="13:15" ht="14.5" x14ac:dyDescent="0.65">
      <c r="M33" s="70"/>
      <c r="N33" s="71"/>
      <c r="O33" s="71"/>
    </row>
    <row r="34" spans="13:15" ht="14.5" x14ac:dyDescent="0.65">
      <c r="M34" s="70"/>
      <c r="N34" s="71"/>
      <c r="O34" s="71"/>
    </row>
  </sheetData>
  <autoFilter ref="A4:J4" xr:uid="{00000000-0001-0000-1C00-000000000000}"/>
  <mergeCells count="4">
    <mergeCell ref="B3:E3"/>
    <mergeCell ref="F3:I3"/>
    <mergeCell ref="M6:N6"/>
    <mergeCell ref="M7:N7"/>
  </mergeCells>
  <conditionalFormatting sqref="B5:B22">
    <cfRule type="expression" dxfId="17" priority="10">
      <formula>MOD(ROW(),2)=0</formula>
    </cfRule>
  </conditionalFormatting>
  <conditionalFormatting sqref="A5:A22">
    <cfRule type="expression" dxfId="16" priority="12">
      <formula>MOD(ROW(),2)=0</formula>
    </cfRule>
  </conditionalFormatting>
  <conditionalFormatting sqref="A5:A22">
    <cfRule type="expression" dxfId="15" priority="11">
      <formula>MOD(ROW(),2)=0</formula>
    </cfRule>
  </conditionalFormatting>
  <conditionalFormatting sqref="B5:B22">
    <cfRule type="expression" dxfId="14" priority="9">
      <formula>MOD(ROW(),2)=0</formula>
    </cfRule>
  </conditionalFormatting>
  <conditionalFormatting sqref="C6:C22">
    <cfRule type="expression" dxfId="13" priority="8">
      <formula>MOD(ROW(),2)=0</formula>
    </cfRule>
  </conditionalFormatting>
  <conditionalFormatting sqref="C6:C22">
    <cfRule type="expression" dxfId="12" priority="7">
      <formula>MOD(ROW(),2)=0</formula>
    </cfRule>
  </conditionalFormatting>
  <conditionalFormatting sqref="D5:D22">
    <cfRule type="expression" dxfId="11" priority="6">
      <formula>MOD(ROW(),2)=0</formula>
    </cfRule>
  </conditionalFormatting>
  <conditionalFormatting sqref="D5:D22">
    <cfRule type="expression" dxfId="10" priority="5">
      <formula>MOD(ROW(),2)=0</formula>
    </cfRule>
  </conditionalFormatting>
  <conditionalFormatting sqref="E5:J22">
    <cfRule type="expression" dxfId="9" priority="4">
      <formula>MOD(ROW(),2)=0</formula>
    </cfRule>
  </conditionalFormatting>
  <conditionalFormatting sqref="E5:J22">
    <cfRule type="expression" dxfId="8" priority="3">
      <formula>MOD(ROW(),2)=0</formula>
    </cfRule>
  </conditionalFormatting>
  <conditionalFormatting sqref="C5">
    <cfRule type="expression" dxfId="7" priority="2">
      <formula>MOD(ROW(),2)=0</formula>
    </cfRule>
  </conditionalFormatting>
  <conditionalFormatting sqref="C5">
    <cfRule type="expression" dxfId="6" priority="1">
      <formula>MOD(ROW(),2)=0</formula>
    </cfRule>
  </conditionalFormatting>
  <hyperlinks>
    <hyperlink ref="A2" location="TOC!A1" display="Return to Table of Contents" xr:uid="{00000000-0004-0000-1C00-000000000000}"/>
  </hyperlinks>
  <pageMargins left="0.25" right="0.25" top="0.75" bottom="0.75" header="0.3" footer="0.3"/>
  <pageSetup scale="65" orientation="portrait" r:id="rId1"/>
  <headerFooter>
    <oddHeader>&amp;L2024-25 &amp;"Arial,Italic"Survey of Advanced Dental Education</oddHeader>
  </headerFooter>
  <ignoredErrors>
    <ignoredError sqref="J5:J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pageSetUpPr fitToPage="1"/>
  </sheetPr>
  <dimension ref="A1:F80"/>
  <sheetViews>
    <sheetView zoomScaleNormal="100" workbookViewId="0">
      <pane ySplit="2" topLeftCell="A3" activePane="bottomLeft" state="frozen"/>
      <selection activeCell="A6" sqref="A6"/>
      <selection pane="bottomLeft"/>
    </sheetView>
  </sheetViews>
  <sheetFormatPr defaultColWidth="9.26953125" defaultRowHeight="15.25" x14ac:dyDescent="0.65"/>
  <cols>
    <col min="1" max="1" width="35.54296875" style="49" customWidth="1"/>
    <col min="2" max="2" width="90.7265625" style="49" customWidth="1"/>
    <col min="3" max="3" width="9.26953125" style="49" hidden="1" customWidth="1"/>
    <col min="4" max="16384" width="9.26953125" style="49"/>
  </cols>
  <sheetData>
    <row r="1" spans="1:3" ht="15.75" customHeight="1" x14ac:dyDescent="0.65">
      <c r="A1" s="141" t="s">
        <v>2</v>
      </c>
      <c r="B1" s="141"/>
    </row>
    <row r="2" spans="1:3" ht="15.75" customHeight="1" x14ac:dyDescent="0.7">
      <c r="A2" s="300" t="s">
        <v>3</v>
      </c>
      <c r="B2" s="57"/>
    </row>
    <row r="3" spans="1:3" ht="15.75" customHeight="1" x14ac:dyDescent="0.65">
      <c r="A3" s="65"/>
      <c r="B3" s="65"/>
    </row>
    <row r="4" spans="1:3" ht="30.4" customHeight="1" x14ac:dyDescent="0.65">
      <c r="A4" s="189" t="s">
        <v>5</v>
      </c>
      <c r="B4" s="193" t="s">
        <v>6</v>
      </c>
      <c r="C4" s="50"/>
    </row>
    <row r="5" spans="1:3" x14ac:dyDescent="0.65">
      <c r="A5" s="191"/>
      <c r="B5" s="192"/>
      <c r="C5" s="50"/>
    </row>
    <row r="6" spans="1:3" ht="15.75" customHeight="1" x14ac:dyDescent="0.65">
      <c r="A6" s="189" t="s">
        <v>7</v>
      </c>
      <c r="B6" s="193" t="s">
        <v>8</v>
      </c>
      <c r="C6" s="50"/>
    </row>
    <row r="7" spans="1:3" x14ac:dyDescent="0.65">
      <c r="A7" s="191"/>
      <c r="B7" s="194"/>
      <c r="C7" s="50"/>
    </row>
    <row r="8" spans="1:3" ht="71.25" customHeight="1" x14ac:dyDescent="0.65">
      <c r="A8" s="189" t="s">
        <v>9</v>
      </c>
      <c r="B8" s="193" t="s">
        <v>10</v>
      </c>
      <c r="C8" s="50"/>
    </row>
    <row r="9" spans="1:3" x14ac:dyDescent="0.65">
      <c r="A9" s="191"/>
      <c r="B9" s="194"/>
      <c r="C9" s="50"/>
    </row>
    <row r="10" spans="1:3" ht="15.75" customHeight="1" x14ac:dyDescent="0.65">
      <c r="A10" s="189" t="s">
        <v>11</v>
      </c>
      <c r="B10" s="193" t="s">
        <v>12</v>
      </c>
      <c r="C10" s="50"/>
    </row>
    <row r="11" spans="1:3" x14ac:dyDescent="0.65">
      <c r="A11" s="191"/>
      <c r="B11" s="194"/>
      <c r="C11" s="50"/>
    </row>
    <row r="12" spans="1:3" ht="15.75" customHeight="1" x14ac:dyDescent="0.65">
      <c r="A12" s="189" t="s">
        <v>13</v>
      </c>
      <c r="B12" s="193" t="s">
        <v>14</v>
      </c>
      <c r="C12" s="50"/>
    </row>
    <row r="13" spans="1:3" x14ac:dyDescent="0.65">
      <c r="A13" s="191"/>
      <c r="B13" s="194"/>
      <c r="C13" s="50"/>
    </row>
    <row r="14" spans="1:3" ht="15.75" customHeight="1" x14ac:dyDescent="0.65">
      <c r="A14" s="189" t="s">
        <v>15</v>
      </c>
      <c r="B14" s="193" t="s">
        <v>16</v>
      </c>
      <c r="C14" s="50"/>
    </row>
    <row r="15" spans="1:3" x14ac:dyDescent="0.65">
      <c r="A15" s="191"/>
      <c r="B15" s="194"/>
      <c r="C15" s="50"/>
    </row>
    <row r="16" spans="1:3" ht="72" customHeight="1" x14ac:dyDescent="0.65">
      <c r="A16" s="189" t="s">
        <v>17</v>
      </c>
      <c r="B16" s="193" t="s">
        <v>18</v>
      </c>
      <c r="C16" s="50"/>
    </row>
    <row r="17" spans="1:6" x14ac:dyDescent="0.65">
      <c r="A17" s="65"/>
      <c r="B17" s="65"/>
    </row>
    <row r="18" spans="1:6" ht="70.150000000000006" customHeight="1" x14ac:dyDescent="0.65">
      <c r="A18" s="199" t="s">
        <v>19</v>
      </c>
      <c r="B18" s="200" t="s">
        <v>20</v>
      </c>
      <c r="C18" s="50"/>
      <c r="F18" s="53"/>
    </row>
    <row r="19" spans="1:6" x14ac:dyDescent="0.65">
      <c r="A19" s="197"/>
      <c r="B19" s="198"/>
      <c r="C19" s="50"/>
    </row>
    <row r="20" spans="1:6" ht="85.5" x14ac:dyDescent="0.65">
      <c r="A20" s="189" t="s">
        <v>21</v>
      </c>
      <c r="B20" s="193" t="s">
        <v>22</v>
      </c>
      <c r="C20" s="50"/>
    </row>
    <row r="21" spans="1:6" x14ac:dyDescent="0.65">
      <c r="A21" s="191"/>
      <c r="B21" s="201"/>
      <c r="C21" s="50"/>
    </row>
    <row r="22" spans="1:6" ht="57" x14ac:dyDescent="0.65">
      <c r="A22" s="189" t="s">
        <v>23</v>
      </c>
      <c r="B22" s="193" t="s">
        <v>24</v>
      </c>
      <c r="C22" s="50"/>
    </row>
    <row r="23" spans="1:6" x14ac:dyDescent="0.65">
      <c r="A23" s="191"/>
      <c r="B23" s="202"/>
      <c r="C23" s="50"/>
    </row>
    <row r="24" spans="1:6" ht="82.9" customHeight="1" x14ac:dyDescent="0.65">
      <c r="A24" s="189" t="s">
        <v>25</v>
      </c>
      <c r="B24" s="193" t="s">
        <v>26</v>
      </c>
      <c r="C24" s="50"/>
    </row>
    <row r="25" spans="1:6" x14ac:dyDescent="0.65">
      <c r="A25" s="203"/>
      <c r="B25" s="201"/>
      <c r="C25" s="50"/>
    </row>
    <row r="26" spans="1:6" ht="60" customHeight="1" x14ac:dyDescent="0.65">
      <c r="A26" s="189" t="s">
        <v>685</v>
      </c>
      <c r="B26" s="193" t="s">
        <v>27</v>
      </c>
      <c r="C26" s="50"/>
    </row>
    <row r="27" spans="1:6" x14ac:dyDescent="0.65">
      <c r="A27" s="191"/>
      <c r="B27" s="201"/>
      <c r="C27" s="50"/>
    </row>
    <row r="28" spans="1:6" ht="15.75" customHeight="1" x14ac:dyDescent="0.65">
      <c r="A28" s="189" t="s">
        <v>28</v>
      </c>
      <c r="B28" s="190" t="s">
        <v>29</v>
      </c>
      <c r="C28" s="50"/>
    </row>
    <row r="29" spans="1:6" x14ac:dyDescent="0.65">
      <c r="A29" s="191"/>
      <c r="B29" s="201"/>
      <c r="C29" s="50"/>
    </row>
    <row r="30" spans="1:6" ht="70.5" customHeight="1" x14ac:dyDescent="0.65">
      <c r="A30" s="189" t="s">
        <v>30</v>
      </c>
      <c r="B30" s="193" t="s">
        <v>31</v>
      </c>
      <c r="C30" s="50"/>
    </row>
    <row r="31" spans="1:6" x14ac:dyDescent="0.65">
      <c r="A31" s="204"/>
      <c r="B31" s="201"/>
      <c r="C31" s="50"/>
    </row>
    <row r="32" spans="1:6" ht="55.15" customHeight="1" x14ac:dyDescent="0.65">
      <c r="A32" s="189" t="s">
        <v>32</v>
      </c>
      <c r="B32" s="193" t="s">
        <v>33</v>
      </c>
      <c r="C32" s="50"/>
    </row>
    <row r="33" spans="1:3" x14ac:dyDescent="0.65">
      <c r="A33" s="191"/>
      <c r="B33" s="202"/>
      <c r="C33" s="50"/>
    </row>
    <row r="34" spans="1:3" ht="42.75" x14ac:dyDescent="0.65">
      <c r="A34" s="189" t="s">
        <v>34</v>
      </c>
      <c r="B34" s="196" t="s">
        <v>35</v>
      </c>
      <c r="C34" s="50"/>
    </row>
    <row r="35" spans="1:3" x14ac:dyDescent="0.65">
      <c r="A35" s="191"/>
      <c r="B35" s="205"/>
      <c r="C35" s="50"/>
    </row>
    <row r="36" spans="1:3" ht="70.900000000000006" customHeight="1" x14ac:dyDescent="0.65">
      <c r="A36" s="206" t="s">
        <v>36</v>
      </c>
      <c r="B36" s="193" t="s">
        <v>37</v>
      </c>
      <c r="C36" s="50"/>
    </row>
    <row r="37" spans="1:3" x14ac:dyDescent="0.65">
      <c r="A37" s="204"/>
      <c r="B37" s="202"/>
      <c r="C37" s="50"/>
    </row>
    <row r="38" spans="1:3" ht="70.900000000000006" customHeight="1" x14ac:dyDescent="0.65">
      <c r="A38" s="189" t="s">
        <v>38</v>
      </c>
      <c r="B38" s="193" t="s">
        <v>39</v>
      </c>
      <c r="C38" s="50"/>
    </row>
    <row r="39" spans="1:3" x14ac:dyDescent="0.65">
      <c r="A39" s="191"/>
      <c r="B39" s="205"/>
      <c r="C39" s="50"/>
    </row>
    <row r="40" spans="1:3" ht="42.75" x14ac:dyDescent="0.65">
      <c r="A40" s="189" t="s">
        <v>40</v>
      </c>
      <c r="B40" s="196" t="s">
        <v>41</v>
      </c>
      <c r="C40" s="50"/>
    </row>
    <row r="41" spans="1:3" x14ac:dyDescent="0.65">
      <c r="A41" s="203"/>
      <c r="B41" s="205"/>
      <c r="C41" s="50"/>
    </row>
    <row r="42" spans="1:3" ht="15.75" customHeight="1" x14ac:dyDescent="0.65">
      <c r="A42" s="195" t="s">
        <v>42</v>
      </c>
      <c r="B42" s="196" t="s">
        <v>43</v>
      </c>
      <c r="C42" s="50"/>
    </row>
    <row r="43" spans="1:3" x14ac:dyDescent="0.65">
      <c r="A43" s="203"/>
      <c r="B43" s="205"/>
      <c r="C43" s="50"/>
    </row>
    <row r="44" spans="1:3" ht="45.4" customHeight="1" x14ac:dyDescent="0.65">
      <c r="A44" s="189" t="s">
        <v>44</v>
      </c>
      <c r="B44" s="196" t="s">
        <v>45</v>
      </c>
      <c r="C44" s="50"/>
    </row>
    <row r="45" spans="1:3" ht="15" customHeight="1" x14ac:dyDescent="0.65">
      <c r="A45" s="203"/>
      <c r="B45" s="205"/>
      <c r="C45" s="50"/>
    </row>
    <row r="46" spans="1:3" ht="54" customHeight="1" x14ac:dyDescent="0.65">
      <c r="A46" s="189" t="s">
        <v>46</v>
      </c>
      <c r="B46" s="196" t="s">
        <v>47</v>
      </c>
      <c r="C46" s="50"/>
    </row>
    <row r="47" spans="1:3" x14ac:dyDescent="0.65">
      <c r="A47" s="191"/>
      <c r="B47" s="207"/>
      <c r="C47" s="50"/>
    </row>
    <row r="48" spans="1:3" ht="55.5" customHeight="1" x14ac:dyDescent="0.65">
      <c r="A48" s="189" t="s">
        <v>48</v>
      </c>
      <c r="B48" s="196" t="s">
        <v>49</v>
      </c>
      <c r="C48" s="50"/>
    </row>
    <row r="49" spans="1:3" x14ac:dyDescent="0.65">
      <c r="A49" s="191"/>
      <c r="B49" s="201"/>
      <c r="C49" s="50"/>
    </row>
    <row r="50" spans="1:3" ht="29.65" customHeight="1" x14ac:dyDescent="0.65">
      <c r="A50" s="311" t="s">
        <v>841</v>
      </c>
      <c r="B50" s="208" t="s">
        <v>50</v>
      </c>
      <c r="C50" s="50"/>
    </row>
    <row r="51" spans="1:3" x14ac:dyDescent="0.65">
      <c r="A51" s="311"/>
      <c r="B51" s="134"/>
      <c r="C51" s="50"/>
    </row>
    <row r="52" spans="1:3" x14ac:dyDescent="0.65">
      <c r="A52" s="311"/>
      <c r="B52" s="208" t="s">
        <v>51</v>
      </c>
      <c r="C52" s="50"/>
    </row>
    <row r="53" spans="1:3" x14ac:dyDescent="0.65">
      <c r="A53" s="311"/>
      <c r="B53" s="134"/>
      <c r="C53" s="50"/>
    </row>
    <row r="54" spans="1:3" ht="28.5" x14ac:dyDescent="0.65">
      <c r="A54" s="311"/>
      <c r="B54" s="208" t="s">
        <v>52</v>
      </c>
      <c r="C54" s="50"/>
    </row>
    <row r="55" spans="1:3" x14ac:dyDescent="0.65">
      <c r="A55" s="311"/>
      <c r="B55" s="134"/>
      <c r="C55" s="50"/>
    </row>
    <row r="56" spans="1:3" ht="42.75" x14ac:dyDescent="0.65">
      <c r="A56" s="311"/>
      <c r="B56" s="208" t="s">
        <v>53</v>
      </c>
      <c r="C56" s="50"/>
    </row>
    <row r="57" spans="1:3" x14ac:dyDescent="0.65">
      <c r="A57" s="311"/>
      <c r="B57" s="134"/>
      <c r="C57" s="50"/>
    </row>
    <row r="58" spans="1:3" ht="42.75" x14ac:dyDescent="0.65">
      <c r="A58" s="311"/>
      <c r="B58" s="208" t="s">
        <v>54</v>
      </c>
      <c r="C58" s="50"/>
    </row>
    <row r="59" spans="1:3" x14ac:dyDescent="0.65">
      <c r="A59" s="311"/>
      <c r="B59" s="134"/>
      <c r="C59" s="50"/>
    </row>
    <row r="60" spans="1:3" ht="33" customHeight="1" x14ac:dyDescent="0.65">
      <c r="A60" s="311"/>
      <c r="B60" s="208" t="s">
        <v>55</v>
      </c>
      <c r="C60" s="50"/>
    </row>
    <row r="61" spans="1:3" x14ac:dyDescent="0.65">
      <c r="A61" s="311"/>
      <c r="B61" s="134"/>
      <c r="C61" s="50"/>
    </row>
    <row r="62" spans="1:3" ht="30.4" customHeight="1" x14ac:dyDescent="0.65">
      <c r="A62" s="311"/>
      <c r="B62" s="208" t="s">
        <v>56</v>
      </c>
      <c r="C62" s="50"/>
    </row>
    <row r="63" spans="1:3" x14ac:dyDescent="0.65">
      <c r="A63" s="311"/>
      <c r="B63" s="134"/>
      <c r="C63" s="50"/>
    </row>
    <row r="64" spans="1:3" ht="28.5" x14ac:dyDescent="0.65">
      <c r="A64" s="311"/>
      <c r="B64" s="208" t="s">
        <v>774</v>
      </c>
      <c r="C64" s="50"/>
    </row>
    <row r="65" spans="1:3" x14ac:dyDescent="0.65">
      <c r="A65" s="311"/>
      <c r="B65" s="134"/>
      <c r="C65" s="50"/>
    </row>
    <row r="66" spans="1:3" ht="43.5" customHeight="1" x14ac:dyDescent="0.65">
      <c r="A66" s="311"/>
      <c r="B66" s="208" t="s">
        <v>842</v>
      </c>
      <c r="C66" s="50"/>
    </row>
    <row r="67" spans="1:3" x14ac:dyDescent="0.65">
      <c r="A67" s="209"/>
      <c r="B67" s="134"/>
      <c r="C67" s="50"/>
    </row>
    <row r="68" spans="1:3" ht="15.75" customHeight="1" x14ac:dyDescent="0.65">
      <c r="A68" s="189" t="s">
        <v>57</v>
      </c>
      <c r="B68" s="200" t="s">
        <v>58</v>
      </c>
      <c r="C68" s="50"/>
    </row>
    <row r="69" spans="1:3" ht="15.75" customHeight="1" x14ac:dyDescent="0.65">
      <c r="A69" s="54"/>
      <c r="B69" s="55"/>
      <c r="C69" s="50"/>
    </row>
    <row r="71" spans="1:3" ht="15.5" x14ac:dyDescent="0.65">
      <c r="A71" s="51"/>
      <c r="B71" s="52"/>
      <c r="C71" s="50"/>
    </row>
    <row r="72" spans="1:3" ht="15.75" customHeight="1" x14ac:dyDescent="0.65"/>
    <row r="73" spans="1:3" ht="15.75" customHeight="1" x14ac:dyDescent="0.65"/>
    <row r="74" spans="1:3" ht="15.75" customHeight="1" x14ac:dyDescent="0.65"/>
    <row r="75" spans="1:3" ht="15.75" customHeight="1" x14ac:dyDescent="0.65"/>
    <row r="76" spans="1:3" ht="15.75" customHeight="1" x14ac:dyDescent="0.65"/>
    <row r="77" spans="1:3" ht="15.75" customHeight="1" x14ac:dyDescent="0.65"/>
    <row r="78" spans="1:3" ht="15.75" customHeight="1" x14ac:dyDescent="0.65"/>
    <row r="79" spans="1:3" ht="15.75" customHeight="1" x14ac:dyDescent="0.65"/>
    <row r="80" spans="1:3" ht="15.75" customHeight="1" x14ac:dyDescent="0.65"/>
  </sheetData>
  <mergeCells count="1">
    <mergeCell ref="A50:A66"/>
  </mergeCells>
  <hyperlinks>
    <hyperlink ref="A2:B2" location="TOC!A1" display="Return to Table of Contents" xr:uid="{00000000-0004-0000-0200-000000000000}"/>
  </hyperlinks>
  <pageMargins left="0.25" right="0.25" top="0.75" bottom="0.75" header="0.3" footer="0.3"/>
  <pageSetup scale="82" fitToHeight="0" orientation="portrait" r:id="rId1"/>
  <headerFooter>
    <oddHeader>&amp;L2024-25 &amp;"Arial,Italic"Survey of Advanced Dental Education</oddHeader>
  </headerFooter>
  <rowBreaks count="2" manualBreakCount="2">
    <brk id="26" max="1" man="1"/>
    <brk id="49"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N781"/>
  <sheetViews>
    <sheetView zoomScaleNormal="100" zoomScaleSheetLayoutView="100" workbookViewId="0">
      <pane xSplit="2" ySplit="5" topLeftCell="C6" activePane="bottomRight" state="frozen"/>
      <selection activeCell="A6" sqref="A6"/>
      <selection pane="topRight" activeCell="A6" sqref="A6"/>
      <selection pane="bottomLeft" activeCell="A6" sqref="A6"/>
      <selection pane="bottomRight" sqref="A1:B1"/>
    </sheetView>
  </sheetViews>
  <sheetFormatPr defaultColWidth="9.26953125" defaultRowHeight="20.25" customHeight="1" x14ac:dyDescent="0.6"/>
  <cols>
    <col min="1" max="1" width="6.40625" style="107" customWidth="1"/>
    <col min="2" max="2" width="89.26953125" style="107" customWidth="1"/>
    <col min="3" max="3" width="20.86328125" style="107" customWidth="1"/>
    <col min="4" max="4" width="19.86328125" style="107" customWidth="1"/>
    <col min="5" max="10" width="9.7265625" style="108" customWidth="1"/>
    <col min="11" max="14" width="10.26953125" style="108" customWidth="1"/>
    <col min="15" max="16384" width="9.26953125" style="107"/>
  </cols>
  <sheetData>
    <row r="1" spans="1:14" ht="18.75" customHeight="1" x14ac:dyDescent="0.6">
      <c r="A1" s="345" t="s">
        <v>750</v>
      </c>
      <c r="B1" s="345"/>
    </row>
    <row r="2" spans="1:14" ht="20.25" customHeight="1" x14ac:dyDescent="0.6">
      <c r="A2" s="341" t="s">
        <v>3</v>
      </c>
      <c r="B2" s="341"/>
    </row>
    <row r="3" spans="1:14" ht="20.25" customHeight="1" x14ac:dyDescent="0.6">
      <c r="A3" s="352"/>
      <c r="B3" s="352"/>
      <c r="C3" s="352"/>
      <c r="D3" s="352"/>
      <c r="E3" s="353" t="s">
        <v>529</v>
      </c>
      <c r="F3" s="354"/>
      <c r="G3" s="354"/>
      <c r="H3" s="354"/>
      <c r="I3" s="354"/>
      <c r="J3" s="355"/>
      <c r="K3" s="354" t="s">
        <v>530</v>
      </c>
      <c r="L3" s="354"/>
      <c r="M3" s="354"/>
      <c r="N3" s="354"/>
    </row>
    <row r="4" spans="1:14" ht="14.25" customHeight="1" x14ac:dyDescent="0.6">
      <c r="A4" s="352"/>
      <c r="B4" s="352"/>
      <c r="C4" s="352"/>
      <c r="D4" s="352"/>
      <c r="E4" s="353"/>
      <c r="F4" s="354"/>
      <c r="G4" s="354"/>
      <c r="H4" s="354"/>
      <c r="I4" s="354"/>
      <c r="J4" s="355"/>
      <c r="K4" s="354"/>
      <c r="L4" s="354"/>
      <c r="M4" s="354"/>
      <c r="N4" s="354"/>
    </row>
    <row r="5" spans="1:14" ht="27" customHeight="1" x14ac:dyDescent="0.6">
      <c r="A5" s="246" t="s">
        <v>150</v>
      </c>
      <c r="B5" s="246" t="s">
        <v>151</v>
      </c>
      <c r="C5" s="110" t="s">
        <v>531</v>
      </c>
      <c r="D5" s="110" t="s">
        <v>532</v>
      </c>
      <c r="E5" s="115" t="s">
        <v>533</v>
      </c>
      <c r="F5" s="111" t="s">
        <v>534</v>
      </c>
      <c r="G5" s="111" t="s">
        <v>535</v>
      </c>
      <c r="H5" s="111" t="s">
        <v>536</v>
      </c>
      <c r="I5" s="111" t="s">
        <v>537</v>
      </c>
      <c r="J5" s="265" t="s">
        <v>538</v>
      </c>
      <c r="K5" s="111" t="s">
        <v>533</v>
      </c>
      <c r="L5" s="111" t="s">
        <v>534</v>
      </c>
      <c r="M5" s="111" t="s">
        <v>535</v>
      </c>
      <c r="N5" s="111" t="s">
        <v>536</v>
      </c>
    </row>
    <row r="6" spans="1:14" ht="20.25" customHeight="1" x14ac:dyDescent="0.6">
      <c r="A6" s="76" t="s">
        <v>163</v>
      </c>
      <c r="B6" s="76" t="s">
        <v>166</v>
      </c>
      <c r="C6" s="76" t="s">
        <v>23</v>
      </c>
      <c r="D6" s="76" t="s">
        <v>167</v>
      </c>
      <c r="E6" s="156">
        <v>0</v>
      </c>
      <c r="F6" s="157">
        <v>3600</v>
      </c>
      <c r="G6" s="157">
        <v>0</v>
      </c>
      <c r="H6" s="157">
        <v>0</v>
      </c>
      <c r="I6" s="157">
        <v>0</v>
      </c>
      <c r="J6" s="158">
        <v>0</v>
      </c>
      <c r="K6" s="159">
        <v>13042</v>
      </c>
      <c r="L6" s="159">
        <v>13042</v>
      </c>
      <c r="M6" s="159">
        <v>0</v>
      </c>
      <c r="N6" s="159">
        <v>0</v>
      </c>
    </row>
    <row r="7" spans="1:14" ht="20.25" customHeight="1" x14ac:dyDescent="0.6">
      <c r="A7" s="76" t="s">
        <v>163</v>
      </c>
      <c r="B7" s="76" t="s">
        <v>166</v>
      </c>
      <c r="C7" s="76" t="s">
        <v>25</v>
      </c>
      <c r="D7" s="76" t="s">
        <v>167</v>
      </c>
      <c r="E7" s="144">
        <v>60508</v>
      </c>
      <c r="F7" s="145">
        <v>0</v>
      </c>
      <c r="G7" s="145">
        <v>0</v>
      </c>
      <c r="H7" s="145">
        <v>0</v>
      </c>
      <c r="I7" s="145">
        <v>0</v>
      </c>
      <c r="J7" s="146">
        <v>0</v>
      </c>
      <c r="K7" s="143">
        <v>0</v>
      </c>
      <c r="L7" s="143">
        <v>0</v>
      </c>
      <c r="M7" s="143">
        <v>0</v>
      </c>
      <c r="N7" s="143">
        <v>0</v>
      </c>
    </row>
    <row r="8" spans="1:14" ht="20.25" customHeight="1" x14ac:dyDescent="0.6">
      <c r="A8" s="76" t="s">
        <v>163</v>
      </c>
      <c r="B8" s="76" t="s">
        <v>166</v>
      </c>
      <c r="C8" s="76" t="s">
        <v>815</v>
      </c>
      <c r="D8" s="76" t="s">
        <v>167</v>
      </c>
      <c r="E8" s="144">
        <v>65000</v>
      </c>
      <c r="F8" s="145">
        <v>0</v>
      </c>
      <c r="G8" s="145">
        <v>0</v>
      </c>
      <c r="H8" s="145">
        <v>0</v>
      </c>
      <c r="I8" s="145">
        <v>0</v>
      </c>
      <c r="J8" s="146">
        <v>0</v>
      </c>
      <c r="K8" s="143">
        <v>0</v>
      </c>
      <c r="L8" s="143">
        <v>0</v>
      </c>
      <c r="M8" s="143">
        <v>0</v>
      </c>
      <c r="N8" s="143">
        <v>0</v>
      </c>
    </row>
    <row r="9" spans="1:14" ht="20.25" customHeight="1" x14ac:dyDescent="0.6">
      <c r="A9" s="76" t="s">
        <v>163</v>
      </c>
      <c r="B9" s="76" t="s">
        <v>166</v>
      </c>
      <c r="C9" s="76" t="s">
        <v>34</v>
      </c>
      <c r="D9" s="76" t="s">
        <v>167</v>
      </c>
      <c r="E9" s="144">
        <v>60508</v>
      </c>
      <c r="F9" s="145">
        <v>0</v>
      </c>
      <c r="G9" s="145">
        <v>0</v>
      </c>
      <c r="H9" s="145">
        <v>62326</v>
      </c>
      <c r="I9" s="145">
        <v>64715</v>
      </c>
      <c r="J9" s="146">
        <v>67436</v>
      </c>
      <c r="K9" s="143">
        <v>0</v>
      </c>
      <c r="L9" s="143">
        <v>36260</v>
      </c>
      <c r="M9" s="143">
        <v>36260</v>
      </c>
      <c r="N9" s="143">
        <v>0</v>
      </c>
    </row>
    <row r="10" spans="1:14" ht="20.25" customHeight="1" x14ac:dyDescent="0.6">
      <c r="A10" s="76" t="s">
        <v>163</v>
      </c>
      <c r="B10" s="76" t="s">
        <v>166</v>
      </c>
      <c r="C10" s="76" t="s">
        <v>816</v>
      </c>
      <c r="D10" s="76" t="s">
        <v>167</v>
      </c>
      <c r="E10" s="144">
        <v>73285</v>
      </c>
      <c r="F10" s="145">
        <v>73285</v>
      </c>
      <c r="G10" s="145">
        <v>0</v>
      </c>
      <c r="H10" s="145">
        <v>0</v>
      </c>
      <c r="I10" s="145">
        <v>0</v>
      </c>
      <c r="J10" s="146">
        <v>0</v>
      </c>
      <c r="K10" s="143">
        <v>0</v>
      </c>
      <c r="L10" s="143">
        <v>0</v>
      </c>
      <c r="M10" s="143">
        <v>0</v>
      </c>
      <c r="N10" s="143">
        <v>0</v>
      </c>
    </row>
    <row r="11" spans="1:14" ht="20.25" customHeight="1" x14ac:dyDescent="0.6">
      <c r="A11" s="76" t="s">
        <v>163</v>
      </c>
      <c r="B11" s="76" t="s">
        <v>166</v>
      </c>
      <c r="C11" s="76" t="s">
        <v>40</v>
      </c>
      <c r="D11" s="76" t="s">
        <v>167</v>
      </c>
      <c r="E11" s="144">
        <v>5000</v>
      </c>
      <c r="F11" s="145">
        <v>5000</v>
      </c>
      <c r="G11" s="145">
        <v>2500</v>
      </c>
      <c r="H11" s="145">
        <v>0</v>
      </c>
      <c r="I11" s="145">
        <v>0</v>
      </c>
      <c r="J11" s="146">
        <v>0</v>
      </c>
      <c r="K11" s="143">
        <v>13042</v>
      </c>
      <c r="L11" s="143">
        <v>13042</v>
      </c>
      <c r="M11" s="143">
        <v>13042</v>
      </c>
      <c r="N11" s="143">
        <v>0</v>
      </c>
    </row>
    <row r="12" spans="1:14" ht="20.25" customHeight="1" x14ac:dyDescent="0.6">
      <c r="A12" s="76" t="s">
        <v>163</v>
      </c>
      <c r="B12" s="76" t="s">
        <v>166</v>
      </c>
      <c r="C12" s="76" t="s">
        <v>44</v>
      </c>
      <c r="D12" s="76" t="s">
        <v>167</v>
      </c>
      <c r="E12" s="144">
        <v>20000</v>
      </c>
      <c r="F12" s="145">
        <v>28000</v>
      </c>
      <c r="G12" s="145">
        <v>0</v>
      </c>
      <c r="H12" s="145">
        <v>0</v>
      </c>
      <c r="I12" s="145">
        <v>0</v>
      </c>
      <c r="J12" s="146">
        <v>0</v>
      </c>
      <c r="K12" s="143">
        <v>13042</v>
      </c>
      <c r="L12" s="143">
        <v>13042</v>
      </c>
      <c r="M12" s="143">
        <v>0</v>
      </c>
      <c r="N12" s="143">
        <v>0</v>
      </c>
    </row>
    <row r="13" spans="1:14" ht="20.25" customHeight="1" x14ac:dyDescent="0.6">
      <c r="A13" s="76" t="s">
        <v>163</v>
      </c>
      <c r="B13" s="76" t="s">
        <v>166</v>
      </c>
      <c r="C13" s="76" t="s">
        <v>46</v>
      </c>
      <c r="D13" s="76" t="s">
        <v>167</v>
      </c>
      <c r="E13" s="144">
        <v>2700</v>
      </c>
      <c r="F13" s="145">
        <v>3000</v>
      </c>
      <c r="G13" s="145">
        <v>3300</v>
      </c>
      <c r="H13" s="145">
        <v>0</v>
      </c>
      <c r="I13" s="145">
        <v>0</v>
      </c>
      <c r="J13" s="146">
        <v>0</v>
      </c>
      <c r="K13" s="143">
        <v>14116</v>
      </c>
      <c r="L13" s="143">
        <v>14116</v>
      </c>
      <c r="M13" s="143">
        <v>14116</v>
      </c>
      <c r="N13" s="143">
        <v>0</v>
      </c>
    </row>
    <row r="14" spans="1:14" ht="20.25" customHeight="1" x14ac:dyDescent="0.6">
      <c r="A14" s="76" t="s">
        <v>163</v>
      </c>
      <c r="B14" s="76" t="s">
        <v>166</v>
      </c>
      <c r="C14" s="76" t="s">
        <v>48</v>
      </c>
      <c r="D14" s="76" t="s">
        <v>167</v>
      </c>
      <c r="E14" s="144">
        <v>0</v>
      </c>
      <c r="F14" s="145">
        <v>0</v>
      </c>
      <c r="G14" s="145">
        <v>0</v>
      </c>
      <c r="H14" s="145">
        <v>0</v>
      </c>
      <c r="I14" s="145">
        <v>0</v>
      </c>
      <c r="J14" s="146">
        <v>0</v>
      </c>
      <c r="K14" s="143">
        <v>17874</v>
      </c>
      <c r="L14" s="143">
        <v>17874</v>
      </c>
      <c r="M14" s="143">
        <v>17874</v>
      </c>
      <c r="N14" s="143">
        <v>0</v>
      </c>
    </row>
    <row r="15" spans="1:14" ht="20.25" customHeight="1" x14ac:dyDescent="0.6">
      <c r="A15" s="76" t="s">
        <v>163</v>
      </c>
      <c r="B15" s="76" t="s">
        <v>168</v>
      </c>
      <c r="C15" s="76" t="s">
        <v>5</v>
      </c>
      <c r="D15" s="76" t="s">
        <v>165</v>
      </c>
      <c r="E15" s="144">
        <v>58000</v>
      </c>
      <c r="F15" s="145">
        <v>0</v>
      </c>
      <c r="G15" s="145">
        <v>0</v>
      </c>
      <c r="H15" s="145">
        <v>0</v>
      </c>
      <c r="I15" s="145">
        <v>0</v>
      </c>
      <c r="J15" s="146">
        <v>0</v>
      </c>
      <c r="K15" s="143">
        <v>0</v>
      </c>
      <c r="L15" s="143">
        <v>0</v>
      </c>
      <c r="M15" s="143">
        <v>0</v>
      </c>
      <c r="N15" s="143">
        <v>0</v>
      </c>
    </row>
    <row r="16" spans="1:14" ht="20.25" customHeight="1" x14ac:dyDescent="0.6">
      <c r="A16" s="76" t="s">
        <v>170</v>
      </c>
      <c r="B16" s="76" t="s">
        <v>171</v>
      </c>
      <c r="C16" s="76" t="s">
        <v>40</v>
      </c>
      <c r="D16" s="76" t="s">
        <v>167</v>
      </c>
      <c r="E16" s="144">
        <v>0</v>
      </c>
      <c r="F16" s="145">
        <v>0</v>
      </c>
      <c r="G16" s="145">
        <v>0</v>
      </c>
      <c r="H16" s="145">
        <v>0</v>
      </c>
      <c r="I16" s="145">
        <v>0</v>
      </c>
      <c r="J16" s="146">
        <v>0</v>
      </c>
      <c r="K16" s="143">
        <v>96430</v>
      </c>
      <c r="L16" s="143">
        <v>96430</v>
      </c>
      <c r="M16" s="143">
        <v>48216</v>
      </c>
      <c r="N16" s="143">
        <v>0</v>
      </c>
    </row>
    <row r="17" spans="1:14" ht="20.25" customHeight="1" x14ac:dyDescent="0.6">
      <c r="A17" s="76" t="s">
        <v>170</v>
      </c>
      <c r="B17" s="76" t="s">
        <v>172</v>
      </c>
      <c r="C17" s="76" t="s">
        <v>34</v>
      </c>
      <c r="D17" s="76" t="s">
        <v>165</v>
      </c>
      <c r="E17" s="144">
        <v>64061</v>
      </c>
      <c r="F17" s="145">
        <v>66910</v>
      </c>
      <c r="G17" s="145">
        <v>70367</v>
      </c>
      <c r="H17" s="145">
        <v>73903</v>
      </c>
      <c r="I17" s="145">
        <v>0</v>
      </c>
      <c r="J17" s="146">
        <v>0</v>
      </c>
      <c r="K17" s="143">
        <v>0</v>
      </c>
      <c r="L17" s="143">
        <v>0</v>
      </c>
      <c r="M17" s="143">
        <v>0</v>
      </c>
      <c r="N17" s="143">
        <v>0</v>
      </c>
    </row>
    <row r="18" spans="1:14" ht="20.25" customHeight="1" x14ac:dyDescent="0.6">
      <c r="A18" s="76" t="s">
        <v>170</v>
      </c>
      <c r="B18" s="76" t="s">
        <v>817</v>
      </c>
      <c r="C18" s="76" t="s">
        <v>5</v>
      </c>
      <c r="D18" s="76" t="s">
        <v>165</v>
      </c>
      <c r="E18" s="144">
        <v>0</v>
      </c>
      <c r="F18" s="145">
        <v>0</v>
      </c>
      <c r="G18" s="145">
        <v>0</v>
      </c>
      <c r="H18" s="145">
        <v>0</v>
      </c>
      <c r="I18" s="145">
        <v>0</v>
      </c>
      <c r="J18" s="146">
        <v>0</v>
      </c>
      <c r="K18" s="143">
        <v>0</v>
      </c>
      <c r="L18" s="143">
        <v>0</v>
      </c>
      <c r="M18" s="143">
        <v>0</v>
      </c>
      <c r="N18" s="143">
        <v>0</v>
      </c>
    </row>
    <row r="19" spans="1:14" ht="20.25" customHeight="1" x14ac:dyDescent="0.6">
      <c r="A19" s="76" t="s">
        <v>173</v>
      </c>
      <c r="B19" s="76" t="s">
        <v>818</v>
      </c>
      <c r="C19" s="76" t="s">
        <v>25</v>
      </c>
      <c r="D19" s="76" t="s">
        <v>165</v>
      </c>
      <c r="E19" s="144">
        <v>59786</v>
      </c>
      <c r="F19" s="145">
        <v>0</v>
      </c>
      <c r="G19" s="145">
        <v>0</v>
      </c>
      <c r="H19" s="145">
        <v>0</v>
      </c>
      <c r="I19" s="145">
        <v>0</v>
      </c>
      <c r="J19" s="146">
        <v>0</v>
      </c>
      <c r="K19" s="143">
        <v>0</v>
      </c>
      <c r="L19" s="143">
        <v>0</v>
      </c>
      <c r="M19" s="143">
        <v>0</v>
      </c>
      <c r="N19" s="143">
        <v>0</v>
      </c>
    </row>
    <row r="20" spans="1:14" ht="20.25" customHeight="1" x14ac:dyDescent="0.6">
      <c r="A20" s="76" t="s">
        <v>173</v>
      </c>
      <c r="B20" s="76" t="s">
        <v>174</v>
      </c>
      <c r="C20" s="76" t="s">
        <v>5</v>
      </c>
      <c r="D20" s="76" t="s">
        <v>165</v>
      </c>
      <c r="E20" s="144">
        <v>58000</v>
      </c>
      <c r="F20" s="145">
        <v>0</v>
      </c>
      <c r="G20" s="145">
        <v>0</v>
      </c>
      <c r="H20" s="145">
        <v>0</v>
      </c>
      <c r="I20" s="145">
        <v>0</v>
      </c>
      <c r="J20" s="146">
        <v>0</v>
      </c>
      <c r="K20" s="143">
        <v>0</v>
      </c>
      <c r="L20" s="143">
        <v>0</v>
      </c>
      <c r="M20" s="143">
        <v>0</v>
      </c>
      <c r="N20" s="143">
        <v>0</v>
      </c>
    </row>
    <row r="21" spans="1:14" ht="20.25" customHeight="1" x14ac:dyDescent="0.6">
      <c r="A21" s="76" t="s">
        <v>175</v>
      </c>
      <c r="B21" s="76" t="s">
        <v>176</v>
      </c>
      <c r="C21" s="76" t="s">
        <v>5</v>
      </c>
      <c r="D21" s="76" t="s">
        <v>165</v>
      </c>
      <c r="E21" s="144">
        <v>0</v>
      </c>
      <c r="F21" s="145">
        <v>0</v>
      </c>
      <c r="G21" s="145">
        <v>0</v>
      </c>
      <c r="H21" s="145">
        <v>0</v>
      </c>
      <c r="I21" s="145">
        <v>0</v>
      </c>
      <c r="J21" s="146">
        <v>0</v>
      </c>
      <c r="K21" s="143">
        <v>0</v>
      </c>
      <c r="L21" s="143">
        <v>0</v>
      </c>
      <c r="M21" s="143">
        <v>0</v>
      </c>
      <c r="N21" s="143">
        <v>0</v>
      </c>
    </row>
    <row r="22" spans="1:14" ht="20.25" customHeight="1" x14ac:dyDescent="0.6">
      <c r="A22" s="76" t="s">
        <v>175</v>
      </c>
      <c r="B22" s="76" t="s">
        <v>176</v>
      </c>
      <c r="C22" s="76" t="s">
        <v>34</v>
      </c>
      <c r="D22" s="76" t="s">
        <v>165</v>
      </c>
      <c r="E22" s="144">
        <v>0</v>
      </c>
      <c r="F22" s="145">
        <v>0</v>
      </c>
      <c r="G22" s="145">
        <v>0</v>
      </c>
      <c r="H22" s="145">
        <v>0</v>
      </c>
      <c r="I22" s="145">
        <v>0</v>
      </c>
      <c r="J22" s="146">
        <v>0</v>
      </c>
      <c r="K22" s="143">
        <v>0</v>
      </c>
      <c r="L22" s="143">
        <v>0</v>
      </c>
      <c r="M22" s="143">
        <v>0</v>
      </c>
      <c r="N22" s="143">
        <v>0</v>
      </c>
    </row>
    <row r="23" spans="1:14" ht="20.25" customHeight="1" x14ac:dyDescent="0.6">
      <c r="A23" s="76" t="s">
        <v>175</v>
      </c>
      <c r="B23" s="76" t="s">
        <v>177</v>
      </c>
      <c r="C23" s="76" t="s">
        <v>25</v>
      </c>
      <c r="D23" s="76" t="s">
        <v>165</v>
      </c>
      <c r="E23" s="144">
        <v>74000</v>
      </c>
      <c r="F23" s="145">
        <v>0</v>
      </c>
      <c r="G23" s="145">
        <v>0</v>
      </c>
      <c r="H23" s="145">
        <v>0</v>
      </c>
      <c r="I23" s="145">
        <v>0</v>
      </c>
      <c r="J23" s="146">
        <v>0</v>
      </c>
      <c r="K23" s="143">
        <v>0</v>
      </c>
      <c r="L23" s="143">
        <v>0</v>
      </c>
      <c r="M23" s="143">
        <v>0</v>
      </c>
      <c r="N23" s="143">
        <v>0</v>
      </c>
    </row>
    <row r="24" spans="1:14" ht="20.25" customHeight="1" x14ac:dyDescent="0.6">
      <c r="A24" s="76" t="s">
        <v>175</v>
      </c>
      <c r="B24" s="76" t="s">
        <v>178</v>
      </c>
      <c r="C24" s="76" t="s">
        <v>34</v>
      </c>
      <c r="D24" s="76" t="s">
        <v>165</v>
      </c>
      <c r="E24" s="144">
        <v>75778</v>
      </c>
      <c r="F24" s="145">
        <v>82800</v>
      </c>
      <c r="G24" s="145">
        <v>86290</v>
      </c>
      <c r="H24" s="145">
        <v>90881</v>
      </c>
      <c r="I24" s="145">
        <v>0</v>
      </c>
      <c r="J24" s="146">
        <v>0</v>
      </c>
      <c r="K24" s="143">
        <v>0</v>
      </c>
      <c r="L24" s="143">
        <v>0</v>
      </c>
      <c r="M24" s="143">
        <v>0</v>
      </c>
      <c r="N24" s="143">
        <v>0</v>
      </c>
    </row>
    <row r="25" spans="1:14" ht="20.25" customHeight="1" x14ac:dyDescent="0.6">
      <c r="A25" s="76" t="s">
        <v>175</v>
      </c>
      <c r="B25" s="76" t="s">
        <v>179</v>
      </c>
      <c r="C25" s="76" t="s">
        <v>180</v>
      </c>
      <c r="D25" s="76" t="s">
        <v>165</v>
      </c>
      <c r="E25" s="144">
        <v>84028</v>
      </c>
      <c r="F25" s="145">
        <v>0</v>
      </c>
      <c r="G25" s="145">
        <v>0</v>
      </c>
      <c r="H25" s="145">
        <v>0</v>
      </c>
      <c r="I25" s="145">
        <v>0</v>
      </c>
      <c r="J25" s="146">
        <v>0</v>
      </c>
      <c r="K25" s="143">
        <v>0</v>
      </c>
      <c r="L25" s="143">
        <v>0</v>
      </c>
      <c r="M25" s="143">
        <v>0</v>
      </c>
      <c r="N25" s="143">
        <v>0</v>
      </c>
    </row>
    <row r="26" spans="1:14" ht="20.25" customHeight="1" x14ac:dyDescent="0.6">
      <c r="A26" s="76" t="s">
        <v>175</v>
      </c>
      <c r="B26" s="76" t="s">
        <v>181</v>
      </c>
      <c r="C26" s="76" t="s">
        <v>25</v>
      </c>
      <c r="D26" s="76" t="s">
        <v>165</v>
      </c>
      <c r="E26" s="144">
        <v>71052</v>
      </c>
      <c r="F26" s="145">
        <v>73424</v>
      </c>
      <c r="G26" s="145">
        <v>0</v>
      </c>
      <c r="H26" s="145">
        <v>0</v>
      </c>
      <c r="I26" s="145">
        <v>0</v>
      </c>
      <c r="J26" s="146">
        <v>0</v>
      </c>
      <c r="K26" s="143">
        <v>0</v>
      </c>
      <c r="L26" s="143">
        <v>0</v>
      </c>
      <c r="M26" s="143">
        <v>0</v>
      </c>
      <c r="N26" s="143">
        <v>0</v>
      </c>
    </row>
    <row r="27" spans="1:14" ht="20.25" customHeight="1" x14ac:dyDescent="0.6">
      <c r="A27" s="76" t="s">
        <v>175</v>
      </c>
      <c r="B27" s="76" t="s">
        <v>182</v>
      </c>
      <c r="C27" s="76" t="s">
        <v>25</v>
      </c>
      <c r="D27" s="76" t="s">
        <v>165</v>
      </c>
      <c r="E27" s="144">
        <v>72301</v>
      </c>
      <c r="F27" s="145">
        <v>0</v>
      </c>
      <c r="G27" s="145">
        <v>0</v>
      </c>
      <c r="H27" s="145">
        <v>0</v>
      </c>
      <c r="I27" s="145">
        <v>0</v>
      </c>
      <c r="J27" s="146">
        <v>0</v>
      </c>
      <c r="K27" s="143">
        <v>0</v>
      </c>
      <c r="L27" s="143">
        <v>0</v>
      </c>
      <c r="M27" s="143">
        <v>0</v>
      </c>
      <c r="N27" s="143">
        <v>0</v>
      </c>
    </row>
    <row r="28" spans="1:14" ht="20.25" customHeight="1" x14ac:dyDescent="0.6">
      <c r="A28" s="76" t="s">
        <v>175</v>
      </c>
      <c r="B28" s="76" t="s">
        <v>182</v>
      </c>
      <c r="C28" s="76" t="s">
        <v>34</v>
      </c>
      <c r="D28" s="76" t="s">
        <v>165</v>
      </c>
      <c r="E28" s="144">
        <v>72300</v>
      </c>
      <c r="F28" s="145">
        <v>74208</v>
      </c>
      <c r="G28" s="145">
        <v>78060</v>
      </c>
      <c r="H28" s="145">
        <v>84120</v>
      </c>
      <c r="I28" s="145">
        <v>0</v>
      </c>
      <c r="J28" s="146">
        <v>0</v>
      </c>
      <c r="K28" s="143">
        <v>0</v>
      </c>
      <c r="L28" s="143">
        <v>0</v>
      </c>
      <c r="M28" s="143">
        <v>0</v>
      </c>
      <c r="N28" s="143">
        <v>0</v>
      </c>
    </row>
    <row r="29" spans="1:14" ht="20.25" customHeight="1" x14ac:dyDescent="0.6">
      <c r="A29" s="76" t="s">
        <v>175</v>
      </c>
      <c r="B29" s="76" t="s">
        <v>183</v>
      </c>
      <c r="C29" s="76" t="s">
        <v>23</v>
      </c>
      <c r="D29" s="76" t="s">
        <v>167</v>
      </c>
      <c r="E29" s="144">
        <v>0</v>
      </c>
      <c r="F29" s="145">
        <v>0</v>
      </c>
      <c r="G29" s="145">
        <v>0</v>
      </c>
      <c r="H29" s="145">
        <v>0</v>
      </c>
      <c r="I29" s="145">
        <v>0</v>
      </c>
      <c r="J29" s="146">
        <v>0</v>
      </c>
      <c r="K29" s="143">
        <v>135956</v>
      </c>
      <c r="L29" s="143">
        <v>138872</v>
      </c>
      <c r="M29" s="143">
        <v>0</v>
      </c>
      <c r="N29" s="143">
        <v>0</v>
      </c>
    </row>
    <row r="30" spans="1:14" ht="20.25" customHeight="1" x14ac:dyDescent="0.6">
      <c r="A30" s="76" t="s">
        <v>175</v>
      </c>
      <c r="B30" s="76" t="s">
        <v>183</v>
      </c>
      <c r="C30" s="76" t="s">
        <v>34</v>
      </c>
      <c r="D30" s="76" t="s">
        <v>167</v>
      </c>
      <c r="E30" s="144">
        <v>73301</v>
      </c>
      <c r="F30" s="145">
        <v>74209</v>
      </c>
      <c r="G30" s="145">
        <v>78065</v>
      </c>
      <c r="H30" s="145">
        <v>84123</v>
      </c>
      <c r="I30" s="145">
        <v>0</v>
      </c>
      <c r="J30" s="146">
        <v>0</v>
      </c>
      <c r="K30" s="143">
        <v>5613</v>
      </c>
      <c r="L30" s="143">
        <v>5613</v>
      </c>
      <c r="M30" s="143">
        <v>5613</v>
      </c>
      <c r="N30" s="143">
        <v>5613</v>
      </c>
    </row>
    <row r="31" spans="1:14" ht="20.25" customHeight="1" x14ac:dyDescent="0.6">
      <c r="A31" s="76" t="s">
        <v>175</v>
      </c>
      <c r="B31" s="76" t="s">
        <v>183</v>
      </c>
      <c r="C31" s="76" t="s">
        <v>835</v>
      </c>
      <c r="D31" s="76" t="s">
        <v>167</v>
      </c>
      <c r="E31" s="144">
        <v>45000</v>
      </c>
      <c r="F31" s="145">
        <v>45000</v>
      </c>
      <c r="G31" s="145">
        <v>0</v>
      </c>
      <c r="H31" s="145">
        <v>0</v>
      </c>
      <c r="I31" s="145">
        <v>0</v>
      </c>
      <c r="J31" s="146">
        <v>0</v>
      </c>
      <c r="K31" s="143">
        <v>8015</v>
      </c>
      <c r="L31" s="143">
        <v>6643</v>
      </c>
      <c r="M31" s="143">
        <v>0</v>
      </c>
      <c r="N31" s="143">
        <v>0</v>
      </c>
    </row>
    <row r="32" spans="1:14" ht="20.25" customHeight="1" x14ac:dyDescent="0.6">
      <c r="A32" s="76" t="s">
        <v>175</v>
      </c>
      <c r="B32" s="76" t="s">
        <v>183</v>
      </c>
      <c r="C32" s="76" t="s">
        <v>40</v>
      </c>
      <c r="D32" s="76" t="s">
        <v>167</v>
      </c>
      <c r="E32" s="144">
        <v>0</v>
      </c>
      <c r="F32" s="145">
        <v>0</v>
      </c>
      <c r="G32" s="145">
        <v>0</v>
      </c>
      <c r="H32" s="145">
        <v>0</v>
      </c>
      <c r="I32" s="145">
        <v>0</v>
      </c>
      <c r="J32" s="146">
        <v>0</v>
      </c>
      <c r="K32" s="143">
        <v>126983</v>
      </c>
      <c r="L32" s="143">
        <v>126983</v>
      </c>
      <c r="M32" s="143">
        <v>106739</v>
      </c>
      <c r="N32" s="143">
        <v>0</v>
      </c>
    </row>
    <row r="33" spans="1:14" ht="20.25" customHeight="1" x14ac:dyDescent="0.6">
      <c r="A33" s="76" t="s">
        <v>175</v>
      </c>
      <c r="B33" s="76" t="s">
        <v>183</v>
      </c>
      <c r="C33" s="76" t="s">
        <v>44</v>
      </c>
      <c r="D33" s="76" t="s">
        <v>167</v>
      </c>
      <c r="E33" s="144">
        <v>19000</v>
      </c>
      <c r="F33" s="145">
        <v>77000</v>
      </c>
      <c r="G33" s="145">
        <v>0</v>
      </c>
      <c r="H33" s="145">
        <v>0</v>
      </c>
      <c r="I33" s="145">
        <v>0</v>
      </c>
      <c r="J33" s="146">
        <v>0</v>
      </c>
      <c r="K33" s="143">
        <v>129376</v>
      </c>
      <c r="L33" s="143">
        <v>5171</v>
      </c>
      <c r="M33" s="143">
        <v>0</v>
      </c>
      <c r="N33" s="143">
        <v>0</v>
      </c>
    </row>
    <row r="34" spans="1:14" ht="20.25" customHeight="1" x14ac:dyDescent="0.6">
      <c r="A34" s="76" t="s">
        <v>175</v>
      </c>
      <c r="B34" s="76" t="s">
        <v>183</v>
      </c>
      <c r="C34" s="76" t="s">
        <v>46</v>
      </c>
      <c r="D34" s="76" t="s">
        <v>167</v>
      </c>
      <c r="E34" s="144">
        <v>0</v>
      </c>
      <c r="F34" s="145">
        <v>0</v>
      </c>
      <c r="G34" s="145">
        <v>0</v>
      </c>
      <c r="H34" s="145">
        <v>0</v>
      </c>
      <c r="I34" s="145">
        <v>0</v>
      </c>
      <c r="J34" s="146">
        <v>0</v>
      </c>
      <c r="K34" s="143">
        <v>128873</v>
      </c>
      <c r="L34" s="143">
        <v>128873</v>
      </c>
      <c r="M34" s="143">
        <v>127651</v>
      </c>
      <c r="N34" s="143">
        <v>0</v>
      </c>
    </row>
    <row r="35" spans="1:14" ht="20.25" customHeight="1" x14ac:dyDescent="0.6">
      <c r="A35" s="76" t="s">
        <v>175</v>
      </c>
      <c r="B35" s="76" t="s">
        <v>183</v>
      </c>
      <c r="C35" s="76" t="s">
        <v>48</v>
      </c>
      <c r="D35" s="76" t="s">
        <v>167</v>
      </c>
      <c r="E35" s="144">
        <v>0</v>
      </c>
      <c r="F35" s="145">
        <v>0</v>
      </c>
      <c r="G35" s="145">
        <v>0</v>
      </c>
      <c r="H35" s="145">
        <v>0</v>
      </c>
      <c r="I35" s="145">
        <v>0</v>
      </c>
      <c r="J35" s="146">
        <v>0</v>
      </c>
      <c r="K35" s="143">
        <v>129134</v>
      </c>
      <c r="L35" s="143">
        <v>128873</v>
      </c>
      <c r="M35" s="143">
        <v>127239</v>
      </c>
      <c r="N35" s="143">
        <v>0</v>
      </c>
    </row>
    <row r="36" spans="1:14" ht="20.25" customHeight="1" x14ac:dyDescent="0.6">
      <c r="A36" s="76" t="s">
        <v>175</v>
      </c>
      <c r="B36" s="76" t="s">
        <v>184</v>
      </c>
      <c r="C36" s="76" t="s">
        <v>23</v>
      </c>
      <c r="D36" s="76" t="s">
        <v>167</v>
      </c>
      <c r="E36" s="144">
        <v>0</v>
      </c>
      <c r="F36" s="145">
        <v>0</v>
      </c>
      <c r="G36" s="145">
        <v>0</v>
      </c>
      <c r="H36" s="145">
        <v>0</v>
      </c>
      <c r="I36" s="145">
        <v>0</v>
      </c>
      <c r="J36" s="146">
        <v>0</v>
      </c>
      <c r="K36" s="143">
        <v>69992</v>
      </c>
      <c r="L36" s="143">
        <v>69992</v>
      </c>
      <c r="M36" s="143">
        <v>17498</v>
      </c>
      <c r="N36" s="143">
        <v>0</v>
      </c>
    </row>
    <row r="37" spans="1:14" ht="20.25" customHeight="1" x14ac:dyDescent="0.6">
      <c r="A37" s="76" t="s">
        <v>175</v>
      </c>
      <c r="B37" s="76" t="s">
        <v>184</v>
      </c>
      <c r="C37" s="76" t="s">
        <v>34</v>
      </c>
      <c r="D37" s="76" t="s">
        <v>167</v>
      </c>
      <c r="E37" s="144">
        <v>64002</v>
      </c>
      <c r="F37" s="145">
        <v>65998</v>
      </c>
      <c r="G37" s="145">
        <v>67995</v>
      </c>
      <c r="H37" s="145">
        <v>69992</v>
      </c>
      <c r="I37" s="145">
        <v>0</v>
      </c>
      <c r="J37" s="146">
        <v>0</v>
      </c>
      <c r="K37" s="143">
        <v>67056</v>
      </c>
      <c r="L37" s="143">
        <v>67056</v>
      </c>
      <c r="M37" s="143">
        <v>67396</v>
      </c>
      <c r="N37" s="143">
        <v>67396</v>
      </c>
    </row>
    <row r="38" spans="1:14" ht="20.25" customHeight="1" x14ac:dyDescent="0.6">
      <c r="A38" s="76" t="s">
        <v>175</v>
      </c>
      <c r="B38" s="76" t="s">
        <v>184</v>
      </c>
      <c r="C38" s="76" t="s">
        <v>40</v>
      </c>
      <c r="D38" s="76" t="s">
        <v>167</v>
      </c>
      <c r="E38" s="144">
        <v>0</v>
      </c>
      <c r="F38" s="145">
        <v>0</v>
      </c>
      <c r="G38" s="145">
        <v>0</v>
      </c>
      <c r="H38" s="145">
        <v>0</v>
      </c>
      <c r="I38" s="145">
        <v>0</v>
      </c>
      <c r="J38" s="146">
        <v>0</v>
      </c>
      <c r="K38" s="143">
        <v>78000</v>
      </c>
      <c r="L38" s="143">
        <v>78000</v>
      </c>
      <c r="M38" s="143">
        <v>19500</v>
      </c>
      <c r="N38" s="143">
        <v>0</v>
      </c>
    </row>
    <row r="39" spans="1:14" ht="20.25" customHeight="1" x14ac:dyDescent="0.6">
      <c r="A39" s="76" t="s">
        <v>175</v>
      </c>
      <c r="B39" s="76" t="s">
        <v>184</v>
      </c>
      <c r="C39" s="76" t="s">
        <v>44</v>
      </c>
      <c r="D39" s="76" t="s">
        <v>167</v>
      </c>
      <c r="E39" s="144">
        <v>2700</v>
      </c>
      <c r="F39" s="145">
        <v>2700</v>
      </c>
      <c r="G39" s="145">
        <v>0</v>
      </c>
      <c r="H39" s="145">
        <v>0</v>
      </c>
      <c r="I39" s="145">
        <v>0</v>
      </c>
      <c r="J39" s="146">
        <v>0</v>
      </c>
      <c r="K39" s="143">
        <v>82260</v>
      </c>
      <c r="L39" s="143">
        <v>82260</v>
      </c>
      <c r="M39" s="143">
        <v>0</v>
      </c>
      <c r="N39" s="143">
        <v>0</v>
      </c>
    </row>
    <row r="40" spans="1:14" ht="20.25" customHeight="1" x14ac:dyDescent="0.6">
      <c r="A40" s="76" t="s">
        <v>175</v>
      </c>
      <c r="B40" s="76" t="s">
        <v>184</v>
      </c>
      <c r="C40" s="76" t="s">
        <v>46</v>
      </c>
      <c r="D40" s="76" t="s">
        <v>167</v>
      </c>
      <c r="E40" s="144">
        <v>0</v>
      </c>
      <c r="F40" s="145">
        <v>0</v>
      </c>
      <c r="G40" s="145">
        <v>0</v>
      </c>
      <c r="H40" s="145">
        <v>0</v>
      </c>
      <c r="I40" s="145">
        <v>0</v>
      </c>
      <c r="J40" s="146">
        <v>0</v>
      </c>
      <c r="K40" s="143">
        <v>82388</v>
      </c>
      <c r="L40" s="143">
        <v>82388</v>
      </c>
      <c r="M40" s="143">
        <v>82388</v>
      </c>
      <c r="N40" s="143">
        <v>0</v>
      </c>
    </row>
    <row r="41" spans="1:14" ht="20.25" customHeight="1" x14ac:dyDescent="0.6">
      <c r="A41" s="76" t="s">
        <v>175</v>
      </c>
      <c r="B41" s="76" t="s">
        <v>184</v>
      </c>
      <c r="C41" s="76" t="s">
        <v>48</v>
      </c>
      <c r="D41" s="76" t="s">
        <v>167</v>
      </c>
      <c r="E41" s="144">
        <v>0</v>
      </c>
      <c r="F41" s="145">
        <v>0</v>
      </c>
      <c r="G41" s="145">
        <v>0</v>
      </c>
      <c r="H41" s="145">
        <v>0</v>
      </c>
      <c r="I41" s="145">
        <v>0</v>
      </c>
      <c r="J41" s="146">
        <v>0</v>
      </c>
      <c r="K41" s="143">
        <v>82260</v>
      </c>
      <c r="L41" s="143">
        <v>82260</v>
      </c>
      <c r="M41" s="143">
        <v>82260</v>
      </c>
      <c r="N41" s="143">
        <v>0</v>
      </c>
    </row>
    <row r="42" spans="1:14" ht="20.25" customHeight="1" x14ac:dyDescent="0.6">
      <c r="A42" s="76" t="s">
        <v>175</v>
      </c>
      <c r="B42" s="76" t="s">
        <v>819</v>
      </c>
      <c r="C42" s="76" t="s">
        <v>25</v>
      </c>
      <c r="D42" s="76" t="s">
        <v>165</v>
      </c>
      <c r="E42" s="144">
        <v>70025</v>
      </c>
      <c r="F42" s="145">
        <v>0</v>
      </c>
      <c r="G42" s="145">
        <v>0</v>
      </c>
      <c r="H42" s="145">
        <v>0</v>
      </c>
      <c r="I42" s="145">
        <v>0</v>
      </c>
      <c r="J42" s="146">
        <v>0</v>
      </c>
      <c r="K42" s="143">
        <v>5613</v>
      </c>
      <c r="L42" s="143">
        <v>0</v>
      </c>
      <c r="M42" s="143">
        <v>0</v>
      </c>
      <c r="N42" s="143">
        <v>0</v>
      </c>
    </row>
    <row r="43" spans="1:14" ht="20.25" customHeight="1" x14ac:dyDescent="0.6">
      <c r="A43" s="76" t="s">
        <v>175</v>
      </c>
      <c r="B43" s="76" t="s">
        <v>185</v>
      </c>
      <c r="C43" s="76" t="s">
        <v>5</v>
      </c>
      <c r="D43" s="76" t="s">
        <v>165</v>
      </c>
      <c r="E43" s="144">
        <v>0</v>
      </c>
      <c r="F43" s="145">
        <v>0</v>
      </c>
      <c r="G43" s="145">
        <v>0</v>
      </c>
      <c r="H43" s="145">
        <v>0</v>
      </c>
      <c r="I43" s="145">
        <v>0</v>
      </c>
      <c r="J43" s="146">
        <v>0</v>
      </c>
      <c r="K43" s="143">
        <v>0</v>
      </c>
      <c r="L43" s="143">
        <v>0</v>
      </c>
      <c r="M43" s="143">
        <v>0</v>
      </c>
      <c r="N43" s="143">
        <v>0</v>
      </c>
    </row>
    <row r="44" spans="1:14" ht="20.25" customHeight="1" x14ac:dyDescent="0.6">
      <c r="A44" s="76" t="s">
        <v>175</v>
      </c>
      <c r="B44" s="76" t="s">
        <v>186</v>
      </c>
      <c r="C44" s="76" t="s">
        <v>25</v>
      </c>
      <c r="D44" s="76" t="s">
        <v>165</v>
      </c>
      <c r="E44" s="144">
        <v>0</v>
      </c>
      <c r="F44" s="145">
        <v>0</v>
      </c>
      <c r="G44" s="145">
        <v>0</v>
      </c>
      <c r="H44" s="145">
        <v>0</v>
      </c>
      <c r="I44" s="145">
        <v>0</v>
      </c>
      <c r="J44" s="146">
        <v>0</v>
      </c>
      <c r="K44" s="143">
        <v>0</v>
      </c>
      <c r="L44" s="143">
        <v>0</v>
      </c>
      <c r="M44" s="143">
        <v>0</v>
      </c>
      <c r="N44" s="143">
        <v>0</v>
      </c>
    </row>
    <row r="45" spans="1:14" ht="20.25" customHeight="1" x14ac:dyDescent="0.6">
      <c r="A45" s="76" t="s">
        <v>175</v>
      </c>
      <c r="B45" s="76" t="s">
        <v>187</v>
      </c>
      <c r="C45" s="76" t="s">
        <v>25</v>
      </c>
      <c r="D45" s="76" t="s">
        <v>165</v>
      </c>
      <c r="E45" s="144">
        <v>0</v>
      </c>
      <c r="F45" s="145">
        <v>0</v>
      </c>
      <c r="G45" s="145">
        <v>0</v>
      </c>
      <c r="H45" s="145">
        <v>0</v>
      </c>
      <c r="I45" s="145">
        <v>0</v>
      </c>
      <c r="J45" s="146">
        <v>0</v>
      </c>
      <c r="K45" s="143">
        <v>0</v>
      </c>
      <c r="L45" s="143">
        <v>0</v>
      </c>
      <c r="M45" s="143">
        <v>0</v>
      </c>
      <c r="N45" s="143">
        <v>0</v>
      </c>
    </row>
    <row r="46" spans="1:14" ht="20.25" customHeight="1" x14ac:dyDescent="0.6">
      <c r="A46" s="76" t="s">
        <v>175</v>
      </c>
      <c r="B46" s="76" t="s">
        <v>187</v>
      </c>
      <c r="C46" s="76" t="s">
        <v>34</v>
      </c>
      <c r="D46" s="76" t="s">
        <v>165</v>
      </c>
      <c r="E46" s="144">
        <v>0</v>
      </c>
      <c r="F46" s="145">
        <v>0</v>
      </c>
      <c r="G46" s="145">
        <v>0</v>
      </c>
      <c r="H46" s="145">
        <v>0</v>
      </c>
      <c r="I46" s="145">
        <v>0</v>
      </c>
      <c r="J46" s="146">
        <v>0</v>
      </c>
      <c r="K46" s="143">
        <v>0</v>
      </c>
      <c r="L46" s="143">
        <v>0</v>
      </c>
      <c r="M46" s="143">
        <v>0</v>
      </c>
      <c r="N46" s="143">
        <v>0</v>
      </c>
    </row>
    <row r="47" spans="1:14" ht="20.25" customHeight="1" x14ac:dyDescent="0.6">
      <c r="A47" s="76" t="s">
        <v>175</v>
      </c>
      <c r="B47" s="76" t="s">
        <v>820</v>
      </c>
      <c r="C47" s="76" t="s">
        <v>5</v>
      </c>
      <c r="D47" s="76" t="s">
        <v>165</v>
      </c>
      <c r="E47" s="144">
        <v>0</v>
      </c>
      <c r="F47" s="145">
        <v>0</v>
      </c>
      <c r="G47" s="145">
        <v>0</v>
      </c>
      <c r="H47" s="145">
        <v>0</v>
      </c>
      <c r="I47" s="145">
        <v>0</v>
      </c>
      <c r="J47" s="146">
        <v>0</v>
      </c>
      <c r="K47" s="143">
        <v>0</v>
      </c>
      <c r="L47" s="143">
        <v>0</v>
      </c>
      <c r="M47" s="143">
        <v>0</v>
      </c>
      <c r="N47" s="143">
        <v>0</v>
      </c>
    </row>
    <row r="48" spans="1:14" ht="20.25" customHeight="1" x14ac:dyDescent="0.6">
      <c r="A48" s="76" t="s">
        <v>175</v>
      </c>
      <c r="B48" s="76" t="s">
        <v>188</v>
      </c>
      <c r="C48" s="76" t="s">
        <v>25</v>
      </c>
      <c r="D48" s="76" t="s">
        <v>165</v>
      </c>
      <c r="E48" s="144">
        <v>59000</v>
      </c>
      <c r="F48" s="145">
        <v>0</v>
      </c>
      <c r="G48" s="145">
        <v>0</v>
      </c>
      <c r="H48" s="145">
        <v>0</v>
      </c>
      <c r="I48" s="145">
        <v>0</v>
      </c>
      <c r="J48" s="146">
        <v>0</v>
      </c>
      <c r="K48" s="143">
        <v>0</v>
      </c>
      <c r="L48" s="143">
        <v>0</v>
      </c>
      <c r="M48" s="143">
        <v>0</v>
      </c>
      <c r="N48" s="143">
        <v>0</v>
      </c>
    </row>
    <row r="49" spans="1:14" ht="20.25" customHeight="1" x14ac:dyDescent="0.6">
      <c r="A49" s="76" t="s">
        <v>175</v>
      </c>
      <c r="B49" s="76" t="s">
        <v>189</v>
      </c>
      <c r="C49" s="76" t="s">
        <v>5</v>
      </c>
      <c r="D49" s="76" t="s">
        <v>165</v>
      </c>
      <c r="E49" s="144">
        <v>73600</v>
      </c>
      <c r="F49" s="145">
        <v>0</v>
      </c>
      <c r="G49" s="145">
        <v>0</v>
      </c>
      <c r="H49" s="145">
        <v>0</v>
      </c>
      <c r="I49" s="145">
        <v>0</v>
      </c>
      <c r="J49" s="146">
        <v>0</v>
      </c>
      <c r="K49" s="143">
        <v>0</v>
      </c>
      <c r="L49" s="143">
        <v>0</v>
      </c>
      <c r="M49" s="143">
        <v>0</v>
      </c>
      <c r="N49" s="143">
        <v>0</v>
      </c>
    </row>
    <row r="50" spans="1:14" ht="20.25" customHeight="1" x14ac:dyDescent="0.6">
      <c r="A50" s="76" t="s">
        <v>175</v>
      </c>
      <c r="B50" s="76" t="s">
        <v>190</v>
      </c>
      <c r="C50" s="76" t="s">
        <v>5</v>
      </c>
      <c r="D50" s="76" t="s">
        <v>165</v>
      </c>
      <c r="E50" s="144">
        <v>89261</v>
      </c>
      <c r="F50" s="145">
        <v>0</v>
      </c>
      <c r="G50" s="145">
        <v>0</v>
      </c>
      <c r="H50" s="145">
        <v>0</v>
      </c>
      <c r="I50" s="145">
        <v>0</v>
      </c>
      <c r="J50" s="146">
        <v>0</v>
      </c>
      <c r="K50" s="143">
        <v>0</v>
      </c>
      <c r="L50" s="143">
        <v>0</v>
      </c>
      <c r="M50" s="143">
        <v>0</v>
      </c>
      <c r="N50" s="143">
        <v>0</v>
      </c>
    </row>
    <row r="51" spans="1:14" ht="20.25" customHeight="1" x14ac:dyDescent="0.6">
      <c r="A51" s="76" t="s">
        <v>175</v>
      </c>
      <c r="B51" s="76" t="s">
        <v>191</v>
      </c>
      <c r="C51" s="76" t="s">
        <v>34</v>
      </c>
      <c r="D51" s="76" t="s">
        <v>165</v>
      </c>
      <c r="E51" s="144">
        <v>67582</v>
      </c>
      <c r="F51" s="145">
        <v>69820</v>
      </c>
      <c r="G51" s="145">
        <v>72564</v>
      </c>
      <c r="H51" s="145">
        <v>75428</v>
      </c>
      <c r="I51" s="145">
        <v>0</v>
      </c>
      <c r="J51" s="146">
        <v>0</v>
      </c>
      <c r="K51" s="143">
        <v>0</v>
      </c>
      <c r="L51" s="143">
        <v>0</v>
      </c>
      <c r="M51" s="143">
        <v>0</v>
      </c>
      <c r="N51" s="143">
        <v>0</v>
      </c>
    </row>
    <row r="52" spans="1:14" ht="20.25" customHeight="1" x14ac:dyDescent="0.6">
      <c r="A52" s="76" t="s">
        <v>175</v>
      </c>
      <c r="B52" s="76" t="s">
        <v>192</v>
      </c>
      <c r="C52" s="76" t="s">
        <v>5</v>
      </c>
      <c r="D52" s="76" t="s">
        <v>167</v>
      </c>
      <c r="E52" s="144">
        <v>89261</v>
      </c>
      <c r="F52" s="145">
        <v>0</v>
      </c>
      <c r="G52" s="145">
        <v>0</v>
      </c>
      <c r="H52" s="145">
        <v>0</v>
      </c>
      <c r="I52" s="145">
        <v>0</v>
      </c>
      <c r="J52" s="146">
        <v>0</v>
      </c>
      <c r="K52" s="143">
        <v>0</v>
      </c>
      <c r="L52" s="143">
        <v>0</v>
      </c>
      <c r="M52" s="143">
        <v>0</v>
      </c>
      <c r="N52" s="143">
        <v>0</v>
      </c>
    </row>
    <row r="53" spans="1:14" ht="20.25" customHeight="1" x14ac:dyDescent="0.6">
      <c r="A53" s="76" t="s">
        <v>175</v>
      </c>
      <c r="B53" s="76" t="s">
        <v>192</v>
      </c>
      <c r="C53" s="76" t="s">
        <v>23</v>
      </c>
      <c r="D53" s="76" t="s">
        <v>167</v>
      </c>
      <c r="E53" s="144">
        <v>89261</v>
      </c>
      <c r="F53" s="145">
        <v>91754</v>
      </c>
      <c r="G53" s="145">
        <v>0</v>
      </c>
      <c r="H53" s="145">
        <v>0</v>
      </c>
      <c r="I53" s="145">
        <v>0</v>
      </c>
      <c r="J53" s="146">
        <v>0</v>
      </c>
      <c r="K53" s="143">
        <v>0</v>
      </c>
      <c r="L53" s="143">
        <v>0</v>
      </c>
      <c r="M53" s="143">
        <v>0</v>
      </c>
      <c r="N53" s="143">
        <v>0</v>
      </c>
    </row>
    <row r="54" spans="1:14" ht="20.25" customHeight="1" x14ac:dyDescent="0.6">
      <c r="A54" s="76" t="s">
        <v>175</v>
      </c>
      <c r="B54" s="76" t="s">
        <v>192</v>
      </c>
      <c r="C54" s="76" t="s">
        <v>25</v>
      </c>
      <c r="D54" s="76" t="s">
        <v>167</v>
      </c>
      <c r="E54" s="144">
        <v>89261</v>
      </c>
      <c r="F54" s="145">
        <v>0</v>
      </c>
      <c r="G54" s="145">
        <v>0</v>
      </c>
      <c r="H54" s="145">
        <v>0</v>
      </c>
      <c r="I54" s="145">
        <v>0</v>
      </c>
      <c r="J54" s="146">
        <v>0</v>
      </c>
      <c r="K54" s="143">
        <v>0</v>
      </c>
      <c r="L54" s="143">
        <v>0</v>
      </c>
      <c r="M54" s="143">
        <v>0</v>
      </c>
      <c r="N54" s="143">
        <v>0</v>
      </c>
    </row>
    <row r="55" spans="1:14" ht="20.25" customHeight="1" x14ac:dyDescent="0.6">
      <c r="A55" s="76" t="s">
        <v>175</v>
      </c>
      <c r="B55" s="76" t="s">
        <v>192</v>
      </c>
      <c r="C55" s="76" t="s">
        <v>815</v>
      </c>
      <c r="D55" s="76" t="s">
        <v>167</v>
      </c>
      <c r="E55" s="144">
        <v>95000</v>
      </c>
      <c r="F55" s="145">
        <v>0</v>
      </c>
      <c r="G55" s="145">
        <v>0</v>
      </c>
      <c r="H55" s="145">
        <v>0</v>
      </c>
      <c r="I55" s="145">
        <v>0</v>
      </c>
      <c r="J55" s="146">
        <v>0</v>
      </c>
      <c r="K55" s="143">
        <v>0</v>
      </c>
      <c r="L55" s="143">
        <v>0</v>
      </c>
      <c r="M55" s="143">
        <v>0</v>
      </c>
      <c r="N55" s="143">
        <v>0</v>
      </c>
    </row>
    <row r="56" spans="1:14" ht="20.25" customHeight="1" x14ac:dyDescent="0.6">
      <c r="A56" s="76" t="s">
        <v>175</v>
      </c>
      <c r="B56" s="76" t="s">
        <v>192</v>
      </c>
      <c r="C56" s="76" t="s">
        <v>32</v>
      </c>
      <c r="D56" s="76" t="s">
        <v>167</v>
      </c>
      <c r="E56" s="144">
        <v>89261</v>
      </c>
      <c r="F56" s="145">
        <v>91754</v>
      </c>
      <c r="G56" s="145">
        <v>0</v>
      </c>
      <c r="H56" s="145">
        <v>0</v>
      </c>
      <c r="I56" s="145">
        <v>0</v>
      </c>
      <c r="J56" s="146">
        <v>0</v>
      </c>
      <c r="K56" s="143">
        <v>0</v>
      </c>
      <c r="L56" s="143">
        <v>0</v>
      </c>
      <c r="M56" s="143">
        <v>0</v>
      </c>
      <c r="N56" s="143">
        <v>0</v>
      </c>
    </row>
    <row r="57" spans="1:14" ht="20.25" customHeight="1" x14ac:dyDescent="0.6">
      <c r="A57" s="76" t="s">
        <v>175</v>
      </c>
      <c r="B57" s="76" t="s">
        <v>192</v>
      </c>
      <c r="C57" s="76" t="s">
        <v>34</v>
      </c>
      <c r="D57" s="76" t="s">
        <v>167</v>
      </c>
      <c r="E57" s="144">
        <v>89261</v>
      </c>
      <c r="F57" s="145">
        <v>45877</v>
      </c>
      <c r="G57" s="145">
        <v>0</v>
      </c>
      <c r="H57" s="145">
        <v>48999</v>
      </c>
      <c r="I57" s="145">
        <v>101434</v>
      </c>
      <c r="J57" s="146">
        <v>104683</v>
      </c>
      <c r="K57" s="143">
        <v>0</v>
      </c>
      <c r="L57" s="143">
        <v>25740</v>
      </c>
      <c r="M57" s="143">
        <v>51480</v>
      </c>
      <c r="N57" s="143">
        <v>25740</v>
      </c>
    </row>
    <row r="58" spans="1:14" ht="20.25" customHeight="1" x14ac:dyDescent="0.6">
      <c r="A58" s="76" t="s">
        <v>175</v>
      </c>
      <c r="B58" s="76" t="s">
        <v>192</v>
      </c>
      <c r="C58" s="76" t="s">
        <v>835</v>
      </c>
      <c r="D58" s="76" t="s">
        <v>167</v>
      </c>
      <c r="E58" s="144">
        <v>89000</v>
      </c>
      <c r="F58" s="145">
        <v>91000</v>
      </c>
      <c r="G58" s="145">
        <v>0</v>
      </c>
      <c r="H58" s="145">
        <v>0</v>
      </c>
      <c r="I58" s="145">
        <v>0</v>
      </c>
      <c r="J58" s="146">
        <v>0</v>
      </c>
      <c r="K58" s="143">
        <v>0</v>
      </c>
      <c r="L58" s="143">
        <v>0</v>
      </c>
      <c r="M58" s="143">
        <v>0</v>
      </c>
      <c r="N58" s="143">
        <v>0</v>
      </c>
    </row>
    <row r="59" spans="1:14" ht="20.25" customHeight="1" x14ac:dyDescent="0.6">
      <c r="A59" s="76" t="s">
        <v>175</v>
      </c>
      <c r="B59" s="76" t="s">
        <v>192</v>
      </c>
      <c r="C59" s="76" t="s">
        <v>40</v>
      </c>
      <c r="D59" s="76" t="s">
        <v>167</v>
      </c>
      <c r="E59" s="144">
        <v>80962</v>
      </c>
      <c r="F59" s="145">
        <v>85010</v>
      </c>
      <c r="G59" s="145">
        <v>89261</v>
      </c>
      <c r="H59" s="145">
        <v>0</v>
      </c>
      <c r="I59" s="145">
        <v>0</v>
      </c>
      <c r="J59" s="146">
        <v>0</v>
      </c>
      <c r="K59" s="143">
        <v>21115</v>
      </c>
      <c r="L59" s="143">
        <v>21115</v>
      </c>
      <c r="M59" s="143">
        <v>21115</v>
      </c>
      <c r="N59" s="143">
        <v>0</v>
      </c>
    </row>
    <row r="60" spans="1:14" ht="20.25" customHeight="1" x14ac:dyDescent="0.6">
      <c r="A60" s="76" t="s">
        <v>175</v>
      </c>
      <c r="B60" s="76" t="s">
        <v>192</v>
      </c>
      <c r="C60" s="76" t="s">
        <v>44</v>
      </c>
      <c r="D60" s="76" t="s">
        <v>167</v>
      </c>
      <c r="E60" s="144">
        <v>89261</v>
      </c>
      <c r="F60" s="145">
        <v>91754</v>
      </c>
      <c r="G60" s="145">
        <v>0</v>
      </c>
      <c r="H60" s="145">
        <v>0</v>
      </c>
      <c r="I60" s="145">
        <v>0</v>
      </c>
      <c r="J60" s="146">
        <v>0</v>
      </c>
      <c r="K60" s="143">
        <v>0</v>
      </c>
      <c r="L60" s="143">
        <v>0</v>
      </c>
      <c r="M60" s="143">
        <v>0</v>
      </c>
      <c r="N60" s="143">
        <v>0</v>
      </c>
    </row>
    <row r="61" spans="1:14" ht="20.25" customHeight="1" x14ac:dyDescent="0.6">
      <c r="A61" s="76" t="s">
        <v>175</v>
      </c>
      <c r="B61" s="76" t="s">
        <v>192</v>
      </c>
      <c r="C61" s="76" t="s">
        <v>46</v>
      </c>
      <c r="D61" s="76" t="s">
        <v>167</v>
      </c>
      <c r="E61" s="144">
        <v>85010</v>
      </c>
      <c r="F61" s="145">
        <v>87385</v>
      </c>
      <c r="G61" s="145">
        <v>90294</v>
      </c>
      <c r="H61" s="145">
        <v>0</v>
      </c>
      <c r="I61" s="145">
        <v>0</v>
      </c>
      <c r="J61" s="146">
        <v>0</v>
      </c>
      <c r="K61" s="143">
        <v>0</v>
      </c>
      <c r="L61" s="143">
        <v>0</v>
      </c>
      <c r="M61" s="143">
        <v>0</v>
      </c>
      <c r="N61" s="143">
        <v>0</v>
      </c>
    </row>
    <row r="62" spans="1:14" ht="20.25" customHeight="1" x14ac:dyDescent="0.6">
      <c r="A62" s="76" t="s">
        <v>175</v>
      </c>
      <c r="B62" s="76" t="s">
        <v>192</v>
      </c>
      <c r="C62" s="76" t="s">
        <v>48</v>
      </c>
      <c r="D62" s="76" t="s">
        <v>167</v>
      </c>
      <c r="E62" s="144">
        <v>64379</v>
      </c>
      <c r="F62" s="145">
        <v>66513</v>
      </c>
      <c r="G62" s="145">
        <v>69126</v>
      </c>
      <c r="H62" s="145">
        <v>0</v>
      </c>
      <c r="I62" s="145">
        <v>0</v>
      </c>
      <c r="J62" s="146">
        <v>0</v>
      </c>
      <c r="K62" s="143">
        <v>0</v>
      </c>
      <c r="L62" s="143">
        <v>0</v>
      </c>
      <c r="M62" s="143">
        <v>0</v>
      </c>
      <c r="N62" s="143">
        <v>0</v>
      </c>
    </row>
    <row r="63" spans="1:14" ht="20.25" customHeight="1" x14ac:dyDescent="0.6">
      <c r="A63" s="76" t="s">
        <v>175</v>
      </c>
      <c r="B63" s="76" t="s">
        <v>193</v>
      </c>
      <c r="C63" s="76" t="s">
        <v>21</v>
      </c>
      <c r="D63" s="76" t="s">
        <v>167</v>
      </c>
      <c r="E63" s="144">
        <v>23333</v>
      </c>
      <c r="F63" s="145">
        <v>0</v>
      </c>
      <c r="G63" s="145">
        <v>0</v>
      </c>
      <c r="H63" s="145">
        <v>0</v>
      </c>
      <c r="I63" s="145">
        <v>0</v>
      </c>
      <c r="J63" s="146">
        <v>0</v>
      </c>
      <c r="K63" s="143">
        <v>28179</v>
      </c>
      <c r="L63" s="143">
        <v>0</v>
      </c>
      <c r="M63" s="143">
        <v>0</v>
      </c>
      <c r="N63" s="143">
        <v>0</v>
      </c>
    </row>
    <row r="64" spans="1:14" ht="20.25" customHeight="1" x14ac:dyDescent="0.6">
      <c r="A64" s="76" t="s">
        <v>175</v>
      </c>
      <c r="B64" s="76" t="s">
        <v>193</v>
      </c>
      <c r="C64" s="76" t="s">
        <v>23</v>
      </c>
      <c r="D64" s="76" t="s">
        <v>167</v>
      </c>
      <c r="E64" s="144">
        <v>76574</v>
      </c>
      <c r="F64" s="145">
        <v>76574</v>
      </c>
      <c r="G64" s="145">
        <v>0</v>
      </c>
      <c r="H64" s="145">
        <v>0</v>
      </c>
      <c r="I64" s="145">
        <v>0</v>
      </c>
      <c r="J64" s="146">
        <v>0</v>
      </c>
      <c r="K64" s="143">
        <v>0</v>
      </c>
      <c r="L64" s="143">
        <v>0</v>
      </c>
      <c r="M64" s="143">
        <v>0</v>
      </c>
      <c r="N64" s="143">
        <v>0</v>
      </c>
    </row>
    <row r="65" spans="1:14" ht="20.25" customHeight="1" x14ac:dyDescent="0.6">
      <c r="A65" s="76" t="s">
        <v>175</v>
      </c>
      <c r="B65" s="76" t="s">
        <v>193</v>
      </c>
      <c r="C65" s="76" t="s">
        <v>25</v>
      </c>
      <c r="D65" s="76" t="s">
        <v>167</v>
      </c>
      <c r="E65" s="144">
        <v>71760</v>
      </c>
      <c r="F65" s="145">
        <v>0</v>
      </c>
      <c r="G65" s="145">
        <v>0</v>
      </c>
      <c r="H65" s="145">
        <v>0</v>
      </c>
      <c r="I65" s="145">
        <v>0</v>
      </c>
      <c r="J65" s="146">
        <v>0</v>
      </c>
      <c r="K65" s="143">
        <v>0</v>
      </c>
      <c r="L65" s="143">
        <v>0</v>
      </c>
      <c r="M65" s="143">
        <v>0</v>
      </c>
      <c r="N65" s="143">
        <v>0</v>
      </c>
    </row>
    <row r="66" spans="1:14" ht="20.25" customHeight="1" x14ac:dyDescent="0.6">
      <c r="A66" s="76" t="s">
        <v>175</v>
      </c>
      <c r="B66" s="76" t="s">
        <v>193</v>
      </c>
      <c r="C66" s="76" t="s">
        <v>34</v>
      </c>
      <c r="D66" s="76" t="s">
        <v>167</v>
      </c>
      <c r="E66" s="144">
        <v>92284</v>
      </c>
      <c r="F66" s="145">
        <v>94777</v>
      </c>
      <c r="G66" s="145">
        <v>97829</v>
      </c>
      <c r="H66" s="145">
        <v>101017</v>
      </c>
      <c r="I66" s="145">
        <v>104453</v>
      </c>
      <c r="J66" s="146">
        <v>107701</v>
      </c>
      <c r="K66" s="143">
        <v>50537</v>
      </c>
      <c r="L66" s="143">
        <v>50537</v>
      </c>
      <c r="M66" s="143">
        <v>54128</v>
      </c>
      <c r="N66" s="143">
        <v>0</v>
      </c>
    </row>
    <row r="67" spans="1:14" ht="20.25" customHeight="1" x14ac:dyDescent="0.6">
      <c r="A67" s="76" t="s">
        <v>175</v>
      </c>
      <c r="B67" s="76" t="s">
        <v>193</v>
      </c>
      <c r="C67" s="76" t="s">
        <v>836</v>
      </c>
      <c r="D67" s="76" t="s">
        <v>167</v>
      </c>
      <c r="E67" s="144">
        <v>71760</v>
      </c>
      <c r="F67" s="145">
        <v>74128</v>
      </c>
      <c r="G67" s="145">
        <v>76574</v>
      </c>
      <c r="H67" s="145">
        <v>0</v>
      </c>
      <c r="I67" s="145">
        <v>0</v>
      </c>
      <c r="J67" s="146">
        <v>0</v>
      </c>
      <c r="K67" s="143">
        <v>0</v>
      </c>
      <c r="L67" s="143">
        <v>0</v>
      </c>
      <c r="M67" s="143">
        <v>0</v>
      </c>
      <c r="N67" s="143">
        <v>0</v>
      </c>
    </row>
    <row r="68" spans="1:14" ht="20.25" customHeight="1" x14ac:dyDescent="0.6">
      <c r="A68" s="76" t="s">
        <v>175</v>
      </c>
      <c r="B68" s="76" t="s">
        <v>193</v>
      </c>
      <c r="C68" s="76" t="s">
        <v>40</v>
      </c>
      <c r="D68" s="76" t="s">
        <v>167</v>
      </c>
      <c r="E68" s="144">
        <v>71760</v>
      </c>
      <c r="F68" s="145">
        <v>74128</v>
      </c>
      <c r="G68" s="145">
        <v>76574</v>
      </c>
      <c r="H68" s="145">
        <v>0</v>
      </c>
      <c r="I68" s="145">
        <v>0</v>
      </c>
      <c r="J68" s="146">
        <v>0</v>
      </c>
      <c r="K68" s="143">
        <v>23739</v>
      </c>
      <c r="L68" s="143">
        <v>23739</v>
      </c>
      <c r="M68" s="143">
        <v>23739</v>
      </c>
      <c r="N68" s="143">
        <v>0</v>
      </c>
    </row>
    <row r="69" spans="1:14" ht="20.25" customHeight="1" x14ac:dyDescent="0.6">
      <c r="A69" s="76" t="s">
        <v>175</v>
      </c>
      <c r="B69" s="76" t="s">
        <v>193</v>
      </c>
      <c r="C69" s="76" t="s">
        <v>180</v>
      </c>
      <c r="D69" s="76" t="s">
        <v>167</v>
      </c>
      <c r="E69" s="144">
        <v>0</v>
      </c>
      <c r="F69" s="145">
        <v>0</v>
      </c>
      <c r="G69" s="145">
        <v>0</v>
      </c>
      <c r="H69" s="145">
        <v>0</v>
      </c>
      <c r="I69" s="145">
        <v>0</v>
      </c>
      <c r="J69" s="146">
        <v>0</v>
      </c>
      <c r="K69" s="143">
        <v>0</v>
      </c>
      <c r="L69" s="143">
        <v>0</v>
      </c>
      <c r="M69" s="143">
        <v>0</v>
      </c>
      <c r="N69" s="143">
        <v>0</v>
      </c>
    </row>
    <row r="70" spans="1:14" ht="20.25" customHeight="1" x14ac:dyDescent="0.6">
      <c r="A70" s="76" t="s">
        <v>175</v>
      </c>
      <c r="B70" s="76" t="s">
        <v>193</v>
      </c>
      <c r="C70" s="76" t="s">
        <v>44</v>
      </c>
      <c r="D70" s="76" t="s">
        <v>167</v>
      </c>
      <c r="E70" s="144">
        <v>71760</v>
      </c>
      <c r="F70" s="145">
        <v>74128</v>
      </c>
      <c r="G70" s="145">
        <v>76574</v>
      </c>
      <c r="H70" s="145">
        <v>0</v>
      </c>
      <c r="I70" s="145">
        <v>0</v>
      </c>
      <c r="J70" s="146">
        <v>0</v>
      </c>
      <c r="K70" s="143">
        <v>23739</v>
      </c>
      <c r="L70" s="143">
        <v>23739</v>
      </c>
      <c r="M70" s="143">
        <v>23739</v>
      </c>
      <c r="N70" s="143">
        <v>0</v>
      </c>
    </row>
    <row r="71" spans="1:14" ht="20.25" customHeight="1" x14ac:dyDescent="0.6">
      <c r="A71" s="76" t="s">
        <v>175</v>
      </c>
      <c r="B71" s="76" t="s">
        <v>193</v>
      </c>
      <c r="C71" s="76" t="s">
        <v>46</v>
      </c>
      <c r="D71" s="76" t="s">
        <v>167</v>
      </c>
      <c r="E71" s="144">
        <v>71760</v>
      </c>
      <c r="F71" s="145">
        <v>74128</v>
      </c>
      <c r="G71" s="145">
        <v>76574</v>
      </c>
      <c r="H71" s="145">
        <v>0</v>
      </c>
      <c r="I71" s="145">
        <v>0</v>
      </c>
      <c r="J71" s="146">
        <v>0</v>
      </c>
      <c r="K71" s="143">
        <v>23739</v>
      </c>
      <c r="L71" s="143">
        <v>23739</v>
      </c>
      <c r="M71" s="143">
        <v>23739</v>
      </c>
      <c r="N71" s="143">
        <v>0</v>
      </c>
    </row>
    <row r="72" spans="1:14" ht="20.25" customHeight="1" x14ac:dyDescent="0.6">
      <c r="A72" s="76" t="s">
        <v>175</v>
      </c>
      <c r="B72" s="76" t="s">
        <v>193</v>
      </c>
      <c r="C72" s="76" t="s">
        <v>48</v>
      </c>
      <c r="D72" s="76" t="s">
        <v>167</v>
      </c>
      <c r="E72" s="144">
        <v>70000</v>
      </c>
      <c r="F72" s="145">
        <v>70000</v>
      </c>
      <c r="G72" s="145">
        <v>70000</v>
      </c>
      <c r="H72" s="145">
        <v>0</v>
      </c>
      <c r="I72" s="145">
        <v>0</v>
      </c>
      <c r="J72" s="146">
        <v>0</v>
      </c>
      <c r="K72" s="143">
        <v>0</v>
      </c>
      <c r="L72" s="143">
        <v>0</v>
      </c>
      <c r="M72" s="143">
        <v>0</v>
      </c>
      <c r="N72" s="143">
        <v>0</v>
      </c>
    </row>
    <row r="73" spans="1:14" ht="20.25" customHeight="1" x14ac:dyDescent="0.6">
      <c r="A73" s="76" t="s">
        <v>175</v>
      </c>
      <c r="B73" s="76" t="s">
        <v>194</v>
      </c>
      <c r="C73" s="76" t="s">
        <v>23</v>
      </c>
      <c r="D73" s="76" t="s">
        <v>167</v>
      </c>
      <c r="E73" s="144">
        <v>0</v>
      </c>
      <c r="F73" s="145">
        <v>0</v>
      </c>
      <c r="G73" s="145">
        <v>0</v>
      </c>
      <c r="H73" s="145">
        <v>0</v>
      </c>
      <c r="I73" s="145">
        <v>0</v>
      </c>
      <c r="J73" s="146">
        <v>0</v>
      </c>
      <c r="K73" s="143">
        <v>0</v>
      </c>
      <c r="L73" s="143">
        <v>0</v>
      </c>
      <c r="M73" s="143">
        <v>0</v>
      </c>
      <c r="N73" s="143">
        <v>0</v>
      </c>
    </row>
    <row r="74" spans="1:14" ht="20.25" customHeight="1" x14ac:dyDescent="0.6">
      <c r="A74" s="76" t="s">
        <v>175</v>
      </c>
      <c r="B74" s="76" t="s">
        <v>194</v>
      </c>
      <c r="C74" s="76" t="s">
        <v>40</v>
      </c>
      <c r="D74" s="76" t="s">
        <v>167</v>
      </c>
      <c r="E74" s="144">
        <v>0</v>
      </c>
      <c r="F74" s="145">
        <v>0</v>
      </c>
      <c r="G74" s="145">
        <v>0</v>
      </c>
      <c r="H74" s="145">
        <v>0</v>
      </c>
      <c r="I74" s="145">
        <v>0</v>
      </c>
      <c r="J74" s="146">
        <v>0</v>
      </c>
      <c r="K74" s="143">
        <v>127910</v>
      </c>
      <c r="L74" s="143">
        <v>127910</v>
      </c>
      <c r="M74" s="143">
        <v>31978</v>
      </c>
      <c r="N74" s="143">
        <v>0</v>
      </c>
    </row>
    <row r="75" spans="1:14" ht="20.25" customHeight="1" x14ac:dyDescent="0.6">
      <c r="A75" s="76" t="s">
        <v>175</v>
      </c>
      <c r="B75" s="76" t="s">
        <v>195</v>
      </c>
      <c r="C75" s="76" t="s">
        <v>25</v>
      </c>
      <c r="D75" s="76" t="s">
        <v>165</v>
      </c>
      <c r="E75" s="144">
        <v>86500</v>
      </c>
      <c r="F75" s="145">
        <v>0</v>
      </c>
      <c r="G75" s="145">
        <v>0</v>
      </c>
      <c r="H75" s="145">
        <v>0</v>
      </c>
      <c r="I75" s="145">
        <v>0</v>
      </c>
      <c r="J75" s="146">
        <v>0</v>
      </c>
      <c r="K75" s="143">
        <v>0</v>
      </c>
      <c r="L75" s="143">
        <v>0</v>
      </c>
      <c r="M75" s="143">
        <v>0</v>
      </c>
      <c r="N75" s="143">
        <v>0</v>
      </c>
    </row>
    <row r="76" spans="1:14" ht="20.25" customHeight="1" x14ac:dyDescent="0.6">
      <c r="A76" s="76" t="s">
        <v>175</v>
      </c>
      <c r="B76" s="76" t="s">
        <v>196</v>
      </c>
      <c r="C76" s="76" t="s">
        <v>25</v>
      </c>
      <c r="D76" s="76" t="s">
        <v>165</v>
      </c>
      <c r="E76" s="144">
        <v>89261</v>
      </c>
      <c r="F76" s="145">
        <v>91754</v>
      </c>
      <c r="G76" s="145">
        <v>0</v>
      </c>
      <c r="H76" s="145">
        <v>0</v>
      </c>
      <c r="I76" s="145">
        <v>0</v>
      </c>
      <c r="J76" s="146">
        <v>0</v>
      </c>
      <c r="K76" s="143">
        <v>0</v>
      </c>
      <c r="L76" s="143">
        <v>0</v>
      </c>
      <c r="M76" s="143">
        <v>0</v>
      </c>
      <c r="N76" s="143">
        <v>0</v>
      </c>
    </row>
    <row r="77" spans="1:14" ht="20.25" customHeight="1" x14ac:dyDescent="0.6">
      <c r="A77" s="76" t="s">
        <v>175</v>
      </c>
      <c r="B77" s="76" t="s">
        <v>196</v>
      </c>
      <c r="C77" s="76" t="s">
        <v>46</v>
      </c>
      <c r="D77" s="76" t="s">
        <v>165</v>
      </c>
      <c r="E77" s="144">
        <v>89261</v>
      </c>
      <c r="F77" s="145">
        <v>91754</v>
      </c>
      <c r="G77" s="145">
        <v>94809</v>
      </c>
      <c r="H77" s="145">
        <v>0</v>
      </c>
      <c r="I77" s="145">
        <v>0</v>
      </c>
      <c r="J77" s="146">
        <v>0</v>
      </c>
      <c r="K77" s="143">
        <v>0</v>
      </c>
      <c r="L77" s="143">
        <v>0</v>
      </c>
      <c r="M77" s="143">
        <v>0</v>
      </c>
      <c r="N77" s="143">
        <v>0</v>
      </c>
    </row>
    <row r="78" spans="1:14" ht="20.25" customHeight="1" x14ac:dyDescent="0.6">
      <c r="A78" s="76" t="s">
        <v>175</v>
      </c>
      <c r="B78" s="76" t="s">
        <v>196</v>
      </c>
      <c r="C78" s="76" t="s">
        <v>48</v>
      </c>
      <c r="D78" s="76" t="s">
        <v>165</v>
      </c>
      <c r="E78" s="144">
        <v>89261</v>
      </c>
      <c r="F78" s="145">
        <v>91754</v>
      </c>
      <c r="G78" s="145">
        <v>94809</v>
      </c>
      <c r="H78" s="145">
        <v>0</v>
      </c>
      <c r="I78" s="145">
        <v>0</v>
      </c>
      <c r="J78" s="146">
        <v>0</v>
      </c>
      <c r="K78" s="143">
        <v>0</v>
      </c>
      <c r="L78" s="143">
        <v>0</v>
      </c>
      <c r="M78" s="143">
        <v>0</v>
      </c>
      <c r="N78" s="143">
        <v>0</v>
      </c>
    </row>
    <row r="79" spans="1:14" ht="20.25" customHeight="1" x14ac:dyDescent="0.6">
      <c r="A79" s="76" t="s">
        <v>175</v>
      </c>
      <c r="B79" s="76" t="s">
        <v>197</v>
      </c>
      <c r="C79" s="76" t="s">
        <v>25</v>
      </c>
      <c r="D79" s="76" t="s">
        <v>165</v>
      </c>
      <c r="E79" s="144">
        <v>72020</v>
      </c>
      <c r="F79" s="145">
        <v>0</v>
      </c>
      <c r="G79" s="145">
        <v>0</v>
      </c>
      <c r="H79" s="145">
        <v>0</v>
      </c>
      <c r="I79" s="145">
        <v>0</v>
      </c>
      <c r="J79" s="146">
        <v>0</v>
      </c>
      <c r="K79" s="143">
        <v>0</v>
      </c>
      <c r="L79" s="143">
        <v>0</v>
      </c>
      <c r="M79" s="143">
        <v>0</v>
      </c>
      <c r="N79" s="143">
        <v>0</v>
      </c>
    </row>
    <row r="80" spans="1:14" ht="20.25" customHeight="1" x14ac:dyDescent="0.6">
      <c r="A80" s="76" t="s">
        <v>175</v>
      </c>
      <c r="B80" s="76" t="s">
        <v>198</v>
      </c>
      <c r="C80" s="76" t="s">
        <v>25</v>
      </c>
      <c r="D80" s="76" t="s">
        <v>165</v>
      </c>
      <c r="E80" s="144">
        <v>86000</v>
      </c>
      <c r="F80" s="145">
        <v>0</v>
      </c>
      <c r="G80" s="145">
        <v>0</v>
      </c>
      <c r="H80" s="145">
        <v>0</v>
      </c>
      <c r="I80" s="145">
        <v>0</v>
      </c>
      <c r="J80" s="146">
        <v>0</v>
      </c>
      <c r="K80" s="143">
        <v>0</v>
      </c>
      <c r="L80" s="143">
        <v>0</v>
      </c>
      <c r="M80" s="143">
        <v>0</v>
      </c>
      <c r="N80" s="143">
        <v>0</v>
      </c>
    </row>
    <row r="81" spans="1:14" ht="20.25" customHeight="1" x14ac:dyDescent="0.6">
      <c r="A81" s="76" t="s">
        <v>175</v>
      </c>
      <c r="B81" s="76" t="s">
        <v>199</v>
      </c>
      <c r="C81" s="76" t="s">
        <v>25</v>
      </c>
      <c r="D81" s="76" t="s">
        <v>165</v>
      </c>
      <c r="E81" s="144">
        <v>92284</v>
      </c>
      <c r="F81" s="145">
        <v>0</v>
      </c>
      <c r="G81" s="145">
        <v>0</v>
      </c>
      <c r="H81" s="145">
        <v>0</v>
      </c>
      <c r="I81" s="145">
        <v>0</v>
      </c>
      <c r="J81" s="146">
        <v>0</v>
      </c>
      <c r="K81" s="143">
        <v>0</v>
      </c>
      <c r="L81" s="143">
        <v>0</v>
      </c>
      <c r="M81" s="143">
        <v>0</v>
      </c>
      <c r="N81" s="143">
        <v>0</v>
      </c>
    </row>
    <row r="82" spans="1:14" ht="20.25" customHeight="1" x14ac:dyDescent="0.6">
      <c r="A82" s="76" t="s">
        <v>175</v>
      </c>
      <c r="B82" s="76" t="s">
        <v>200</v>
      </c>
      <c r="C82" s="76" t="s">
        <v>5</v>
      </c>
      <c r="D82" s="76" t="s">
        <v>165</v>
      </c>
      <c r="E82" s="144">
        <v>89261</v>
      </c>
      <c r="F82" s="145">
        <v>0</v>
      </c>
      <c r="G82" s="145">
        <v>0</v>
      </c>
      <c r="H82" s="145">
        <v>0</v>
      </c>
      <c r="I82" s="145">
        <v>0</v>
      </c>
      <c r="J82" s="146">
        <v>0</v>
      </c>
      <c r="K82" s="143">
        <v>0</v>
      </c>
      <c r="L82" s="143">
        <v>0</v>
      </c>
      <c r="M82" s="143">
        <v>0</v>
      </c>
      <c r="N82" s="143">
        <v>0</v>
      </c>
    </row>
    <row r="83" spans="1:14" ht="20.25" customHeight="1" x14ac:dyDescent="0.6">
      <c r="A83" s="76" t="s">
        <v>175</v>
      </c>
      <c r="B83" s="76" t="s">
        <v>201</v>
      </c>
      <c r="C83" s="76" t="s">
        <v>25</v>
      </c>
      <c r="D83" s="76" t="s">
        <v>165</v>
      </c>
      <c r="E83" s="144">
        <v>78882</v>
      </c>
      <c r="F83" s="145">
        <v>0</v>
      </c>
      <c r="G83" s="145">
        <v>0</v>
      </c>
      <c r="H83" s="145">
        <v>0</v>
      </c>
      <c r="I83" s="145">
        <v>0</v>
      </c>
      <c r="J83" s="146">
        <v>0</v>
      </c>
      <c r="K83" s="143">
        <v>0</v>
      </c>
      <c r="L83" s="143">
        <v>0</v>
      </c>
      <c r="M83" s="143">
        <v>0</v>
      </c>
      <c r="N83" s="143">
        <v>0</v>
      </c>
    </row>
    <row r="84" spans="1:14" ht="20.25" customHeight="1" x14ac:dyDescent="0.6">
      <c r="A84" s="76" t="s">
        <v>202</v>
      </c>
      <c r="B84" s="76" t="s">
        <v>203</v>
      </c>
      <c r="C84" s="76" t="s">
        <v>5</v>
      </c>
      <c r="D84" s="76" t="s">
        <v>165</v>
      </c>
      <c r="E84" s="144">
        <v>0</v>
      </c>
      <c r="F84" s="145">
        <v>0</v>
      </c>
      <c r="G84" s="145">
        <v>0</v>
      </c>
      <c r="H84" s="145">
        <v>0</v>
      </c>
      <c r="I84" s="145">
        <v>0</v>
      </c>
      <c r="J84" s="146">
        <v>0</v>
      </c>
      <c r="K84" s="143">
        <v>0</v>
      </c>
      <c r="L84" s="143">
        <v>0</v>
      </c>
      <c r="M84" s="143">
        <v>0</v>
      </c>
      <c r="N84" s="143">
        <v>0</v>
      </c>
    </row>
    <row r="85" spans="1:14" ht="20.25" customHeight="1" x14ac:dyDescent="0.6">
      <c r="A85" s="76" t="s">
        <v>202</v>
      </c>
      <c r="B85" s="76" t="s">
        <v>204</v>
      </c>
      <c r="C85" s="76" t="s">
        <v>44</v>
      </c>
      <c r="D85" s="76" t="s">
        <v>165</v>
      </c>
      <c r="E85" s="144">
        <v>62575</v>
      </c>
      <c r="F85" s="145">
        <v>65285</v>
      </c>
      <c r="G85" s="145">
        <v>0</v>
      </c>
      <c r="H85" s="145">
        <v>0</v>
      </c>
      <c r="I85" s="145">
        <v>0</v>
      </c>
      <c r="J85" s="146">
        <v>0</v>
      </c>
      <c r="K85" s="143">
        <v>0</v>
      </c>
      <c r="L85" s="143">
        <v>0</v>
      </c>
      <c r="M85" s="143">
        <v>0</v>
      </c>
      <c r="N85" s="143">
        <v>0</v>
      </c>
    </row>
    <row r="86" spans="1:14" ht="20.25" customHeight="1" x14ac:dyDescent="0.6">
      <c r="A86" s="76" t="s">
        <v>202</v>
      </c>
      <c r="B86" s="76" t="s">
        <v>205</v>
      </c>
      <c r="C86" s="76" t="s">
        <v>25</v>
      </c>
      <c r="D86" s="76" t="s">
        <v>165</v>
      </c>
      <c r="E86" s="144">
        <v>64949</v>
      </c>
      <c r="F86" s="145">
        <v>0</v>
      </c>
      <c r="G86" s="145">
        <v>0</v>
      </c>
      <c r="H86" s="145">
        <v>0</v>
      </c>
      <c r="I86" s="145">
        <v>0</v>
      </c>
      <c r="J86" s="146">
        <v>0</v>
      </c>
      <c r="K86" s="143">
        <v>0</v>
      </c>
      <c r="L86" s="143">
        <v>0</v>
      </c>
      <c r="M86" s="143">
        <v>0</v>
      </c>
      <c r="N86" s="143">
        <v>0</v>
      </c>
    </row>
    <row r="87" spans="1:14" ht="20.25" customHeight="1" x14ac:dyDescent="0.6">
      <c r="A87" s="76" t="s">
        <v>202</v>
      </c>
      <c r="B87" s="76" t="s">
        <v>205</v>
      </c>
      <c r="C87" s="76" t="s">
        <v>34</v>
      </c>
      <c r="D87" s="76" t="s">
        <v>165</v>
      </c>
      <c r="E87" s="144">
        <v>66784</v>
      </c>
      <c r="F87" s="145">
        <v>68367</v>
      </c>
      <c r="G87" s="145">
        <v>72645</v>
      </c>
      <c r="H87" s="145">
        <v>76361</v>
      </c>
      <c r="I87" s="145">
        <v>0</v>
      </c>
      <c r="J87" s="146">
        <v>0</v>
      </c>
      <c r="K87" s="143">
        <v>0</v>
      </c>
      <c r="L87" s="143">
        <v>0</v>
      </c>
      <c r="M87" s="143">
        <v>0</v>
      </c>
      <c r="N87" s="143">
        <v>0</v>
      </c>
    </row>
    <row r="88" spans="1:14" ht="20.25" customHeight="1" x14ac:dyDescent="0.6">
      <c r="A88" s="76" t="s">
        <v>202</v>
      </c>
      <c r="B88" s="76" t="s">
        <v>205</v>
      </c>
      <c r="C88" s="76" t="s">
        <v>44</v>
      </c>
      <c r="D88" s="76" t="s">
        <v>165</v>
      </c>
      <c r="E88" s="144">
        <v>64949</v>
      </c>
      <c r="F88" s="145">
        <v>66488</v>
      </c>
      <c r="G88" s="145">
        <v>0</v>
      </c>
      <c r="H88" s="145">
        <v>0</v>
      </c>
      <c r="I88" s="145">
        <v>0</v>
      </c>
      <c r="J88" s="146">
        <v>0</v>
      </c>
      <c r="K88" s="143">
        <v>0</v>
      </c>
      <c r="L88" s="143">
        <v>0</v>
      </c>
      <c r="M88" s="143">
        <v>0</v>
      </c>
      <c r="N88" s="143">
        <v>0</v>
      </c>
    </row>
    <row r="89" spans="1:14" ht="20.25" customHeight="1" x14ac:dyDescent="0.6">
      <c r="A89" s="76" t="s">
        <v>202</v>
      </c>
      <c r="B89" s="76" t="s">
        <v>206</v>
      </c>
      <c r="C89" s="76" t="s">
        <v>25</v>
      </c>
      <c r="D89" s="76" t="s">
        <v>165</v>
      </c>
      <c r="E89" s="144">
        <v>76446</v>
      </c>
      <c r="F89" s="145">
        <v>0</v>
      </c>
      <c r="G89" s="145">
        <v>0</v>
      </c>
      <c r="H89" s="145">
        <v>0</v>
      </c>
      <c r="I89" s="145">
        <v>0</v>
      </c>
      <c r="J89" s="146">
        <v>0</v>
      </c>
      <c r="K89" s="143">
        <v>0</v>
      </c>
      <c r="L89" s="143">
        <v>0</v>
      </c>
      <c r="M89" s="143">
        <v>0</v>
      </c>
      <c r="N89" s="143">
        <v>0</v>
      </c>
    </row>
    <row r="90" spans="1:14" ht="20.25" customHeight="1" x14ac:dyDescent="0.6">
      <c r="A90" s="76" t="s">
        <v>202</v>
      </c>
      <c r="B90" s="76" t="s">
        <v>821</v>
      </c>
      <c r="C90" s="76" t="s">
        <v>5</v>
      </c>
      <c r="D90" s="76" t="s">
        <v>165</v>
      </c>
      <c r="E90" s="144">
        <v>0</v>
      </c>
      <c r="F90" s="145">
        <v>0</v>
      </c>
      <c r="G90" s="145">
        <v>0</v>
      </c>
      <c r="H90" s="145">
        <v>0</v>
      </c>
      <c r="I90" s="145">
        <v>0</v>
      </c>
      <c r="J90" s="146">
        <v>0</v>
      </c>
      <c r="K90" s="143">
        <v>0</v>
      </c>
      <c r="L90" s="143">
        <v>0</v>
      </c>
      <c r="M90" s="143">
        <v>0</v>
      </c>
      <c r="N90" s="143">
        <v>0</v>
      </c>
    </row>
    <row r="91" spans="1:14" ht="20.25" customHeight="1" x14ac:dyDescent="0.6">
      <c r="A91" s="76" t="s">
        <v>202</v>
      </c>
      <c r="B91" s="76" t="s">
        <v>207</v>
      </c>
      <c r="C91" s="76" t="s">
        <v>25</v>
      </c>
      <c r="D91" s="76" t="s">
        <v>167</v>
      </c>
      <c r="E91" s="144">
        <v>73296</v>
      </c>
      <c r="F91" s="145">
        <v>76446</v>
      </c>
      <c r="G91" s="145">
        <v>0</v>
      </c>
      <c r="H91" s="145">
        <v>0</v>
      </c>
      <c r="I91" s="145">
        <v>0</v>
      </c>
      <c r="J91" s="146">
        <v>0</v>
      </c>
      <c r="K91" s="143">
        <v>0</v>
      </c>
      <c r="L91" s="143">
        <v>0</v>
      </c>
      <c r="M91" s="143">
        <v>0</v>
      </c>
      <c r="N91" s="143">
        <v>0</v>
      </c>
    </row>
    <row r="92" spans="1:14" ht="20.25" customHeight="1" x14ac:dyDescent="0.6">
      <c r="A92" s="76" t="s">
        <v>202</v>
      </c>
      <c r="B92" s="76" t="s">
        <v>207</v>
      </c>
      <c r="C92" s="76" t="s">
        <v>40</v>
      </c>
      <c r="D92" s="76" t="s">
        <v>167</v>
      </c>
      <c r="E92" s="144">
        <v>0</v>
      </c>
      <c r="F92" s="145">
        <v>0</v>
      </c>
      <c r="G92" s="145">
        <v>0</v>
      </c>
      <c r="H92" s="145">
        <v>0</v>
      </c>
      <c r="I92" s="145">
        <v>0</v>
      </c>
      <c r="J92" s="146">
        <v>0</v>
      </c>
      <c r="K92" s="143">
        <v>74875</v>
      </c>
      <c r="L92" s="143">
        <v>77495</v>
      </c>
      <c r="M92" s="143">
        <v>38747</v>
      </c>
      <c r="N92" s="143">
        <v>0</v>
      </c>
    </row>
    <row r="93" spans="1:14" ht="20.25" customHeight="1" x14ac:dyDescent="0.6">
      <c r="A93" s="76" t="s">
        <v>202</v>
      </c>
      <c r="B93" s="76" t="s">
        <v>207</v>
      </c>
      <c r="C93" s="76" t="s">
        <v>46</v>
      </c>
      <c r="D93" s="76" t="s">
        <v>167</v>
      </c>
      <c r="E93" s="144">
        <v>0</v>
      </c>
      <c r="F93" s="145">
        <v>0</v>
      </c>
      <c r="G93" s="145">
        <v>0</v>
      </c>
      <c r="H93" s="145">
        <v>0</v>
      </c>
      <c r="I93" s="145">
        <v>0</v>
      </c>
      <c r="J93" s="146">
        <v>0</v>
      </c>
      <c r="K93" s="143">
        <v>31827</v>
      </c>
      <c r="L93" s="143">
        <v>31827</v>
      </c>
      <c r="M93" s="143">
        <v>31827</v>
      </c>
      <c r="N93" s="143">
        <v>0</v>
      </c>
    </row>
    <row r="94" spans="1:14" ht="20.25" customHeight="1" x14ac:dyDescent="0.6">
      <c r="A94" s="76" t="s">
        <v>208</v>
      </c>
      <c r="B94" s="76" t="s">
        <v>209</v>
      </c>
      <c r="C94" s="76" t="s">
        <v>25</v>
      </c>
      <c r="D94" s="76" t="s">
        <v>165</v>
      </c>
      <c r="E94" s="144">
        <v>76728</v>
      </c>
      <c r="F94" s="145">
        <v>0</v>
      </c>
      <c r="G94" s="145">
        <v>0</v>
      </c>
      <c r="H94" s="145">
        <v>0</v>
      </c>
      <c r="I94" s="145">
        <v>0</v>
      </c>
      <c r="J94" s="146">
        <v>0</v>
      </c>
      <c r="K94" s="143">
        <v>0</v>
      </c>
      <c r="L94" s="143">
        <v>0</v>
      </c>
      <c r="M94" s="143">
        <v>0</v>
      </c>
      <c r="N94" s="143">
        <v>0</v>
      </c>
    </row>
    <row r="95" spans="1:14" ht="20.25" customHeight="1" x14ac:dyDescent="0.6">
      <c r="A95" s="76" t="s">
        <v>208</v>
      </c>
      <c r="B95" s="76" t="s">
        <v>210</v>
      </c>
      <c r="C95" s="76" t="s">
        <v>25</v>
      </c>
      <c r="D95" s="76" t="s">
        <v>165</v>
      </c>
      <c r="E95" s="144">
        <v>67000</v>
      </c>
      <c r="F95" s="145">
        <v>0</v>
      </c>
      <c r="G95" s="145">
        <v>0</v>
      </c>
      <c r="H95" s="145">
        <v>0</v>
      </c>
      <c r="I95" s="145">
        <v>0</v>
      </c>
      <c r="J95" s="146">
        <v>0</v>
      </c>
      <c r="K95" s="143">
        <v>0</v>
      </c>
      <c r="L95" s="143">
        <v>0</v>
      </c>
      <c r="M95" s="143">
        <v>0</v>
      </c>
      <c r="N95" s="143">
        <v>0</v>
      </c>
    </row>
    <row r="96" spans="1:14" ht="20.25" customHeight="1" x14ac:dyDescent="0.6">
      <c r="A96" s="76" t="s">
        <v>208</v>
      </c>
      <c r="B96" s="76" t="s">
        <v>211</v>
      </c>
      <c r="C96" s="76" t="s">
        <v>25</v>
      </c>
      <c r="D96" s="76" t="s">
        <v>165</v>
      </c>
      <c r="E96" s="144">
        <v>67544</v>
      </c>
      <c r="F96" s="145">
        <v>70099</v>
      </c>
      <c r="G96" s="145">
        <v>0</v>
      </c>
      <c r="H96" s="145">
        <v>0</v>
      </c>
      <c r="I96" s="145">
        <v>0</v>
      </c>
      <c r="J96" s="146">
        <v>0</v>
      </c>
      <c r="K96" s="143">
        <v>0</v>
      </c>
      <c r="L96" s="143">
        <v>0</v>
      </c>
      <c r="M96" s="143">
        <v>0</v>
      </c>
      <c r="N96" s="143">
        <v>0</v>
      </c>
    </row>
    <row r="97" spans="1:14" ht="20.25" customHeight="1" x14ac:dyDescent="0.6">
      <c r="A97" s="76" t="s">
        <v>208</v>
      </c>
      <c r="B97" s="76" t="s">
        <v>212</v>
      </c>
      <c r="C97" s="76" t="s">
        <v>5</v>
      </c>
      <c r="D97" s="76" t="s">
        <v>167</v>
      </c>
      <c r="E97" s="144">
        <v>58000</v>
      </c>
      <c r="F97" s="145">
        <v>60000</v>
      </c>
      <c r="G97" s="145">
        <v>0</v>
      </c>
      <c r="H97" s="145">
        <v>0</v>
      </c>
      <c r="I97" s="145">
        <v>0</v>
      </c>
      <c r="J97" s="146">
        <v>0</v>
      </c>
      <c r="K97" s="143">
        <v>0</v>
      </c>
      <c r="L97" s="143">
        <v>0</v>
      </c>
      <c r="M97" s="143">
        <v>0</v>
      </c>
      <c r="N97" s="143">
        <v>0</v>
      </c>
    </row>
    <row r="98" spans="1:14" ht="20.25" customHeight="1" x14ac:dyDescent="0.6">
      <c r="A98" s="76" t="s">
        <v>208</v>
      </c>
      <c r="B98" s="76" t="s">
        <v>212</v>
      </c>
      <c r="C98" s="76" t="s">
        <v>23</v>
      </c>
      <c r="D98" s="76" t="s">
        <v>167</v>
      </c>
      <c r="E98" s="144">
        <v>24000</v>
      </c>
      <c r="F98" s="145">
        <v>25000</v>
      </c>
      <c r="G98" s="145">
        <v>25000</v>
      </c>
      <c r="H98" s="145">
        <v>0</v>
      </c>
      <c r="I98" s="145">
        <v>0</v>
      </c>
      <c r="J98" s="146">
        <v>0</v>
      </c>
      <c r="K98" s="143">
        <v>35395</v>
      </c>
      <c r="L98" s="143">
        <v>35395</v>
      </c>
      <c r="M98" s="143">
        <v>33227</v>
      </c>
      <c r="N98" s="143">
        <v>0</v>
      </c>
    </row>
    <row r="99" spans="1:14" ht="20.25" customHeight="1" x14ac:dyDescent="0.6">
      <c r="A99" s="76" t="s">
        <v>208</v>
      </c>
      <c r="B99" s="76" t="s">
        <v>212</v>
      </c>
      <c r="C99" s="76" t="s">
        <v>32</v>
      </c>
      <c r="D99" s="76" t="s">
        <v>167</v>
      </c>
      <c r="E99" s="144">
        <v>24000</v>
      </c>
      <c r="F99" s="145">
        <v>25000</v>
      </c>
      <c r="G99" s="145">
        <v>25000</v>
      </c>
      <c r="H99" s="145">
        <v>0</v>
      </c>
      <c r="I99" s="145">
        <v>0</v>
      </c>
      <c r="J99" s="146">
        <v>0</v>
      </c>
      <c r="K99" s="143">
        <v>35395</v>
      </c>
      <c r="L99" s="143">
        <v>35395</v>
      </c>
      <c r="M99" s="143">
        <v>33227</v>
      </c>
      <c r="N99" s="143">
        <v>0</v>
      </c>
    </row>
    <row r="100" spans="1:14" ht="20.25" customHeight="1" x14ac:dyDescent="0.6">
      <c r="A100" s="76" t="s">
        <v>208</v>
      </c>
      <c r="B100" s="76" t="s">
        <v>212</v>
      </c>
      <c r="C100" s="76" t="s">
        <v>34</v>
      </c>
      <c r="D100" s="76" t="s">
        <v>167</v>
      </c>
      <c r="E100" s="144">
        <v>67544</v>
      </c>
      <c r="F100" s="145">
        <v>0</v>
      </c>
      <c r="G100" s="145">
        <v>70099</v>
      </c>
      <c r="H100" s="145">
        <v>73666</v>
      </c>
      <c r="I100" s="145">
        <v>77580</v>
      </c>
      <c r="J100" s="146">
        <v>79979</v>
      </c>
      <c r="K100" s="143">
        <v>0</v>
      </c>
      <c r="L100" s="143">
        <v>51661</v>
      </c>
      <c r="M100" s="143">
        <v>51661</v>
      </c>
      <c r="N100" s="143">
        <v>0</v>
      </c>
    </row>
    <row r="101" spans="1:14" ht="20.25" customHeight="1" x14ac:dyDescent="0.6">
      <c r="A101" s="76" t="s">
        <v>208</v>
      </c>
      <c r="B101" s="76" t="s">
        <v>212</v>
      </c>
      <c r="C101" s="76" t="s">
        <v>40</v>
      </c>
      <c r="D101" s="76" t="s">
        <v>167</v>
      </c>
      <c r="E101" s="144">
        <v>24000</v>
      </c>
      <c r="F101" s="145">
        <v>25000</v>
      </c>
      <c r="G101" s="145">
        <v>25000</v>
      </c>
      <c r="H101" s="145">
        <v>0</v>
      </c>
      <c r="I101" s="145">
        <v>0</v>
      </c>
      <c r="J101" s="146">
        <v>0</v>
      </c>
      <c r="K101" s="143">
        <v>35395</v>
      </c>
      <c r="L101" s="143">
        <v>35395</v>
      </c>
      <c r="M101" s="143">
        <v>33227</v>
      </c>
      <c r="N101" s="143">
        <v>0</v>
      </c>
    </row>
    <row r="102" spans="1:14" ht="20.25" customHeight="1" x14ac:dyDescent="0.6">
      <c r="A102" s="76" t="s">
        <v>208</v>
      </c>
      <c r="B102" s="76" t="s">
        <v>212</v>
      </c>
      <c r="C102" s="76" t="s">
        <v>44</v>
      </c>
      <c r="D102" s="76" t="s">
        <v>167</v>
      </c>
      <c r="E102" s="144">
        <v>58000</v>
      </c>
      <c r="F102" s="145">
        <v>60000</v>
      </c>
      <c r="G102" s="145">
        <v>0</v>
      </c>
      <c r="H102" s="145">
        <v>0</v>
      </c>
      <c r="I102" s="145">
        <v>0</v>
      </c>
      <c r="J102" s="146">
        <v>0</v>
      </c>
      <c r="K102" s="143">
        <v>0</v>
      </c>
      <c r="L102" s="143">
        <v>0</v>
      </c>
      <c r="M102" s="143">
        <v>0</v>
      </c>
      <c r="N102" s="143">
        <v>0</v>
      </c>
    </row>
    <row r="103" spans="1:14" ht="20.25" customHeight="1" x14ac:dyDescent="0.6">
      <c r="A103" s="76" t="s">
        <v>208</v>
      </c>
      <c r="B103" s="76" t="s">
        <v>212</v>
      </c>
      <c r="C103" s="76" t="s">
        <v>46</v>
      </c>
      <c r="D103" s="76" t="s">
        <v>167</v>
      </c>
      <c r="E103" s="144">
        <v>24000</v>
      </c>
      <c r="F103" s="145">
        <v>25000</v>
      </c>
      <c r="G103" s="145">
        <v>25000</v>
      </c>
      <c r="H103" s="145">
        <v>0</v>
      </c>
      <c r="I103" s="145">
        <v>0</v>
      </c>
      <c r="J103" s="146">
        <v>0</v>
      </c>
      <c r="K103" s="143">
        <v>35395</v>
      </c>
      <c r="L103" s="143">
        <v>35395</v>
      </c>
      <c r="M103" s="143">
        <v>33227</v>
      </c>
      <c r="N103" s="143">
        <v>0</v>
      </c>
    </row>
    <row r="104" spans="1:14" ht="20.25" customHeight="1" x14ac:dyDescent="0.6">
      <c r="A104" s="76" t="s">
        <v>208</v>
      </c>
      <c r="B104" s="76" t="s">
        <v>212</v>
      </c>
      <c r="C104" s="76" t="s">
        <v>48</v>
      </c>
      <c r="D104" s="76" t="s">
        <v>167</v>
      </c>
      <c r="E104" s="144">
        <v>24000</v>
      </c>
      <c r="F104" s="145">
        <v>25000</v>
      </c>
      <c r="G104" s="145">
        <v>25000</v>
      </c>
      <c r="H104" s="145">
        <v>0</v>
      </c>
      <c r="I104" s="145">
        <v>0</v>
      </c>
      <c r="J104" s="146">
        <v>0</v>
      </c>
      <c r="K104" s="143">
        <v>35395</v>
      </c>
      <c r="L104" s="143">
        <v>35395</v>
      </c>
      <c r="M104" s="143">
        <v>33227</v>
      </c>
      <c r="N104" s="143">
        <v>0</v>
      </c>
    </row>
    <row r="105" spans="1:14" ht="20.25" customHeight="1" x14ac:dyDescent="0.6">
      <c r="A105" s="76" t="s">
        <v>208</v>
      </c>
      <c r="B105" s="76" t="s">
        <v>845</v>
      </c>
      <c r="C105" s="76" t="s">
        <v>25</v>
      </c>
      <c r="D105" s="76" t="s">
        <v>165</v>
      </c>
      <c r="E105" s="144">
        <v>79602</v>
      </c>
      <c r="F105" s="145">
        <v>82388</v>
      </c>
      <c r="G105" s="145">
        <v>0</v>
      </c>
      <c r="H105" s="145">
        <v>0</v>
      </c>
      <c r="I105" s="145">
        <v>0</v>
      </c>
      <c r="J105" s="146">
        <v>0</v>
      </c>
      <c r="K105" s="143">
        <v>0</v>
      </c>
      <c r="L105" s="143">
        <v>0</v>
      </c>
      <c r="M105" s="143">
        <v>0</v>
      </c>
      <c r="N105" s="143">
        <v>0</v>
      </c>
    </row>
    <row r="106" spans="1:14" ht="20.25" customHeight="1" x14ac:dyDescent="0.6">
      <c r="A106" s="76" t="s">
        <v>208</v>
      </c>
      <c r="B106" s="76" t="s">
        <v>845</v>
      </c>
      <c r="C106" s="76" t="s">
        <v>34</v>
      </c>
      <c r="D106" s="76" t="s">
        <v>165</v>
      </c>
      <c r="E106" s="144">
        <v>75811</v>
      </c>
      <c r="F106" s="145">
        <v>79602</v>
      </c>
      <c r="G106" s="145">
        <v>83582</v>
      </c>
      <c r="H106" s="145">
        <v>87761</v>
      </c>
      <c r="I106" s="145">
        <v>0</v>
      </c>
      <c r="J106" s="146">
        <v>0</v>
      </c>
      <c r="K106" s="143">
        <v>0</v>
      </c>
      <c r="L106" s="143">
        <v>0</v>
      </c>
      <c r="M106" s="143">
        <v>0</v>
      </c>
      <c r="N106" s="143">
        <v>0</v>
      </c>
    </row>
    <row r="107" spans="1:14" ht="20.25" customHeight="1" x14ac:dyDescent="0.6">
      <c r="A107" s="76" t="s">
        <v>208</v>
      </c>
      <c r="B107" s="76" t="s">
        <v>845</v>
      </c>
      <c r="C107" s="76" t="s">
        <v>44</v>
      </c>
      <c r="D107" s="76" t="s">
        <v>165</v>
      </c>
      <c r="E107" s="144">
        <v>75811</v>
      </c>
      <c r="F107" s="145">
        <v>79602</v>
      </c>
      <c r="G107" s="145">
        <v>0</v>
      </c>
      <c r="H107" s="145">
        <v>0</v>
      </c>
      <c r="I107" s="145">
        <v>0</v>
      </c>
      <c r="J107" s="146">
        <v>0</v>
      </c>
      <c r="K107" s="143">
        <v>0</v>
      </c>
      <c r="L107" s="143">
        <v>0</v>
      </c>
      <c r="M107" s="143">
        <v>0</v>
      </c>
      <c r="N107" s="143">
        <v>0</v>
      </c>
    </row>
    <row r="108" spans="1:14" ht="20.25" customHeight="1" x14ac:dyDescent="0.6">
      <c r="A108" s="76" t="s">
        <v>214</v>
      </c>
      <c r="B108" s="76" t="s">
        <v>215</v>
      </c>
      <c r="C108" s="76" t="s">
        <v>25</v>
      </c>
      <c r="D108" s="76" t="s">
        <v>165</v>
      </c>
      <c r="E108" s="144">
        <v>74006</v>
      </c>
      <c r="F108" s="145">
        <v>0</v>
      </c>
      <c r="G108" s="145">
        <v>0</v>
      </c>
      <c r="H108" s="145">
        <v>0</v>
      </c>
      <c r="I108" s="145">
        <v>0</v>
      </c>
      <c r="J108" s="146">
        <v>0</v>
      </c>
      <c r="K108" s="143">
        <v>0</v>
      </c>
      <c r="L108" s="143">
        <v>0</v>
      </c>
      <c r="M108" s="143">
        <v>0</v>
      </c>
      <c r="N108" s="143">
        <v>0</v>
      </c>
    </row>
    <row r="109" spans="1:14" ht="20.25" customHeight="1" x14ac:dyDescent="0.6">
      <c r="A109" s="76" t="s">
        <v>214</v>
      </c>
      <c r="B109" s="76" t="s">
        <v>215</v>
      </c>
      <c r="C109" s="76" t="s">
        <v>34</v>
      </c>
      <c r="D109" s="76" t="s">
        <v>165</v>
      </c>
      <c r="E109" s="144">
        <v>74006</v>
      </c>
      <c r="F109" s="145">
        <v>76086</v>
      </c>
      <c r="G109" s="145">
        <v>79705</v>
      </c>
      <c r="H109" s="145">
        <v>83699</v>
      </c>
      <c r="I109" s="145">
        <v>0</v>
      </c>
      <c r="J109" s="146">
        <v>0</v>
      </c>
      <c r="K109" s="143">
        <v>0</v>
      </c>
      <c r="L109" s="143">
        <v>0</v>
      </c>
      <c r="M109" s="143">
        <v>0</v>
      </c>
      <c r="N109" s="143">
        <v>0</v>
      </c>
    </row>
    <row r="110" spans="1:14" ht="20.25" customHeight="1" x14ac:dyDescent="0.6">
      <c r="A110" s="76" t="s">
        <v>214</v>
      </c>
      <c r="B110" s="76" t="s">
        <v>216</v>
      </c>
      <c r="C110" s="76" t="s">
        <v>44</v>
      </c>
      <c r="D110" s="76" t="s">
        <v>165</v>
      </c>
      <c r="E110" s="144">
        <v>70860</v>
      </c>
      <c r="F110" s="145">
        <v>73694</v>
      </c>
      <c r="G110" s="145">
        <v>76642</v>
      </c>
      <c r="H110" s="145">
        <v>79708</v>
      </c>
      <c r="I110" s="145">
        <v>82896</v>
      </c>
      <c r="J110" s="146">
        <v>86212</v>
      </c>
      <c r="K110" s="143">
        <v>0</v>
      </c>
      <c r="L110" s="143">
        <v>0</v>
      </c>
      <c r="M110" s="143">
        <v>0</v>
      </c>
      <c r="N110" s="143">
        <v>0</v>
      </c>
    </row>
    <row r="111" spans="1:14" ht="20.25" customHeight="1" x14ac:dyDescent="0.6">
      <c r="A111" s="76" t="s">
        <v>217</v>
      </c>
      <c r="B111" s="76" t="s">
        <v>218</v>
      </c>
      <c r="C111" s="76" t="s">
        <v>44</v>
      </c>
      <c r="D111" s="76" t="s">
        <v>165</v>
      </c>
      <c r="E111" s="144">
        <v>71831</v>
      </c>
      <c r="F111" s="145">
        <v>76364</v>
      </c>
      <c r="G111" s="145">
        <v>80954</v>
      </c>
      <c r="H111" s="145">
        <v>0</v>
      </c>
      <c r="I111" s="145">
        <v>0</v>
      </c>
      <c r="J111" s="146">
        <v>0</v>
      </c>
      <c r="K111" s="143">
        <v>0</v>
      </c>
      <c r="L111" s="143">
        <v>0</v>
      </c>
      <c r="M111" s="143">
        <v>0</v>
      </c>
      <c r="N111" s="143">
        <v>0</v>
      </c>
    </row>
    <row r="112" spans="1:14" ht="20.25" customHeight="1" x14ac:dyDescent="0.6">
      <c r="A112" s="76" t="s">
        <v>217</v>
      </c>
      <c r="B112" s="76" t="s">
        <v>219</v>
      </c>
      <c r="C112" s="76" t="s">
        <v>5</v>
      </c>
      <c r="D112" s="76" t="s">
        <v>167</v>
      </c>
      <c r="E112" s="144">
        <v>0</v>
      </c>
      <c r="F112" s="145">
        <v>0</v>
      </c>
      <c r="G112" s="145">
        <v>0</v>
      </c>
      <c r="H112" s="145">
        <v>0</v>
      </c>
      <c r="I112" s="145">
        <v>0</v>
      </c>
      <c r="J112" s="146">
        <v>0</v>
      </c>
      <c r="K112" s="143">
        <v>22344</v>
      </c>
      <c r="L112" s="143">
        <v>0</v>
      </c>
      <c r="M112" s="143">
        <v>0</v>
      </c>
      <c r="N112" s="143">
        <v>0</v>
      </c>
    </row>
    <row r="113" spans="1:14" ht="20.25" customHeight="1" x14ac:dyDescent="0.6">
      <c r="A113" s="76" t="s">
        <v>217</v>
      </c>
      <c r="B113" s="76" t="s">
        <v>219</v>
      </c>
      <c r="C113" s="76" t="s">
        <v>25</v>
      </c>
      <c r="D113" s="76" t="s">
        <v>167</v>
      </c>
      <c r="E113" s="144">
        <v>63786</v>
      </c>
      <c r="F113" s="145">
        <v>0</v>
      </c>
      <c r="G113" s="145">
        <v>0</v>
      </c>
      <c r="H113" s="145">
        <v>0</v>
      </c>
      <c r="I113" s="145">
        <v>0</v>
      </c>
      <c r="J113" s="146">
        <v>0</v>
      </c>
      <c r="K113" s="143">
        <v>0</v>
      </c>
      <c r="L113" s="143">
        <v>0</v>
      </c>
      <c r="M113" s="143">
        <v>0</v>
      </c>
      <c r="N113" s="143">
        <v>0</v>
      </c>
    </row>
    <row r="114" spans="1:14" ht="20.25" customHeight="1" x14ac:dyDescent="0.6">
      <c r="A114" s="76" t="s">
        <v>217</v>
      </c>
      <c r="B114" s="76" t="s">
        <v>219</v>
      </c>
      <c r="C114" s="76" t="s">
        <v>34</v>
      </c>
      <c r="D114" s="76" t="s">
        <v>167</v>
      </c>
      <c r="E114" s="144">
        <v>58974</v>
      </c>
      <c r="F114" s="145">
        <v>60452</v>
      </c>
      <c r="G114" s="145">
        <v>62992</v>
      </c>
      <c r="H114" s="145">
        <v>66103</v>
      </c>
      <c r="I114" s="145">
        <v>0</v>
      </c>
      <c r="J114" s="146">
        <v>0</v>
      </c>
      <c r="K114" s="143">
        <v>0</v>
      </c>
      <c r="L114" s="143">
        <v>0</v>
      </c>
      <c r="M114" s="143">
        <v>0</v>
      </c>
      <c r="N114" s="143">
        <v>0</v>
      </c>
    </row>
    <row r="115" spans="1:14" ht="20.25" customHeight="1" x14ac:dyDescent="0.6">
      <c r="A115" s="76" t="s">
        <v>217</v>
      </c>
      <c r="B115" s="76" t="s">
        <v>219</v>
      </c>
      <c r="C115" s="76" t="s">
        <v>40</v>
      </c>
      <c r="D115" s="76" t="s">
        <v>167</v>
      </c>
      <c r="E115" s="144">
        <v>0</v>
      </c>
      <c r="F115" s="145">
        <v>0</v>
      </c>
      <c r="G115" s="145">
        <v>0</v>
      </c>
      <c r="H115" s="145">
        <v>0</v>
      </c>
      <c r="I115" s="145">
        <v>0</v>
      </c>
      <c r="J115" s="146">
        <v>0</v>
      </c>
      <c r="K115" s="143">
        <v>43912</v>
      </c>
      <c r="L115" s="143">
        <v>43912</v>
      </c>
      <c r="M115" s="143">
        <v>0</v>
      </c>
      <c r="N115" s="143">
        <v>0</v>
      </c>
    </row>
    <row r="116" spans="1:14" ht="20.25" customHeight="1" x14ac:dyDescent="0.6">
      <c r="A116" s="76" t="s">
        <v>217</v>
      </c>
      <c r="B116" s="76" t="s">
        <v>219</v>
      </c>
      <c r="C116" s="76" t="s">
        <v>44</v>
      </c>
      <c r="D116" s="76" t="s">
        <v>167</v>
      </c>
      <c r="E116" s="144">
        <v>0</v>
      </c>
      <c r="F116" s="145">
        <v>0</v>
      </c>
      <c r="G116" s="145">
        <v>0</v>
      </c>
      <c r="H116" s="145">
        <v>0</v>
      </c>
      <c r="I116" s="145">
        <v>0</v>
      </c>
      <c r="J116" s="146">
        <v>0</v>
      </c>
      <c r="K116" s="143">
        <v>42631</v>
      </c>
      <c r="L116" s="143">
        <v>42631</v>
      </c>
      <c r="M116" s="143">
        <v>0</v>
      </c>
      <c r="N116" s="143">
        <v>0</v>
      </c>
    </row>
    <row r="117" spans="1:14" ht="20.25" customHeight="1" x14ac:dyDescent="0.6">
      <c r="A117" s="76" t="s">
        <v>217</v>
      </c>
      <c r="B117" s="76" t="s">
        <v>822</v>
      </c>
      <c r="C117" s="76" t="s">
        <v>25</v>
      </c>
      <c r="D117" s="76" t="s">
        <v>165</v>
      </c>
      <c r="E117" s="144">
        <v>63787</v>
      </c>
      <c r="F117" s="145">
        <v>0</v>
      </c>
      <c r="G117" s="145">
        <v>0</v>
      </c>
      <c r="H117" s="145">
        <v>0</v>
      </c>
      <c r="I117" s="145">
        <v>0</v>
      </c>
      <c r="J117" s="146">
        <v>0</v>
      </c>
      <c r="K117" s="143">
        <v>0</v>
      </c>
      <c r="L117" s="143">
        <v>0</v>
      </c>
      <c r="M117" s="143">
        <v>0</v>
      </c>
      <c r="N117" s="143">
        <v>0</v>
      </c>
    </row>
    <row r="118" spans="1:14" ht="20.25" customHeight="1" x14ac:dyDescent="0.6">
      <c r="A118" s="76" t="s">
        <v>217</v>
      </c>
      <c r="B118" s="76" t="s">
        <v>220</v>
      </c>
      <c r="C118" s="76" t="s">
        <v>34</v>
      </c>
      <c r="D118" s="76" t="s">
        <v>165</v>
      </c>
      <c r="E118" s="144">
        <v>71000</v>
      </c>
      <c r="F118" s="145">
        <v>73500</v>
      </c>
      <c r="G118" s="145">
        <v>75500</v>
      </c>
      <c r="H118" s="145">
        <v>79000</v>
      </c>
      <c r="I118" s="145">
        <v>82000</v>
      </c>
      <c r="J118" s="146">
        <v>85000</v>
      </c>
      <c r="K118" s="143">
        <v>0</v>
      </c>
      <c r="L118" s="143">
        <v>0</v>
      </c>
      <c r="M118" s="143">
        <v>0</v>
      </c>
      <c r="N118" s="143">
        <v>0</v>
      </c>
    </row>
    <row r="119" spans="1:14" ht="20.25" customHeight="1" x14ac:dyDescent="0.6">
      <c r="A119" s="76" t="s">
        <v>217</v>
      </c>
      <c r="B119" s="76" t="s">
        <v>220</v>
      </c>
      <c r="C119" s="76" t="s">
        <v>40</v>
      </c>
      <c r="D119" s="76" t="s">
        <v>165</v>
      </c>
      <c r="E119" s="144">
        <v>71000</v>
      </c>
      <c r="F119" s="145">
        <v>73500</v>
      </c>
      <c r="G119" s="145">
        <v>0</v>
      </c>
      <c r="H119" s="145">
        <v>0</v>
      </c>
      <c r="I119" s="145">
        <v>0</v>
      </c>
      <c r="J119" s="146">
        <v>0</v>
      </c>
      <c r="K119" s="143">
        <v>25000</v>
      </c>
      <c r="L119" s="143">
        <v>25000</v>
      </c>
      <c r="M119" s="143">
        <v>0</v>
      </c>
      <c r="N119" s="143">
        <v>0</v>
      </c>
    </row>
    <row r="120" spans="1:14" ht="20.25" customHeight="1" x14ac:dyDescent="0.6">
      <c r="A120" s="76" t="s">
        <v>217</v>
      </c>
      <c r="B120" s="76" t="s">
        <v>221</v>
      </c>
      <c r="C120" s="76" t="s">
        <v>25</v>
      </c>
      <c r="D120" s="76" t="s">
        <v>165</v>
      </c>
      <c r="E120" s="144">
        <v>68000</v>
      </c>
      <c r="F120" s="145">
        <v>0</v>
      </c>
      <c r="G120" s="145">
        <v>0</v>
      </c>
      <c r="H120" s="145">
        <v>0</v>
      </c>
      <c r="I120" s="145">
        <v>0</v>
      </c>
      <c r="J120" s="146">
        <v>0</v>
      </c>
      <c r="K120" s="143">
        <v>0</v>
      </c>
      <c r="L120" s="143">
        <v>0</v>
      </c>
      <c r="M120" s="143">
        <v>0</v>
      </c>
      <c r="N120" s="143">
        <v>0</v>
      </c>
    </row>
    <row r="121" spans="1:14" ht="20.25" customHeight="1" x14ac:dyDescent="0.6">
      <c r="A121" s="76" t="s">
        <v>222</v>
      </c>
      <c r="B121" s="76" t="s">
        <v>223</v>
      </c>
      <c r="C121" s="76" t="s">
        <v>5</v>
      </c>
      <c r="D121" s="76" t="s">
        <v>165</v>
      </c>
      <c r="E121" s="144">
        <v>0</v>
      </c>
      <c r="F121" s="145">
        <v>0</v>
      </c>
      <c r="G121" s="145">
        <v>0</v>
      </c>
      <c r="H121" s="145">
        <v>0</v>
      </c>
      <c r="I121" s="145">
        <v>0</v>
      </c>
      <c r="J121" s="146">
        <v>0</v>
      </c>
      <c r="K121" s="143">
        <v>0</v>
      </c>
      <c r="L121" s="143">
        <v>0</v>
      </c>
      <c r="M121" s="143">
        <v>0</v>
      </c>
      <c r="N121" s="143">
        <v>0</v>
      </c>
    </row>
    <row r="122" spans="1:14" ht="20.25" customHeight="1" x14ac:dyDescent="0.6">
      <c r="A122" s="76" t="s">
        <v>222</v>
      </c>
      <c r="B122" s="76" t="s">
        <v>846</v>
      </c>
      <c r="C122" s="76" t="s">
        <v>5</v>
      </c>
      <c r="D122" s="76" t="s">
        <v>165</v>
      </c>
      <c r="E122" s="144">
        <v>0</v>
      </c>
      <c r="F122" s="145">
        <v>0</v>
      </c>
      <c r="G122" s="145">
        <v>0</v>
      </c>
      <c r="H122" s="145">
        <v>0</v>
      </c>
      <c r="I122" s="145">
        <v>0</v>
      </c>
      <c r="J122" s="146">
        <v>0</v>
      </c>
      <c r="K122" s="143">
        <v>78350</v>
      </c>
      <c r="L122" s="143">
        <v>65000</v>
      </c>
      <c r="M122" s="143">
        <v>0</v>
      </c>
      <c r="N122" s="143">
        <v>0</v>
      </c>
    </row>
    <row r="123" spans="1:14" ht="20.25" customHeight="1" x14ac:dyDescent="0.6">
      <c r="A123" s="76" t="s">
        <v>222</v>
      </c>
      <c r="B123" s="76" t="s">
        <v>225</v>
      </c>
      <c r="C123" s="76" t="s">
        <v>40</v>
      </c>
      <c r="D123" s="76" t="s">
        <v>165</v>
      </c>
      <c r="E123" s="144">
        <v>0</v>
      </c>
      <c r="F123" s="145">
        <v>0</v>
      </c>
      <c r="G123" s="145">
        <v>0</v>
      </c>
      <c r="H123" s="145">
        <v>0</v>
      </c>
      <c r="I123" s="145">
        <v>0</v>
      </c>
      <c r="J123" s="146">
        <v>0</v>
      </c>
      <c r="K123" s="143">
        <v>100000</v>
      </c>
      <c r="L123" s="143">
        <v>95000</v>
      </c>
      <c r="M123" s="143">
        <v>0</v>
      </c>
      <c r="N123" s="143">
        <v>0</v>
      </c>
    </row>
    <row r="124" spans="1:14" ht="20.25" customHeight="1" x14ac:dyDescent="0.6">
      <c r="A124" s="76" t="s">
        <v>222</v>
      </c>
      <c r="B124" s="76" t="s">
        <v>226</v>
      </c>
      <c r="C124" s="76" t="s">
        <v>5</v>
      </c>
      <c r="D124" s="76" t="s">
        <v>165</v>
      </c>
      <c r="E124" s="144">
        <v>5000</v>
      </c>
      <c r="F124" s="145">
        <v>5000</v>
      </c>
      <c r="G124" s="145">
        <v>0</v>
      </c>
      <c r="H124" s="145">
        <v>0</v>
      </c>
      <c r="I124" s="145">
        <v>0</v>
      </c>
      <c r="J124" s="146">
        <v>0</v>
      </c>
      <c r="K124" s="143">
        <v>0</v>
      </c>
      <c r="L124" s="143">
        <v>0</v>
      </c>
      <c r="M124" s="143">
        <v>0</v>
      </c>
      <c r="N124" s="143">
        <v>0</v>
      </c>
    </row>
    <row r="125" spans="1:14" ht="20.25" customHeight="1" x14ac:dyDescent="0.6">
      <c r="A125" s="76" t="s">
        <v>222</v>
      </c>
      <c r="B125" s="76" t="s">
        <v>227</v>
      </c>
      <c r="C125" s="76" t="s">
        <v>25</v>
      </c>
      <c r="D125" s="76" t="s">
        <v>165</v>
      </c>
      <c r="E125" s="144">
        <v>63978</v>
      </c>
      <c r="F125" s="145">
        <v>0</v>
      </c>
      <c r="G125" s="145">
        <v>0</v>
      </c>
      <c r="H125" s="145">
        <v>0</v>
      </c>
      <c r="I125" s="145">
        <v>0</v>
      </c>
      <c r="J125" s="146">
        <v>0</v>
      </c>
      <c r="K125" s="143">
        <v>0</v>
      </c>
      <c r="L125" s="143">
        <v>0</v>
      </c>
      <c r="M125" s="143">
        <v>0</v>
      </c>
      <c r="N125" s="143">
        <v>0</v>
      </c>
    </row>
    <row r="126" spans="1:14" ht="20.25" customHeight="1" x14ac:dyDescent="0.6">
      <c r="A126" s="76" t="s">
        <v>222</v>
      </c>
      <c r="B126" s="76" t="s">
        <v>228</v>
      </c>
      <c r="C126" s="76" t="s">
        <v>44</v>
      </c>
      <c r="D126" s="76" t="s">
        <v>165</v>
      </c>
      <c r="E126" s="144">
        <v>64916</v>
      </c>
      <c r="F126" s="145">
        <v>67662</v>
      </c>
      <c r="G126" s="145">
        <v>0</v>
      </c>
      <c r="H126" s="145">
        <v>0</v>
      </c>
      <c r="I126" s="145">
        <v>0</v>
      </c>
      <c r="J126" s="146">
        <v>0</v>
      </c>
      <c r="K126" s="143">
        <v>0</v>
      </c>
      <c r="L126" s="143">
        <v>0</v>
      </c>
      <c r="M126" s="143">
        <v>0</v>
      </c>
      <c r="N126" s="143">
        <v>0</v>
      </c>
    </row>
    <row r="127" spans="1:14" ht="20.25" customHeight="1" x14ac:dyDescent="0.6">
      <c r="A127" s="76" t="s">
        <v>222</v>
      </c>
      <c r="B127" s="76" t="s">
        <v>229</v>
      </c>
      <c r="C127" s="76" t="s">
        <v>5</v>
      </c>
      <c r="D127" s="76" t="s">
        <v>167</v>
      </c>
      <c r="E127" s="144">
        <v>0</v>
      </c>
      <c r="F127" s="145">
        <v>0</v>
      </c>
      <c r="G127" s="145">
        <v>0</v>
      </c>
      <c r="H127" s="145">
        <v>0</v>
      </c>
      <c r="I127" s="145">
        <v>0</v>
      </c>
      <c r="J127" s="146">
        <v>0</v>
      </c>
      <c r="K127" s="143">
        <v>60704</v>
      </c>
      <c r="L127" s="143">
        <v>60704</v>
      </c>
      <c r="M127" s="143">
        <v>0</v>
      </c>
      <c r="N127" s="143">
        <v>0</v>
      </c>
    </row>
    <row r="128" spans="1:14" ht="20.25" customHeight="1" x14ac:dyDescent="0.6">
      <c r="A128" s="76" t="s">
        <v>222</v>
      </c>
      <c r="B128" s="76" t="s">
        <v>229</v>
      </c>
      <c r="C128" s="76" t="s">
        <v>23</v>
      </c>
      <c r="D128" s="76" t="s">
        <v>167</v>
      </c>
      <c r="E128" s="144">
        <v>0</v>
      </c>
      <c r="F128" s="145">
        <v>0</v>
      </c>
      <c r="G128" s="145">
        <v>0</v>
      </c>
      <c r="H128" s="145">
        <v>0</v>
      </c>
      <c r="I128" s="145">
        <v>0</v>
      </c>
      <c r="J128" s="146">
        <v>0</v>
      </c>
      <c r="K128" s="143">
        <v>66104</v>
      </c>
      <c r="L128" s="143">
        <v>66104</v>
      </c>
      <c r="M128" s="143">
        <v>0</v>
      </c>
      <c r="N128" s="143">
        <v>0</v>
      </c>
    </row>
    <row r="129" spans="1:14" ht="20.25" customHeight="1" x14ac:dyDescent="0.6">
      <c r="A129" s="76" t="s">
        <v>222</v>
      </c>
      <c r="B129" s="76" t="s">
        <v>229</v>
      </c>
      <c r="C129" s="76" t="s">
        <v>40</v>
      </c>
      <c r="D129" s="76" t="s">
        <v>167</v>
      </c>
      <c r="E129" s="144">
        <v>0</v>
      </c>
      <c r="F129" s="145">
        <v>0</v>
      </c>
      <c r="G129" s="145">
        <v>0</v>
      </c>
      <c r="H129" s="145">
        <v>0</v>
      </c>
      <c r="I129" s="145">
        <v>0</v>
      </c>
      <c r="J129" s="146">
        <v>0</v>
      </c>
      <c r="K129" s="143">
        <v>60704</v>
      </c>
      <c r="L129" s="143">
        <v>60704</v>
      </c>
      <c r="M129" s="143">
        <v>60704</v>
      </c>
      <c r="N129" s="143">
        <v>0</v>
      </c>
    </row>
    <row r="130" spans="1:14" ht="20.25" customHeight="1" x14ac:dyDescent="0.6">
      <c r="A130" s="76" t="s">
        <v>222</v>
      </c>
      <c r="B130" s="76" t="s">
        <v>229</v>
      </c>
      <c r="C130" s="76" t="s">
        <v>44</v>
      </c>
      <c r="D130" s="76" t="s">
        <v>167</v>
      </c>
      <c r="E130" s="144">
        <v>0</v>
      </c>
      <c r="F130" s="145">
        <v>0</v>
      </c>
      <c r="G130" s="145">
        <v>0</v>
      </c>
      <c r="H130" s="145">
        <v>0</v>
      </c>
      <c r="I130" s="145">
        <v>0</v>
      </c>
      <c r="J130" s="146">
        <v>0</v>
      </c>
      <c r="K130" s="143">
        <v>60704</v>
      </c>
      <c r="L130" s="143">
        <v>60704</v>
      </c>
      <c r="M130" s="143">
        <v>0</v>
      </c>
      <c r="N130" s="143">
        <v>0</v>
      </c>
    </row>
    <row r="131" spans="1:14" ht="20.25" customHeight="1" x14ac:dyDescent="0.6">
      <c r="A131" s="76" t="s">
        <v>222</v>
      </c>
      <c r="B131" s="76" t="s">
        <v>229</v>
      </c>
      <c r="C131" s="76" t="s">
        <v>46</v>
      </c>
      <c r="D131" s="76" t="s">
        <v>167</v>
      </c>
      <c r="E131" s="144">
        <v>0</v>
      </c>
      <c r="F131" s="145">
        <v>0</v>
      </c>
      <c r="G131" s="145">
        <v>0</v>
      </c>
      <c r="H131" s="145">
        <v>0</v>
      </c>
      <c r="I131" s="145">
        <v>0</v>
      </c>
      <c r="J131" s="146">
        <v>0</v>
      </c>
      <c r="K131" s="143">
        <v>60704</v>
      </c>
      <c r="L131" s="143">
        <v>60704</v>
      </c>
      <c r="M131" s="143">
        <v>60704</v>
      </c>
      <c r="N131" s="143">
        <v>0</v>
      </c>
    </row>
    <row r="132" spans="1:14" ht="20.25" customHeight="1" x14ac:dyDescent="0.6">
      <c r="A132" s="76" t="s">
        <v>222</v>
      </c>
      <c r="B132" s="76" t="s">
        <v>229</v>
      </c>
      <c r="C132" s="76" t="s">
        <v>48</v>
      </c>
      <c r="D132" s="76" t="s">
        <v>167</v>
      </c>
      <c r="E132" s="144">
        <v>0</v>
      </c>
      <c r="F132" s="145">
        <v>0</v>
      </c>
      <c r="G132" s="145">
        <v>0</v>
      </c>
      <c r="H132" s="145">
        <v>0</v>
      </c>
      <c r="I132" s="145">
        <v>0</v>
      </c>
      <c r="J132" s="146">
        <v>0</v>
      </c>
      <c r="K132" s="143">
        <v>60704</v>
      </c>
      <c r="L132" s="143">
        <v>60704</v>
      </c>
      <c r="M132" s="143">
        <v>60704</v>
      </c>
      <c r="N132" s="143">
        <v>0</v>
      </c>
    </row>
    <row r="133" spans="1:14" ht="20.25" customHeight="1" x14ac:dyDescent="0.6">
      <c r="A133" s="76" t="s">
        <v>222</v>
      </c>
      <c r="B133" s="76" t="s">
        <v>847</v>
      </c>
      <c r="C133" s="76" t="s">
        <v>34</v>
      </c>
      <c r="D133" s="76" t="s">
        <v>165</v>
      </c>
      <c r="E133" s="144">
        <v>58413</v>
      </c>
      <c r="F133" s="145">
        <v>60694</v>
      </c>
      <c r="G133" s="145">
        <v>62860</v>
      </c>
      <c r="H133" s="145">
        <v>66158</v>
      </c>
      <c r="I133" s="145">
        <v>0</v>
      </c>
      <c r="J133" s="146">
        <v>0</v>
      </c>
      <c r="K133" s="143">
        <v>2265</v>
      </c>
      <c r="L133" s="143">
        <v>1765</v>
      </c>
      <c r="M133" s="143">
        <v>1756</v>
      </c>
      <c r="N133" s="143">
        <v>1765</v>
      </c>
    </row>
    <row r="134" spans="1:14" ht="20.25" customHeight="1" x14ac:dyDescent="0.6">
      <c r="A134" s="76" t="s">
        <v>222</v>
      </c>
      <c r="B134" s="76" t="s">
        <v>231</v>
      </c>
      <c r="C134" s="76" t="s">
        <v>23</v>
      </c>
      <c r="D134" s="76" t="s">
        <v>167</v>
      </c>
      <c r="E134" s="144">
        <v>10000</v>
      </c>
      <c r="F134" s="145">
        <v>12000</v>
      </c>
      <c r="G134" s="145">
        <v>0</v>
      </c>
      <c r="H134" s="145">
        <v>0</v>
      </c>
      <c r="I134" s="145">
        <v>0</v>
      </c>
      <c r="J134" s="146">
        <v>0</v>
      </c>
      <c r="K134" s="143">
        <v>17523</v>
      </c>
      <c r="L134" s="143">
        <v>17523</v>
      </c>
      <c r="M134" s="143">
        <v>0</v>
      </c>
      <c r="N134" s="143">
        <v>0</v>
      </c>
    </row>
    <row r="135" spans="1:14" ht="20.25" customHeight="1" x14ac:dyDescent="0.6">
      <c r="A135" s="76" t="s">
        <v>222</v>
      </c>
      <c r="B135" s="76" t="s">
        <v>231</v>
      </c>
      <c r="C135" s="76" t="s">
        <v>30</v>
      </c>
      <c r="D135" s="76" t="s">
        <v>167</v>
      </c>
      <c r="E135" s="144">
        <v>19000</v>
      </c>
      <c r="F135" s="145">
        <v>20000</v>
      </c>
      <c r="G135" s="145">
        <v>21000</v>
      </c>
      <c r="H135" s="145">
        <v>0</v>
      </c>
      <c r="I135" s="145">
        <v>0</v>
      </c>
      <c r="J135" s="146">
        <v>0</v>
      </c>
      <c r="K135" s="143">
        <v>0</v>
      </c>
      <c r="L135" s="143">
        <v>0</v>
      </c>
      <c r="M135" s="143">
        <v>0</v>
      </c>
      <c r="N135" s="143">
        <v>0</v>
      </c>
    </row>
    <row r="136" spans="1:14" ht="20.25" customHeight="1" x14ac:dyDescent="0.6">
      <c r="A136" s="76" t="s">
        <v>222</v>
      </c>
      <c r="B136" s="76" t="s">
        <v>231</v>
      </c>
      <c r="C136" s="76" t="s">
        <v>32</v>
      </c>
      <c r="D136" s="76" t="s">
        <v>167</v>
      </c>
      <c r="E136" s="144">
        <v>19000</v>
      </c>
      <c r="F136" s="145">
        <v>20000</v>
      </c>
      <c r="G136" s="145">
        <v>21000</v>
      </c>
      <c r="H136" s="145">
        <v>0</v>
      </c>
      <c r="I136" s="145">
        <v>0</v>
      </c>
      <c r="J136" s="146">
        <v>0</v>
      </c>
      <c r="K136" s="143">
        <v>0</v>
      </c>
      <c r="L136" s="143">
        <v>0</v>
      </c>
      <c r="M136" s="143">
        <v>0</v>
      </c>
      <c r="N136" s="143">
        <v>0</v>
      </c>
    </row>
    <row r="137" spans="1:14" ht="20.25" customHeight="1" x14ac:dyDescent="0.6">
      <c r="A137" s="76" t="s">
        <v>222</v>
      </c>
      <c r="B137" s="76" t="s">
        <v>231</v>
      </c>
      <c r="C137" s="76" t="s">
        <v>34</v>
      </c>
      <c r="D137" s="76" t="s">
        <v>167</v>
      </c>
      <c r="E137" s="144">
        <v>31989</v>
      </c>
      <c r="F137" s="145">
        <v>33069</v>
      </c>
      <c r="G137" s="145">
        <v>54736</v>
      </c>
      <c r="H137" s="145">
        <v>71205</v>
      </c>
      <c r="I137" s="145">
        <v>74205</v>
      </c>
      <c r="J137" s="146">
        <v>77272</v>
      </c>
      <c r="K137" s="143">
        <v>36657</v>
      </c>
      <c r="L137" s="143">
        <v>36657</v>
      </c>
      <c r="M137" s="143">
        <v>36657</v>
      </c>
      <c r="N137" s="143">
        <v>0</v>
      </c>
    </row>
    <row r="138" spans="1:14" ht="20.25" customHeight="1" x14ac:dyDescent="0.6">
      <c r="A138" s="76" t="s">
        <v>222</v>
      </c>
      <c r="B138" s="76" t="s">
        <v>231</v>
      </c>
      <c r="C138" s="76" t="s">
        <v>40</v>
      </c>
      <c r="D138" s="76" t="s">
        <v>167</v>
      </c>
      <c r="E138" s="144">
        <v>7000</v>
      </c>
      <c r="F138" s="145">
        <v>7000</v>
      </c>
      <c r="G138" s="145">
        <v>8000</v>
      </c>
      <c r="H138" s="145">
        <v>0</v>
      </c>
      <c r="I138" s="145">
        <v>0</v>
      </c>
      <c r="J138" s="146">
        <v>0</v>
      </c>
      <c r="K138" s="143">
        <v>17523</v>
      </c>
      <c r="L138" s="143">
        <v>17523</v>
      </c>
      <c r="M138" s="143">
        <v>17523</v>
      </c>
      <c r="N138" s="143">
        <v>0</v>
      </c>
    </row>
    <row r="139" spans="1:14" ht="20.25" customHeight="1" x14ac:dyDescent="0.6">
      <c r="A139" s="76" t="s">
        <v>222</v>
      </c>
      <c r="B139" s="76" t="s">
        <v>231</v>
      </c>
      <c r="C139" s="76" t="s">
        <v>44</v>
      </c>
      <c r="D139" s="76" t="s">
        <v>167</v>
      </c>
      <c r="E139" s="144">
        <v>35000</v>
      </c>
      <c r="F139" s="145">
        <v>35000</v>
      </c>
      <c r="G139" s="145">
        <v>0</v>
      </c>
      <c r="H139" s="145">
        <v>0</v>
      </c>
      <c r="I139" s="145">
        <v>0</v>
      </c>
      <c r="J139" s="146">
        <v>0</v>
      </c>
      <c r="K139" s="143">
        <v>0</v>
      </c>
      <c r="L139" s="143">
        <v>0</v>
      </c>
      <c r="M139" s="143">
        <v>0</v>
      </c>
      <c r="N139" s="143">
        <v>0</v>
      </c>
    </row>
    <row r="140" spans="1:14" ht="20.25" customHeight="1" x14ac:dyDescent="0.6">
      <c r="A140" s="76" t="s">
        <v>222</v>
      </c>
      <c r="B140" s="76" t="s">
        <v>231</v>
      </c>
      <c r="C140" s="76" t="s">
        <v>46</v>
      </c>
      <c r="D140" s="76" t="s">
        <v>167</v>
      </c>
      <c r="E140" s="144">
        <v>9500</v>
      </c>
      <c r="F140" s="145">
        <v>10000</v>
      </c>
      <c r="G140" s="145">
        <v>10500</v>
      </c>
      <c r="H140" s="145">
        <v>0</v>
      </c>
      <c r="I140" s="145">
        <v>0</v>
      </c>
      <c r="J140" s="146">
        <v>0</v>
      </c>
      <c r="K140" s="143">
        <v>17523</v>
      </c>
      <c r="L140" s="143">
        <v>17523</v>
      </c>
      <c r="M140" s="143">
        <v>17523</v>
      </c>
      <c r="N140" s="143">
        <v>0</v>
      </c>
    </row>
    <row r="141" spans="1:14" ht="20.25" customHeight="1" x14ac:dyDescent="0.6">
      <c r="A141" s="76" t="s">
        <v>222</v>
      </c>
      <c r="B141" s="76" t="s">
        <v>231</v>
      </c>
      <c r="C141" s="76" t="s">
        <v>48</v>
      </c>
      <c r="D141" s="76" t="s">
        <v>167</v>
      </c>
      <c r="E141" s="144">
        <v>7000</v>
      </c>
      <c r="F141" s="145">
        <v>12000</v>
      </c>
      <c r="G141" s="145">
        <v>12000</v>
      </c>
      <c r="H141" s="145">
        <v>0</v>
      </c>
      <c r="I141" s="145">
        <v>0</v>
      </c>
      <c r="J141" s="146">
        <v>0</v>
      </c>
      <c r="K141" s="143">
        <v>17523</v>
      </c>
      <c r="L141" s="143">
        <v>17523</v>
      </c>
      <c r="M141" s="143">
        <v>17523</v>
      </c>
      <c r="N141" s="143">
        <v>0</v>
      </c>
    </row>
    <row r="142" spans="1:14" ht="20.25" customHeight="1" x14ac:dyDescent="0.6">
      <c r="A142" s="76" t="s">
        <v>222</v>
      </c>
      <c r="B142" s="76" t="s">
        <v>234</v>
      </c>
      <c r="C142" s="76" t="s">
        <v>5</v>
      </c>
      <c r="D142" s="76" t="s">
        <v>165</v>
      </c>
      <c r="E142" s="144">
        <v>32000</v>
      </c>
      <c r="F142" s="145">
        <v>32000</v>
      </c>
      <c r="G142" s="145">
        <v>0</v>
      </c>
      <c r="H142" s="145">
        <v>0</v>
      </c>
      <c r="I142" s="145">
        <v>0</v>
      </c>
      <c r="J142" s="146">
        <v>0</v>
      </c>
      <c r="K142" s="143">
        <v>0</v>
      </c>
      <c r="L142" s="143">
        <v>0</v>
      </c>
      <c r="M142" s="143">
        <v>0</v>
      </c>
      <c r="N142" s="143">
        <v>0</v>
      </c>
    </row>
    <row r="143" spans="1:14" ht="20.25" customHeight="1" x14ac:dyDescent="0.6">
      <c r="A143" s="76" t="s">
        <v>222</v>
      </c>
      <c r="B143" s="76" t="s">
        <v>848</v>
      </c>
      <c r="C143" s="76" t="s">
        <v>34</v>
      </c>
      <c r="D143" s="76" t="s">
        <v>165</v>
      </c>
      <c r="E143" s="144">
        <v>63978</v>
      </c>
      <c r="F143" s="145">
        <v>22045</v>
      </c>
      <c r="G143" s="145">
        <v>22045</v>
      </c>
      <c r="H143" s="145">
        <v>22045</v>
      </c>
      <c r="I143" s="145">
        <v>68420</v>
      </c>
      <c r="J143" s="146">
        <v>71205</v>
      </c>
      <c r="K143" s="143">
        <v>0</v>
      </c>
      <c r="L143" s="143">
        <v>0</v>
      </c>
      <c r="M143" s="143">
        <v>0</v>
      </c>
      <c r="N143" s="143">
        <v>0</v>
      </c>
    </row>
    <row r="144" spans="1:14" ht="20.25" customHeight="1" x14ac:dyDescent="0.6">
      <c r="A144" s="76" t="s">
        <v>222</v>
      </c>
      <c r="B144" s="76" t="s">
        <v>848</v>
      </c>
      <c r="C144" s="76" t="s">
        <v>816</v>
      </c>
      <c r="D144" s="76" t="s">
        <v>165</v>
      </c>
      <c r="E144" s="144">
        <v>61548</v>
      </c>
      <c r="F144" s="145">
        <v>0</v>
      </c>
      <c r="G144" s="145">
        <v>0</v>
      </c>
      <c r="H144" s="145">
        <v>0</v>
      </c>
      <c r="I144" s="145">
        <v>0</v>
      </c>
      <c r="J144" s="146">
        <v>0</v>
      </c>
      <c r="K144" s="143">
        <v>0</v>
      </c>
      <c r="L144" s="143">
        <v>0</v>
      </c>
      <c r="M144" s="143">
        <v>0</v>
      </c>
      <c r="N144" s="143">
        <v>0</v>
      </c>
    </row>
    <row r="145" spans="1:14" ht="20.25" customHeight="1" x14ac:dyDescent="0.6">
      <c r="A145" s="76" t="s">
        <v>222</v>
      </c>
      <c r="B145" s="76" t="s">
        <v>849</v>
      </c>
      <c r="C145" s="76" t="s">
        <v>233</v>
      </c>
      <c r="D145" s="76" t="s">
        <v>165</v>
      </c>
      <c r="E145" s="144">
        <v>0</v>
      </c>
      <c r="F145" s="145">
        <v>0</v>
      </c>
      <c r="G145" s="145">
        <v>0</v>
      </c>
      <c r="H145" s="145">
        <v>0</v>
      </c>
      <c r="I145" s="145">
        <v>0</v>
      </c>
      <c r="J145" s="146">
        <v>0</v>
      </c>
      <c r="K145" s="143">
        <v>69699</v>
      </c>
      <c r="L145" s="143">
        <v>69699</v>
      </c>
      <c r="M145" s="143">
        <v>0</v>
      </c>
      <c r="N145" s="143">
        <v>0</v>
      </c>
    </row>
    <row r="146" spans="1:14" ht="20.25" customHeight="1" x14ac:dyDescent="0.6">
      <c r="A146" s="76" t="s">
        <v>222</v>
      </c>
      <c r="B146" s="76" t="s">
        <v>236</v>
      </c>
      <c r="C146" s="76" t="s">
        <v>25</v>
      </c>
      <c r="D146" s="76" t="s">
        <v>165</v>
      </c>
      <c r="E146" s="144">
        <v>0</v>
      </c>
      <c r="F146" s="145">
        <v>0</v>
      </c>
      <c r="G146" s="145">
        <v>0</v>
      </c>
      <c r="H146" s="145">
        <v>0</v>
      </c>
      <c r="I146" s="145">
        <v>0</v>
      </c>
      <c r="J146" s="146">
        <v>0</v>
      </c>
      <c r="K146" s="143">
        <v>55000</v>
      </c>
      <c r="L146" s="143">
        <v>55000</v>
      </c>
      <c r="M146" s="143">
        <v>0</v>
      </c>
      <c r="N146" s="143">
        <v>0</v>
      </c>
    </row>
    <row r="147" spans="1:14" ht="20.25" customHeight="1" x14ac:dyDescent="0.6">
      <c r="A147" s="76" t="s">
        <v>222</v>
      </c>
      <c r="B147" s="76" t="s">
        <v>823</v>
      </c>
      <c r="C147" s="76" t="s">
        <v>34</v>
      </c>
      <c r="D147" s="76" t="s">
        <v>165</v>
      </c>
      <c r="E147" s="144">
        <v>68728</v>
      </c>
      <c r="F147" s="145">
        <v>71454</v>
      </c>
      <c r="G147" s="145">
        <v>74365</v>
      </c>
      <c r="H147" s="145">
        <v>78209</v>
      </c>
      <c r="I147" s="145">
        <v>0</v>
      </c>
      <c r="J147" s="146">
        <v>0</v>
      </c>
      <c r="K147" s="143">
        <v>0</v>
      </c>
      <c r="L147" s="143">
        <v>0</v>
      </c>
      <c r="M147" s="143">
        <v>0</v>
      </c>
      <c r="N147" s="143">
        <v>0</v>
      </c>
    </row>
    <row r="148" spans="1:14" ht="20.25" customHeight="1" x14ac:dyDescent="0.6">
      <c r="A148" s="76" t="s">
        <v>222</v>
      </c>
      <c r="B148" s="76" t="s">
        <v>237</v>
      </c>
      <c r="C148" s="76" t="s">
        <v>5</v>
      </c>
      <c r="D148" s="76" t="s">
        <v>165</v>
      </c>
      <c r="E148" s="144">
        <v>60241</v>
      </c>
      <c r="F148" s="145">
        <v>0</v>
      </c>
      <c r="G148" s="145">
        <v>0</v>
      </c>
      <c r="H148" s="145">
        <v>0</v>
      </c>
      <c r="I148" s="145">
        <v>0</v>
      </c>
      <c r="J148" s="146">
        <v>0</v>
      </c>
      <c r="K148" s="143">
        <v>0</v>
      </c>
      <c r="L148" s="143">
        <v>0</v>
      </c>
      <c r="M148" s="143">
        <v>0</v>
      </c>
      <c r="N148" s="143">
        <v>0</v>
      </c>
    </row>
    <row r="149" spans="1:14" ht="20.25" customHeight="1" x14ac:dyDescent="0.6">
      <c r="A149" s="76" t="s">
        <v>222</v>
      </c>
      <c r="B149" s="76" t="s">
        <v>238</v>
      </c>
      <c r="C149" s="76" t="s">
        <v>5</v>
      </c>
      <c r="D149" s="76" t="s">
        <v>165</v>
      </c>
      <c r="E149" s="144">
        <v>70768</v>
      </c>
      <c r="F149" s="145">
        <v>0</v>
      </c>
      <c r="G149" s="145">
        <v>0</v>
      </c>
      <c r="H149" s="145">
        <v>0</v>
      </c>
      <c r="I149" s="145">
        <v>0</v>
      </c>
      <c r="J149" s="146">
        <v>0</v>
      </c>
      <c r="K149" s="143">
        <v>0</v>
      </c>
      <c r="L149" s="143">
        <v>0</v>
      </c>
      <c r="M149" s="143">
        <v>0</v>
      </c>
      <c r="N149" s="143">
        <v>0</v>
      </c>
    </row>
    <row r="150" spans="1:14" ht="20.25" customHeight="1" x14ac:dyDescent="0.6">
      <c r="A150" s="76" t="s">
        <v>222</v>
      </c>
      <c r="B150" s="76" t="s">
        <v>239</v>
      </c>
      <c r="C150" s="76" t="s">
        <v>5</v>
      </c>
      <c r="D150" s="76" t="s">
        <v>165</v>
      </c>
      <c r="E150" s="144">
        <v>75000</v>
      </c>
      <c r="F150" s="145">
        <v>0</v>
      </c>
      <c r="G150" s="145">
        <v>0</v>
      </c>
      <c r="H150" s="145">
        <v>0</v>
      </c>
      <c r="I150" s="145">
        <v>0</v>
      </c>
      <c r="J150" s="146">
        <v>0</v>
      </c>
      <c r="K150" s="143">
        <v>0</v>
      </c>
      <c r="L150" s="143">
        <v>0</v>
      </c>
      <c r="M150" s="143">
        <v>0</v>
      </c>
      <c r="N150" s="143">
        <v>0</v>
      </c>
    </row>
    <row r="151" spans="1:14" ht="20.25" customHeight="1" x14ac:dyDescent="0.6">
      <c r="A151" s="76" t="s">
        <v>222</v>
      </c>
      <c r="B151" s="76" t="s">
        <v>240</v>
      </c>
      <c r="C151" s="76" t="s">
        <v>25</v>
      </c>
      <c r="D151" s="76" t="s">
        <v>165</v>
      </c>
      <c r="E151" s="144">
        <v>72000</v>
      </c>
      <c r="F151" s="145">
        <v>74000</v>
      </c>
      <c r="G151" s="145">
        <v>0</v>
      </c>
      <c r="H151" s="145">
        <v>0</v>
      </c>
      <c r="I151" s="145">
        <v>0</v>
      </c>
      <c r="J151" s="146">
        <v>0</v>
      </c>
      <c r="K151" s="143">
        <v>0</v>
      </c>
      <c r="L151" s="143">
        <v>0</v>
      </c>
      <c r="M151" s="143">
        <v>0</v>
      </c>
      <c r="N151" s="143">
        <v>0</v>
      </c>
    </row>
    <row r="152" spans="1:14" ht="20.25" customHeight="1" x14ac:dyDescent="0.6">
      <c r="A152" s="76" t="s">
        <v>241</v>
      </c>
      <c r="B152" s="76" t="s">
        <v>850</v>
      </c>
      <c r="C152" s="76" t="s">
        <v>21</v>
      </c>
      <c r="D152" s="76" t="s">
        <v>165</v>
      </c>
      <c r="E152" s="144">
        <v>64500</v>
      </c>
      <c r="F152" s="145">
        <v>0</v>
      </c>
      <c r="G152" s="145">
        <v>0</v>
      </c>
      <c r="H152" s="145">
        <v>0</v>
      </c>
      <c r="I152" s="145">
        <v>0</v>
      </c>
      <c r="J152" s="146">
        <v>0</v>
      </c>
      <c r="K152" s="143">
        <v>0</v>
      </c>
      <c r="L152" s="143">
        <v>0</v>
      </c>
      <c r="M152" s="143">
        <v>0</v>
      </c>
      <c r="N152" s="143">
        <v>0</v>
      </c>
    </row>
    <row r="153" spans="1:14" ht="20.25" customHeight="1" x14ac:dyDescent="0.6">
      <c r="A153" s="76" t="s">
        <v>241</v>
      </c>
      <c r="B153" s="76" t="s">
        <v>243</v>
      </c>
      <c r="C153" s="76" t="s">
        <v>44</v>
      </c>
      <c r="D153" s="76" t="s">
        <v>165</v>
      </c>
      <c r="E153" s="144">
        <v>66530</v>
      </c>
      <c r="F153" s="145">
        <v>70395</v>
      </c>
      <c r="G153" s="145">
        <v>0</v>
      </c>
      <c r="H153" s="145">
        <v>0</v>
      </c>
      <c r="I153" s="145">
        <v>0</v>
      </c>
      <c r="J153" s="146">
        <v>0</v>
      </c>
      <c r="K153" s="143">
        <v>0</v>
      </c>
      <c r="L153" s="143">
        <v>0</v>
      </c>
      <c r="M153" s="143">
        <v>0</v>
      </c>
      <c r="N153" s="143">
        <v>0</v>
      </c>
    </row>
    <row r="154" spans="1:14" ht="20.25" customHeight="1" x14ac:dyDescent="0.6">
      <c r="A154" s="76" t="s">
        <v>241</v>
      </c>
      <c r="B154" s="76" t="s">
        <v>245</v>
      </c>
      <c r="C154" s="76" t="s">
        <v>34</v>
      </c>
      <c r="D154" s="76" t="s">
        <v>165</v>
      </c>
      <c r="E154" s="144">
        <v>65530</v>
      </c>
      <c r="F154" s="145">
        <v>70395</v>
      </c>
      <c r="G154" s="145">
        <v>72692</v>
      </c>
      <c r="H154" s="145">
        <v>75555</v>
      </c>
      <c r="I154" s="145">
        <v>79008</v>
      </c>
      <c r="J154" s="146">
        <v>80458</v>
      </c>
      <c r="K154" s="143">
        <v>55700</v>
      </c>
      <c r="L154" s="143">
        <v>55700</v>
      </c>
      <c r="M154" s="143">
        <v>0</v>
      </c>
      <c r="N154" s="143">
        <v>0</v>
      </c>
    </row>
    <row r="155" spans="1:14" ht="20.25" customHeight="1" x14ac:dyDescent="0.6">
      <c r="A155" s="76" t="s">
        <v>241</v>
      </c>
      <c r="B155" s="76" t="s">
        <v>851</v>
      </c>
      <c r="C155" s="76" t="s">
        <v>40</v>
      </c>
      <c r="D155" s="76" t="s">
        <v>165</v>
      </c>
      <c r="E155" s="144">
        <v>0</v>
      </c>
      <c r="F155" s="145">
        <v>0</v>
      </c>
      <c r="G155" s="145">
        <v>0</v>
      </c>
      <c r="H155" s="145">
        <v>0</v>
      </c>
      <c r="I155" s="145">
        <v>0</v>
      </c>
      <c r="J155" s="146">
        <v>0</v>
      </c>
      <c r="K155" s="143">
        <v>124494</v>
      </c>
      <c r="L155" s="143">
        <v>124494</v>
      </c>
      <c r="M155" s="143">
        <v>124494</v>
      </c>
      <c r="N155" s="143">
        <v>0</v>
      </c>
    </row>
    <row r="156" spans="1:14" ht="20.25" customHeight="1" x14ac:dyDescent="0.6">
      <c r="A156" s="76" t="s">
        <v>241</v>
      </c>
      <c r="B156" s="76" t="s">
        <v>247</v>
      </c>
      <c r="C156" s="76" t="s">
        <v>5</v>
      </c>
      <c r="D156" s="76" t="s">
        <v>167</v>
      </c>
      <c r="E156" s="144">
        <v>51986</v>
      </c>
      <c r="F156" s="145">
        <v>0</v>
      </c>
      <c r="G156" s="145">
        <v>0</v>
      </c>
      <c r="H156" s="145">
        <v>0</v>
      </c>
      <c r="I156" s="145">
        <v>0</v>
      </c>
      <c r="J156" s="146">
        <v>0</v>
      </c>
      <c r="K156" s="143">
        <v>0</v>
      </c>
      <c r="L156" s="143">
        <v>0</v>
      </c>
      <c r="M156" s="143">
        <v>0</v>
      </c>
      <c r="N156" s="143">
        <v>0</v>
      </c>
    </row>
    <row r="157" spans="1:14" ht="20.25" customHeight="1" x14ac:dyDescent="0.6">
      <c r="A157" s="76" t="s">
        <v>241</v>
      </c>
      <c r="B157" s="76" t="s">
        <v>247</v>
      </c>
      <c r="C157" s="76" t="s">
        <v>23</v>
      </c>
      <c r="D157" s="76" t="s">
        <v>167</v>
      </c>
      <c r="E157" s="144">
        <v>4325</v>
      </c>
      <c r="F157" s="145">
        <v>5007</v>
      </c>
      <c r="G157" s="145">
        <v>0</v>
      </c>
      <c r="H157" s="145">
        <v>0</v>
      </c>
      <c r="I157" s="145">
        <v>0</v>
      </c>
      <c r="J157" s="146">
        <v>0</v>
      </c>
      <c r="K157" s="143">
        <v>0</v>
      </c>
      <c r="L157" s="143">
        <v>0</v>
      </c>
      <c r="M157" s="143">
        <v>0</v>
      </c>
      <c r="N157" s="143">
        <v>0</v>
      </c>
    </row>
    <row r="158" spans="1:14" ht="20.25" customHeight="1" x14ac:dyDescent="0.6">
      <c r="A158" s="76" t="s">
        <v>241</v>
      </c>
      <c r="B158" s="76" t="s">
        <v>247</v>
      </c>
      <c r="C158" s="76" t="s">
        <v>25</v>
      </c>
      <c r="D158" s="76" t="s">
        <v>167</v>
      </c>
      <c r="E158" s="144">
        <v>51986</v>
      </c>
      <c r="F158" s="145">
        <v>51986</v>
      </c>
      <c r="G158" s="145">
        <v>0</v>
      </c>
      <c r="H158" s="145">
        <v>0</v>
      </c>
      <c r="I158" s="145">
        <v>0</v>
      </c>
      <c r="J158" s="146">
        <v>0</v>
      </c>
      <c r="K158" s="143">
        <v>0</v>
      </c>
      <c r="L158" s="143">
        <v>0</v>
      </c>
      <c r="M158" s="143">
        <v>0</v>
      </c>
      <c r="N158" s="143">
        <v>0</v>
      </c>
    </row>
    <row r="159" spans="1:14" ht="20.25" customHeight="1" x14ac:dyDescent="0.6">
      <c r="A159" s="76" t="s">
        <v>241</v>
      </c>
      <c r="B159" s="76" t="s">
        <v>247</v>
      </c>
      <c r="C159" s="76" t="s">
        <v>34</v>
      </c>
      <c r="D159" s="76" t="s">
        <v>167</v>
      </c>
      <c r="E159" s="144">
        <v>54065</v>
      </c>
      <c r="F159" s="145">
        <v>55634</v>
      </c>
      <c r="G159" s="145">
        <v>57437</v>
      </c>
      <c r="H159" s="145">
        <v>59522</v>
      </c>
      <c r="I159" s="145">
        <v>0</v>
      </c>
      <c r="J159" s="146">
        <v>0</v>
      </c>
      <c r="K159" s="143">
        <v>0</v>
      </c>
      <c r="L159" s="143">
        <v>0</v>
      </c>
      <c r="M159" s="143">
        <v>0</v>
      </c>
      <c r="N159" s="143">
        <v>0</v>
      </c>
    </row>
    <row r="160" spans="1:14" ht="20.25" customHeight="1" x14ac:dyDescent="0.6">
      <c r="A160" s="76" t="s">
        <v>241</v>
      </c>
      <c r="B160" s="76" t="s">
        <v>247</v>
      </c>
      <c r="C160" s="76" t="s">
        <v>40</v>
      </c>
      <c r="D160" s="76" t="s">
        <v>167</v>
      </c>
      <c r="E160" s="144">
        <v>541</v>
      </c>
      <c r="F160" s="145">
        <v>4451</v>
      </c>
      <c r="G160" s="145">
        <v>2585</v>
      </c>
      <c r="H160" s="145">
        <v>0</v>
      </c>
      <c r="I160" s="145">
        <v>0</v>
      </c>
      <c r="J160" s="146">
        <v>0</v>
      </c>
      <c r="K160" s="143">
        <v>0</v>
      </c>
      <c r="L160" s="143">
        <v>0</v>
      </c>
      <c r="M160" s="143">
        <v>0</v>
      </c>
      <c r="N160" s="143">
        <v>0</v>
      </c>
    </row>
    <row r="161" spans="1:14" ht="20.25" customHeight="1" x14ac:dyDescent="0.6">
      <c r="A161" s="76" t="s">
        <v>241</v>
      </c>
      <c r="B161" s="76" t="s">
        <v>247</v>
      </c>
      <c r="C161" s="76" t="s">
        <v>44</v>
      </c>
      <c r="D161" s="76" t="s">
        <v>167</v>
      </c>
      <c r="E161" s="144">
        <v>49985</v>
      </c>
      <c r="F161" s="145">
        <v>51494</v>
      </c>
      <c r="G161" s="145">
        <v>0</v>
      </c>
      <c r="H161" s="145">
        <v>0</v>
      </c>
      <c r="I161" s="145">
        <v>0</v>
      </c>
      <c r="J161" s="146">
        <v>0</v>
      </c>
      <c r="K161" s="143">
        <v>0</v>
      </c>
      <c r="L161" s="143">
        <v>0</v>
      </c>
      <c r="M161" s="143">
        <v>0</v>
      </c>
      <c r="N161" s="143">
        <v>0</v>
      </c>
    </row>
    <row r="162" spans="1:14" ht="20.25" customHeight="1" x14ac:dyDescent="0.6">
      <c r="A162" s="76" t="s">
        <v>241</v>
      </c>
      <c r="B162" s="76" t="s">
        <v>247</v>
      </c>
      <c r="C162" s="76" t="s">
        <v>46</v>
      </c>
      <c r="D162" s="76" t="s">
        <v>167</v>
      </c>
      <c r="E162" s="144">
        <v>10272</v>
      </c>
      <c r="F162" s="145">
        <v>12239</v>
      </c>
      <c r="G162" s="145">
        <v>14359</v>
      </c>
      <c r="H162" s="145">
        <v>0</v>
      </c>
      <c r="I162" s="145">
        <v>0</v>
      </c>
      <c r="J162" s="146">
        <v>0</v>
      </c>
      <c r="K162" s="143">
        <v>2700</v>
      </c>
      <c r="L162" s="143">
        <v>450</v>
      </c>
      <c r="M162" s="143">
        <v>600</v>
      </c>
      <c r="N162" s="143">
        <v>0</v>
      </c>
    </row>
    <row r="163" spans="1:14" ht="20.25" customHeight="1" x14ac:dyDescent="0.6">
      <c r="A163" s="76" t="s">
        <v>241</v>
      </c>
      <c r="B163" s="76" t="s">
        <v>247</v>
      </c>
      <c r="C163" s="76" t="s">
        <v>48</v>
      </c>
      <c r="D163" s="76" t="s">
        <v>167</v>
      </c>
      <c r="E163" s="144">
        <v>27260</v>
      </c>
      <c r="F163" s="145">
        <v>27260</v>
      </c>
      <c r="G163" s="145">
        <v>27260</v>
      </c>
      <c r="H163" s="145">
        <v>0</v>
      </c>
      <c r="I163" s="145">
        <v>0</v>
      </c>
      <c r="J163" s="146">
        <v>0</v>
      </c>
      <c r="K163" s="143">
        <v>0</v>
      </c>
      <c r="L163" s="143">
        <v>0</v>
      </c>
      <c r="M163" s="143">
        <v>0</v>
      </c>
      <c r="N163" s="143">
        <v>0</v>
      </c>
    </row>
    <row r="164" spans="1:14" ht="20.25" customHeight="1" x14ac:dyDescent="0.6">
      <c r="A164" s="76" t="s">
        <v>241</v>
      </c>
      <c r="B164" s="76" t="s">
        <v>824</v>
      </c>
      <c r="C164" s="76" t="s">
        <v>5</v>
      </c>
      <c r="D164" s="76" t="s">
        <v>165</v>
      </c>
      <c r="E164" s="144">
        <v>0</v>
      </c>
      <c r="F164" s="145">
        <v>0</v>
      </c>
      <c r="G164" s="145">
        <v>0</v>
      </c>
      <c r="H164" s="145">
        <v>0</v>
      </c>
      <c r="I164" s="145">
        <v>0</v>
      </c>
      <c r="J164" s="146">
        <v>0</v>
      </c>
      <c r="K164" s="143">
        <v>0</v>
      </c>
      <c r="L164" s="143">
        <v>0</v>
      </c>
      <c r="M164" s="143">
        <v>0</v>
      </c>
      <c r="N164" s="143">
        <v>0</v>
      </c>
    </row>
    <row r="165" spans="1:14" ht="20.25" customHeight="1" x14ac:dyDescent="0.6">
      <c r="A165" s="76" t="s">
        <v>241</v>
      </c>
      <c r="B165" s="76" t="s">
        <v>852</v>
      </c>
      <c r="C165" s="76" t="s">
        <v>23</v>
      </c>
      <c r="D165" s="76" t="s">
        <v>165</v>
      </c>
      <c r="E165" s="144">
        <v>0</v>
      </c>
      <c r="F165" s="145">
        <v>0</v>
      </c>
      <c r="G165" s="145">
        <v>0</v>
      </c>
      <c r="H165" s="145">
        <v>0</v>
      </c>
      <c r="I165" s="145">
        <v>0</v>
      </c>
      <c r="J165" s="146">
        <v>0</v>
      </c>
      <c r="K165" s="143">
        <v>0</v>
      </c>
      <c r="L165" s="143">
        <v>0</v>
      </c>
      <c r="M165" s="143">
        <v>0</v>
      </c>
      <c r="N165" s="143">
        <v>0</v>
      </c>
    </row>
    <row r="166" spans="1:14" ht="20.25" customHeight="1" x14ac:dyDescent="0.6">
      <c r="A166" s="76" t="s">
        <v>241</v>
      </c>
      <c r="B166" s="76" t="s">
        <v>852</v>
      </c>
      <c r="C166" s="76" t="s">
        <v>34</v>
      </c>
      <c r="D166" s="76" t="s">
        <v>165</v>
      </c>
      <c r="E166" s="144">
        <v>0</v>
      </c>
      <c r="F166" s="145">
        <v>0</v>
      </c>
      <c r="G166" s="145">
        <v>0</v>
      </c>
      <c r="H166" s="145">
        <v>0</v>
      </c>
      <c r="I166" s="145">
        <v>0</v>
      </c>
      <c r="J166" s="146">
        <v>0</v>
      </c>
      <c r="K166" s="143">
        <v>0</v>
      </c>
      <c r="L166" s="143">
        <v>0</v>
      </c>
      <c r="M166" s="143">
        <v>0</v>
      </c>
      <c r="N166" s="143">
        <v>0</v>
      </c>
    </row>
    <row r="167" spans="1:14" ht="20.25" customHeight="1" x14ac:dyDescent="0.6">
      <c r="A167" s="76" t="s">
        <v>241</v>
      </c>
      <c r="B167" s="76" t="s">
        <v>852</v>
      </c>
      <c r="C167" s="76" t="s">
        <v>46</v>
      </c>
      <c r="D167" s="76" t="s">
        <v>165</v>
      </c>
      <c r="E167" s="144">
        <v>0</v>
      </c>
      <c r="F167" s="145">
        <v>0</v>
      </c>
      <c r="G167" s="145">
        <v>0</v>
      </c>
      <c r="H167" s="145">
        <v>0</v>
      </c>
      <c r="I167" s="145">
        <v>0</v>
      </c>
      <c r="J167" s="146">
        <v>0</v>
      </c>
      <c r="K167" s="143">
        <v>0</v>
      </c>
      <c r="L167" s="143">
        <v>0</v>
      </c>
      <c r="M167" s="143">
        <v>0</v>
      </c>
      <c r="N167" s="143">
        <v>0</v>
      </c>
    </row>
    <row r="168" spans="1:14" ht="20.25" customHeight="1" x14ac:dyDescent="0.6">
      <c r="A168" s="76" t="s">
        <v>241</v>
      </c>
      <c r="B168" s="76" t="s">
        <v>852</v>
      </c>
      <c r="C168" s="76" t="s">
        <v>48</v>
      </c>
      <c r="D168" s="76" t="s">
        <v>165</v>
      </c>
      <c r="E168" s="144">
        <v>0</v>
      </c>
      <c r="F168" s="145">
        <v>0</v>
      </c>
      <c r="G168" s="145">
        <v>0</v>
      </c>
      <c r="H168" s="145">
        <v>0</v>
      </c>
      <c r="I168" s="145">
        <v>0</v>
      </c>
      <c r="J168" s="146">
        <v>0</v>
      </c>
      <c r="K168" s="143">
        <v>0</v>
      </c>
      <c r="L168" s="143">
        <v>0</v>
      </c>
      <c r="M168" s="143">
        <v>0</v>
      </c>
      <c r="N168" s="143">
        <v>0</v>
      </c>
    </row>
    <row r="169" spans="1:14" ht="20.25" customHeight="1" x14ac:dyDescent="0.6">
      <c r="A169" s="76" t="s">
        <v>241</v>
      </c>
      <c r="B169" s="76" t="s">
        <v>248</v>
      </c>
      <c r="C169" s="76" t="s">
        <v>5</v>
      </c>
      <c r="D169" s="76" t="s">
        <v>165</v>
      </c>
      <c r="E169" s="144">
        <v>60000</v>
      </c>
      <c r="F169" s="145">
        <v>0</v>
      </c>
      <c r="G169" s="145">
        <v>0</v>
      </c>
      <c r="H169" s="145">
        <v>0</v>
      </c>
      <c r="I169" s="145">
        <v>0</v>
      </c>
      <c r="J169" s="146">
        <v>0</v>
      </c>
      <c r="K169" s="143">
        <v>0</v>
      </c>
      <c r="L169" s="143">
        <v>0</v>
      </c>
      <c r="M169" s="143">
        <v>0</v>
      </c>
      <c r="N169" s="143">
        <v>0</v>
      </c>
    </row>
    <row r="170" spans="1:14" ht="20.25" customHeight="1" x14ac:dyDescent="0.6">
      <c r="A170" s="76" t="s">
        <v>249</v>
      </c>
      <c r="B170" s="76" t="s">
        <v>250</v>
      </c>
      <c r="C170" s="76" t="s">
        <v>25</v>
      </c>
      <c r="D170" s="76" t="s">
        <v>165</v>
      </c>
      <c r="E170" s="144">
        <v>75530</v>
      </c>
      <c r="F170" s="145">
        <v>0</v>
      </c>
      <c r="G170" s="145">
        <v>0</v>
      </c>
      <c r="H170" s="145">
        <v>0</v>
      </c>
      <c r="I170" s="145">
        <v>0</v>
      </c>
      <c r="J170" s="146">
        <v>0</v>
      </c>
      <c r="K170" s="143">
        <v>0</v>
      </c>
      <c r="L170" s="143">
        <v>0</v>
      </c>
      <c r="M170" s="143">
        <v>0</v>
      </c>
      <c r="N170" s="143">
        <v>0</v>
      </c>
    </row>
    <row r="171" spans="1:14" ht="20.25" customHeight="1" x14ac:dyDescent="0.6">
      <c r="A171" s="76" t="s">
        <v>249</v>
      </c>
      <c r="B171" s="76" t="s">
        <v>251</v>
      </c>
      <c r="C171" s="76" t="s">
        <v>233</v>
      </c>
      <c r="D171" s="76" t="s">
        <v>165</v>
      </c>
      <c r="E171" s="144">
        <v>0</v>
      </c>
      <c r="F171" s="145">
        <v>0</v>
      </c>
      <c r="G171" s="145">
        <v>0</v>
      </c>
      <c r="H171" s="145">
        <v>0</v>
      </c>
      <c r="I171" s="145">
        <v>0</v>
      </c>
      <c r="J171" s="146">
        <v>0</v>
      </c>
      <c r="K171" s="143">
        <v>0</v>
      </c>
      <c r="L171" s="143">
        <v>0</v>
      </c>
      <c r="M171" s="143">
        <v>0</v>
      </c>
      <c r="N171" s="143">
        <v>0</v>
      </c>
    </row>
    <row r="172" spans="1:14" ht="20.25" customHeight="1" x14ac:dyDescent="0.6">
      <c r="A172" s="76" t="s">
        <v>249</v>
      </c>
      <c r="B172" s="76" t="s">
        <v>251</v>
      </c>
      <c r="C172" s="76" t="s">
        <v>34</v>
      </c>
      <c r="D172" s="76" t="s">
        <v>165</v>
      </c>
      <c r="E172" s="144">
        <v>0</v>
      </c>
      <c r="F172" s="145">
        <v>0</v>
      </c>
      <c r="G172" s="145">
        <v>0</v>
      </c>
      <c r="H172" s="145">
        <v>0</v>
      </c>
      <c r="I172" s="145">
        <v>0</v>
      </c>
      <c r="J172" s="146">
        <v>0</v>
      </c>
      <c r="K172" s="143">
        <v>0</v>
      </c>
      <c r="L172" s="143">
        <v>0</v>
      </c>
      <c r="M172" s="143">
        <v>0</v>
      </c>
      <c r="N172" s="143">
        <v>0</v>
      </c>
    </row>
    <row r="173" spans="1:14" ht="20.25" customHeight="1" x14ac:dyDescent="0.6">
      <c r="A173" s="76" t="s">
        <v>252</v>
      </c>
      <c r="B173" s="76" t="s">
        <v>853</v>
      </c>
      <c r="C173" s="76" t="s">
        <v>5</v>
      </c>
      <c r="D173" s="76" t="s">
        <v>165</v>
      </c>
      <c r="E173" s="144">
        <v>47325</v>
      </c>
      <c r="F173" s="145">
        <v>0</v>
      </c>
      <c r="G173" s="145">
        <v>0</v>
      </c>
      <c r="H173" s="145">
        <v>0</v>
      </c>
      <c r="I173" s="145">
        <v>0</v>
      </c>
      <c r="J173" s="146">
        <v>0</v>
      </c>
      <c r="K173" s="143">
        <v>0</v>
      </c>
      <c r="L173" s="143">
        <v>0</v>
      </c>
      <c r="M173" s="143">
        <v>0</v>
      </c>
      <c r="N173" s="143">
        <v>0</v>
      </c>
    </row>
    <row r="174" spans="1:14" ht="20.25" customHeight="1" x14ac:dyDescent="0.6">
      <c r="A174" s="76" t="s">
        <v>254</v>
      </c>
      <c r="B174" s="76" t="s">
        <v>255</v>
      </c>
      <c r="C174" s="76" t="s">
        <v>19</v>
      </c>
      <c r="D174" s="76" t="s">
        <v>165</v>
      </c>
      <c r="E174" s="144">
        <v>69597</v>
      </c>
      <c r="F174" s="145">
        <v>72218</v>
      </c>
      <c r="G174" s="145">
        <v>75587</v>
      </c>
      <c r="H174" s="145">
        <v>0</v>
      </c>
      <c r="I174" s="145">
        <v>0</v>
      </c>
      <c r="J174" s="146">
        <v>0</v>
      </c>
      <c r="K174" s="143">
        <v>0</v>
      </c>
      <c r="L174" s="143">
        <v>0</v>
      </c>
      <c r="M174" s="143">
        <v>0</v>
      </c>
      <c r="N174" s="143">
        <v>0</v>
      </c>
    </row>
    <row r="175" spans="1:14" ht="20.25" customHeight="1" x14ac:dyDescent="0.6">
      <c r="A175" s="76" t="s">
        <v>254</v>
      </c>
      <c r="B175" s="76" t="s">
        <v>255</v>
      </c>
      <c r="C175" s="76" t="s">
        <v>25</v>
      </c>
      <c r="D175" s="76" t="s">
        <v>165</v>
      </c>
      <c r="E175" s="144">
        <v>66000</v>
      </c>
      <c r="F175" s="145">
        <v>0</v>
      </c>
      <c r="G175" s="145">
        <v>0</v>
      </c>
      <c r="H175" s="145">
        <v>0</v>
      </c>
      <c r="I175" s="145">
        <v>0</v>
      </c>
      <c r="J175" s="146">
        <v>0</v>
      </c>
      <c r="K175" s="143">
        <v>0</v>
      </c>
      <c r="L175" s="143">
        <v>0</v>
      </c>
      <c r="M175" s="143">
        <v>0</v>
      </c>
      <c r="N175" s="143">
        <v>0</v>
      </c>
    </row>
    <row r="176" spans="1:14" ht="20.25" customHeight="1" x14ac:dyDescent="0.6">
      <c r="A176" s="76" t="s">
        <v>254</v>
      </c>
      <c r="B176" s="76" t="s">
        <v>256</v>
      </c>
      <c r="C176" s="76" t="s">
        <v>44</v>
      </c>
      <c r="D176" s="76" t="s">
        <v>165</v>
      </c>
      <c r="E176" s="144">
        <v>73983</v>
      </c>
      <c r="F176" s="145">
        <v>76902</v>
      </c>
      <c r="G176" s="145">
        <v>0</v>
      </c>
      <c r="H176" s="145">
        <v>0</v>
      </c>
      <c r="I176" s="145">
        <v>0</v>
      </c>
      <c r="J176" s="146">
        <v>0</v>
      </c>
      <c r="K176" s="143">
        <v>0</v>
      </c>
      <c r="L176" s="143">
        <v>0</v>
      </c>
      <c r="M176" s="143">
        <v>0</v>
      </c>
      <c r="N176" s="143">
        <v>0</v>
      </c>
    </row>
    <row r="177" spans="1:14" ht="20.25" customHeight="1" x14ac:dyDescent="0.6">
      <c r="A177" s="76" t="s">
        <v>254</v>
      </c>
      <c r="B177" s="76" t="s">
        <v>257</v>
      </c>
      <c r="C177" s="76" t="s">
        <v>5</v>
      </c>
      <c r="D177" s="76" t="s">
        <v>165</v>
      </c>
      <c r="E177" s="144">
        <v>0</v>
      </c>
      <c r="F177" s="145">
        <v>0</v>
      </c>
      <c r="G177" s="145">
        <v>0</v>
      </c>
      <c r="H177" s="145">
        <v>0</v>
      </c>
      <c r="I177" s="145">
        <v>0</v>
      </c>
      <c r="J177" s="146">
        <v>0</v>
      </c>
      <c r="K177" s="143">
        <v>0</v>
      </c>
      <c r="L177" s="143">
        <v>0</v>
      </c>
      <c r="M177" s="143">
        <v>0</v>
      </c>
      <c r="N177" s="143">
        <v>0</v>
      </c>
    </row>
    <row r="178" spans="1:14" ht="20.25" customHeight="1" x14ac:dyDescent="0.6">
      <c r="A178" s="76" t="s">
        <v>254</v>
      </c>
      <c r="B178" s="76" t="s">
        <v>258</v>
      </c>
      <c r="C178" s="76" t="s">
        <v>34</v>
      </c>
      <c r="D178" s="76" t="s">
        <v>165</v>
      </c>
      <c r="E178" s="144">
        <v>62050</v>
      </c>
      <c r="F178" s="145">
        <v>64135</v>
      </c>
      <c r="G178" s="145">
        <v>66559</v>
      </c>
      <c r="H178" s="145">
        <v>69366</v>
      </c>
      <c r="I178" s="145">
        <v>0</v>
      </c>
      <c r="J178" s="146">
        <v>0</v>
      </c>
      <c r="K178" s="143">
        <v>0</v>
      </c>
      <c r="L178" s="143">
        <v>0</v>
      </c>
      <c r="M178" s="143">
        <v>0</v>
      </c>
      <c r="N178" s="143">
        <v>0</v>
      </c>
    </row>
    <row r="179" spans="1:14" ht="20.25" customHeight="1" x14ac:dyDescent="0.6">
      <c r="A179" s="76" t="s">
        <v>254</v>
      </c>
      <c r="B179" s="76" t="s">
        <v>259</v>
      </c>
      <c r="C179" s="76" t="s">
        <v>34</v>
      </c>
      <c r="D179" s="76" t="s">
        <v>165</v>
      </c>
      <c r="E179" s="144">
        <v>55000</v>
      </c>
      <c r="F179" s="145">
        <v>57000</v>
      </c>
      <c r="G179" s="145">
        <v>60000</v>
      </c>
      <c r="H179" s="145">
        <v>63000</v>
      </c>
      <c r="I179" s="145">
        <v>0</v>
      </c>
      <c r="J179" s="146">
        <v>0</v>
      </c>
      <c r="K179" s="143">
        <v>0</v>
      </c>
      <c r="L179" s="143">
        <v>0</v>
      </c>
      <c r="M179" s="143">
        <v>0</v>
      </c>
      <c r="N179" s="143">
        <v>0</v>
      </c>
    </row>
    <row r="180" spans="1:14" ht="20.25" customHeight="1" x14ac:dyDescent="0.6">
      <c r="A180" s="76" t="s">
        <v>254</v>
      </c>
      <c r="B180" s="76" t="s">
        <v>260</v>
      </c>
      <c r="C180" s="76" t="s">
        <v>25</v>
      </c>
      <c r="D180" s="76" t="s">
        <v>165</v>
      </c>
      <c r="E180" s="144">
        <v>61550</v>
      </c>
      <c r="F180" s="145">
        <v>0</v>
      </c>
      <c r="G180" s="145">
        <v>0</v>
      </c>
      <c r="H180" s="145">
        <v>0</v>
      </c>
      <c r="I180" s="145">
        <v>0</v>
      </c>
      <c r="J180" s="146">
        <v>0</v>
      </c>
      <c r="K180" s="143">
        <v>0</v>
      </c>
      <c r="L180" s="143">
        <v>0</v>
      </c>
      <c r="M180" s="143">
        <v>0</v>
      </c>
      <c r="N180" s="143">
        <v>0</v>
      </c>
    </row>
    <row r="181" spans="1:14" ht="20.25" customHeight="1" x14ac:dyDescent="0.6">
      <c r="A181" s="76" t="s">
        <v>254</v>
      </c>
      <c r="B181" s="76" t="s">
        <v>260</v>
      </c>
      <c r="C181" s="76" t="s">
        <v>34</v>
      </c>
      <c r="D181" s="76" t="s">
        <v>165</v>
      </c>
      <c r="E181" s="144">
        <v>64125</v>
      </c>
      <c r="F181" s="145">
        <v>68269</v>
      </c>
      <c r="G181" s="145">
        <v>70408</v>
      </c>
      <c r="H181" s="145">
        <v>73973</v>
      </c>
      <c r="I181" s="145">
        <v>0</v>
      </c>
      <c r="J181" s="146">
        <v>0</v>
      </c>
      <c r="K181" s="143">
        <v>0</v>
      </c>
      <c r="L181" s="143">
        <v>0</v>
      </c>
      <c r="M181" s="143">
        <v>0</v>
      </c>
      <c r="N181" s="143">
        <v>0</v>
      </c>
    </row>
    <row r="182" spans="1:14" ht="20.25" customHeight="1" x14ac:dyDescent="0.6">
      <c r="A182" s="76" t="s">
        <v>254</v>
      </c>
      <c r="B182" s="76" t="s">
        <v>854</v>
      </c>
      <c r="C182" s="76" t="s">
        <v>25</v>
      </c>
      <c r="D182" s="76" t="s">
        <v>165</v>
      </c>
      <c r="E182" s="144">
        <v>73015</v>
      </c>
      <c r="F182" s="145">
        <v>0</v>
      </c>
      <c r="G182" s="145">
        <v>0</v>
      </c>
      <c r="H182" s="145">
        <v>0</v>
      </c>
      <c r="I182" s="145">
        <v>0</v>
      </c>
      <c r="J182" s="146">
        <v>0</v>
      </c>
      <c r="K182" s="143">
        <v>0</v>
      </c>
      <c r="L182" s="143">
        <v>0</v>
      </c>
      <c r="M182" s="143">
        <v>0</v>
      </c>
      <c r="N182" s="143">
        <v>0</v>
      </c>
    </row>
    <row r="183" spans="1:14" ht="20.25" customHeight="1" x14ac:dyDescent="0.6">
      <c r="A183" s="76" t="s">
        <v>254</v>
      </c>
      <c r="B183" s="76" t="s">
        <v>262</v>
      </c>
      <c r="C183" s="76" t="s">
        <v>25</v>
      </c>
      <c r="D183" s="76" t="s">
        <v>165</v>
      </c>
      <c r="E183" s="144">
        <v>73983</v>
      </c>
      <c r="F183" s="145">
        <v>0</v>
      </c>
      <c r="G183" s="145">
        <v>0</v>
      </c>
      <c r="H183" s="145">
        <v>0</v>
      </c>
      <c r="I183" s="145">
        <v>0</v>
      </c>
      <c r="J183" s="146">
        <v>0</v>
      </c>
      <c r="K183" s="143">
        <v>0</v>
      </c>
      <c r="L183" s="143">
        <v>0</v>
      </c>
      <c r="M183" s="143">
        <v>0</v>
      </c>
      <c r="N183" s="143">
        <v>0</v>
      </c>
    </row>
    <row r="184" spans="1:14" ht="20.25" customHeight="1" x14ac:dyDescent="0.6">
      <c r="A184" s="76" t="s">
        <v>254</v>
      </c>
      <c r="B184" s="76" t="s">
        <v>263</v>
      </c>
      <c r="C184" s="76" t="s">
        <v>25</v>
      </c>
      <c r="D184" s="76" t="s">
        <v>165</v>
      </c>
      <c r="E184" s="144">
        <v>63302</v>
      </c>
      <c r="F184" s="145">
        <v>0</v>
      </c>
      <c r="G184" s="145">
        <v>0</v>
      </c>
      <c r="H184" s="145">
        <v>0</v>
      </c>
      <c r="I184" s="145">
        <v>0</v>
      </c>
      <c r="J184" s="146">
        <v>0</v>
      </c>
      <c r="K184" s="143">
        <v>0</v>
      </c>
      <c r="L184" s="143">
        <v>0</v>
      </c>
      <c r="M184" s="143">
        <v>0</v>
      </c>
      <c r="N184" s="143">
        <v>0</v>
      </c>
    </row>
    <row r="185" spans="1:14" ht="20.25" customHeight="1" x14ac:dyDescent="0.6">
      <c r="A185" s="76" t="s">
        <v>254</v>
      </c>
      <c r="B185" s="76" t="s">
        <v>264</v>
      </c>
      <c r="C185" s="76" t="s">
        <v>5</v>
      </c>
      <c r="D185" s="76" t="s">
        <v>167</v>
      </c>
      <c r="E185" s="144">
        <v>50000</v>
      </c>
      <c r="F185" s="145">
        <v>0</v>
      </c>
      <c r="G185" s="145">
        <v>0</v>
      </c>
      <c r="H185" s="145">
        <v>0</v>
      </c>
      <c r="I185" s="145">
        <v>0</v>
      </c>
      <c r="J185" s="146">
        <v>0</v>
      </c>
      <c r="K185" s="143">
        <v>150</v>
      </c>
      <c r="L185" s="143">
        <v>0</v>
      </c>
      <c r="M185" s="143">
        <v>0</v>
      </c>
      <c r="N185" s="143">
        <v>0</v>
      </c>
    </row>
    <row r="186" spans="1:14" ht="20.25" customHeight="1" x14ac:dyDescent="0.6">
      <c r="A186" s="76" t="s">
        <v>254</v>
      </c>
      <c r="B186" s="76" t="s">
        <v>264</v>
      </c>
      <c r="C186" s="76" t="s">
        <v>23</v>
      </c>
      <c r="D186" s="76" t="s">
        <v>167</v>
      </c>
      <c r="E186" s="144">
        <v>0</v>
      </c>
      <c r="F186" s="145">
        <v>0</v>
      </c>
      <c r="G186" s="145">
        <v>0</v>
      </c>
      <c r="H186" s="145">
        <v>0</v>
      </c>
      <c r="I186" s="145">
        <v>0</v>
      </c>
      <c r="J186" s="146">
        <v>0</v>
      </c>
      <c r="K186" s="143">
        <v>63449</v>
      </c>
      <c r="L186" s="143">
        <v>40326</v>
      </c>
      <c r="M186" s="143">
        <v>0</v>
      </c>
      <c r="N186" s="143">
        <v>0</v>
      </c>
    </row>
    <row r="187" spans="1:14" ht="20.25" customHeight="1" x14ac:dyDescent="0.6">
      <c r="A187" s="76" t="s">
        <v>254</v>
      </c>
      <c r="B187" s="76" t="s">
        <v>640</v>
      </c>
      <c r="C187" s="76" t="s">
        <v>23</v>
      </c>
      <c r="D187" s="76" t="s">
        <v>167</v>
      </c>
      <c r="E187" s="144">
        <v>12000</v>
      </c>
      <c r="F187" s="145">
        <v>15000</v>
      </c>
      <c r="G187" s="145">
        <v>0</v>
      </c>
      <c r="H187" s="145">
        <v>0</v>
      </c>
      <c r="I187" s="145">
        <v>0</v>
      </c>
      <c r="J187" s="146">
        <v>0</v>
      </c>
      <c r="K187" s="143">
        <v>43500</v>
      </c>
      <c r="L187" s="143">
        <v>43500</v>
      </c>
      <c r="M187" s="143">
        <v>0</v>
      </c>
      <c r="N187" s="143">
        <v>0</v>
      </c>
    </row>
    <row r="188" spans="1:14" ht="20.25" customHeight="1" x14ac:dyDescent="0.6">
      <c r="A188" s="76" t="s">
        <v>254</v>
      </c>
      <c r="B188" s="76" t="s">
        <v>640</v>
      </c>
      <c r="C188" s="76" t="s">
        <v>34</v>
      </c>
      <c r="D188" s="76" t="s">
        <v>167</v>
      </c>
      <c r="E188" s="144">
        <v>68721</v>
      </c>
      <c r="F188" s="145">
        <v>71134</v>
      </c>
      <c r="G188" s="145">
        <v>73568</v>
      </c>
      <c r="H188" s="145">
        <v>76251</v>
      </c>
      <c r="I188" s="145">
        <v>76251</v>
      </c>
      <c r="J188" s="146">
        <v>76251</v>
      </c>
      <c r="K188" s="143">
        <v>0</v>
      </c>
      <c r="L188" s="143">
        <v>0</v>
      </c>
      <c r="M188" s="143">
        <v>0</v>
      </c>
      <c r="N188" s="143">
        <v>0</v>
      </c>
    </row>
    <row r="189" spans="1:14" ht="20.25" customHeight="1" x14ac:dyDescent="0.6">
      <c r="A189" s="76" t="s">
        <v>254</v>
      </c>
      <c r="B189" s="76" t="s">
        <v>640</v>
      </c>
      <c r="C189" s="76" t="s">
        <v>40</v>
      </c>
      <c r="D189" s="76" t="s">
        <v>167</v>
      </c>
      <c r="E189" s="144">
        <v>12000</v>
      </c>
      <c r="F189" s="145">
        <v>15000</v>
      </c>
      <c r="G189" s="145">
        <v>18000</v>
      </c>
      <c r="H189" s="145">
        <v>0</v>
      </c>
      <c r="I189" s="145">
        <v>0</v>
      </c>
      <c r="J189" s="146">
        <v>0</v>
      </c>
      <c r="K189" s="143">
        <v>43075</v>
      </c>
      <c r="L189" s="143">
        <v>43075</v>
      </c>
      <c r="M189" s="143">
        <v>43075</v>
      </c>
      <c r="N189" s="143">
        <v>0</v>
      </c>
    </row>
    <row r="190" spans="1:14" ht="20.25" customHeight="1" x14ac:dyDescent="0.6">
      <c r="A190" s="76" t="s">
        <v>254</v>
      </c>
      <c r="B190" s="76" t="s">
        <v>640</v>
      </c>
      <c r="C190" s="76" t="s">
        <v>44</v>
      </c>
      <c r="D190" s="76" t="s">
        <v>167</v>
      </c>
      <c r="E190" s="144">
        <v>68721</v>
      </c>
      <c r="F190" s="145">
        <v>71134</v>
      </c>
      <c r="G190" s="145">
        <v>73568</v>
      </c>
      <c r="H190" s="145">
        <v>0</v>
      </c>
      <c r="I190" s="145">
        <v>0</v>
      </c>
      <c r="J190" s="146">
        <v>0</v>
      </c>
      <c r="K190" s="143">
        <v>0</v>
      </c>
      <c r="L190" s="143">
        <v>0</v>
      </c>
      <c r="M190" s="143">
        <v>0</v>
      </c>
      <c r="N190" s="143">
        <v>0</v>
      </c>
    </row>
    <row r="191" spans="1:14" ht="20.25" customHeight="1" x14ac:dyDescent="0.6">
      <c r="A191" s="76" t="s">
        <v>254</v>
      </c>
      <c r="B191" s="76" t="s">
        <v>640</v>
      </c>
      <c r="C191" s="76" t="s">
        <v>46</v>
      </c>
      <c r="D191" s="76" t="s">
        <v>167</v>
      </c>
      <c r="E191" s="144">
        <v>12000</v>
      </c>
      <c r="F191" s="145">
        <v>15000</v>
      </c>
      <c r="G191" s="145">
        <v>18000</v>
      </c>
      <c r="H191" s="145">
        <v>0</v>
      </c>
      <c r="I191" s="145">
        <v>0</v>
      </c>
      <c r="J191" s="146">
        <v>0</v>
      </c>
      <c r="K191" s="143">
        <v>32000</v>
      </c>
      <c r="L191" s="143">
        <v>32000</v>
      </c>
      <c r="M191" s="143">
        <v>32000</v>
      </c>
      <c r="N191" s="143">
        <v>0</v>
      </c>
    </row>
    <row r="192" spans="1:14" ht="20.25" customHeight="1" x14ac:dyDescent="0.6">
      <c r="A192" s="76" t="s">
        <v>254</v>
      </c>
      <c r="B192" s="76" t="s">
        <v>640</v>
      </c>
      <c r="C192" s="76" t="s">
        <v>48</v>
      </c>
      <c r="D192" s="76" t="s">
        <v>167</v>
      </c>
      <c r="E192" s="144">
        <v>12000</v>
      </c>
      <c r="F192" s="145">
        <v>15000</v>
      </c>
      <c r="G192" s="145">
        <v>18000</v>
      </c>
      <c r="H192" s="145">
        <v>0</v>
      </c>
      <c r="I192" s="145">
        <v>0</v>
      </c>
      <c r="J192" s="146">
        <v>0</v>
      </c>
      <c r="K192" s="143">
        <v>43075</v>
      </c>
      <c r="L192" s="143">
        <v>43075</v>
      </c>
      <c r="M192" s="143">
        <v>43075</v>
      </c>
      <c r="N192" s="143">
        <v>0</v>
      </c>
    </row>
    <row r="193" spans="1:14" ht="20.25" customHeight="1" x14ac:dyDescent="0.6">
      <c r="A193" s="76" t="s">
        <v>254</v>
      </c>
      <c r="B193" s="76" t="s">
        <v>855</v>
      </c>
      <c r="C193" s="76" t="s">
        <v>25</v>
      </c>
      <c r="D193" s="76" t="s">
        <v>165</v>
      </c>
      <c r="E193" s="144">
        <v>56000</v>
      </c>
      <c r="F193" s="145">
        <v>0</v>
      </c>
      <c r="G193" s="145">
        <v>0</v>
      </c>
      <c r="H193" s="145">
        <v>0</v>
      </c>
      <c r="I193" s="145">
        <v>0</v>
      </c>
      <c r="J193" s="146">
        <v>0</v>
      </c>
      <c r="K193" s="143">
        <v>0</v>
      </c>
      <c r="L193" s="143">
        <v>0</v>
      </c>
      <c r="M193" s="143">
        <v>0</v>
      </c>
      <c r="N193" s="143">
        <v>0</v>
      </c>
    </row>
    <row r="194" spans="1:14" ht="20.25" customHeight="1" x14ac:dyDescent="0.6">
      <c r="A194" s="76" t="s">
        <v>266</v>
      </c>
      <c r="B194" s="76" t="s">
        <v>267</v>
      </c>
      <c r="C194" s="76" t="s">
        <v>7</v>
      </c>
      <c r="D194" s="76" t="s">
        <v>167</v>
      </c>
      <c r="E194" s="144">
        <v>63920</v>
      </c>
      <c r="F194" s="145">
        <v>66021</v>
      </c>
      <c r="G194" s="145">
        <v>68390</v>
      </c>
      <c r="H194" s="145">
        <v>70502</v>
      </c>
      <c r="I194" s="145">
        <v>0</v>
      </c>
      <c r="J194" s="146">
        <v>0</v>
      </c>
      <c r="K194" s="143">
        <v>51319</v>
      </c>
      <c r="L194" s="143">
        <v>51319</v>
      </c>
      <c r="M194" s="143">
        <v>14541</v>
      </c>
      <c r="N194" s="143">
        <v>9987</v>
      </c>
    </row>
    <row r="195" spans="1:14" ht="20.25" customHeight="1" x14ac:dyDescent="0.6">
      <c r="A195" s="76" t="s">
        <v>266</v>
      </c>
      <c r="B195" s="76" t="s">
        <v>267</v>
      </c>
      <c r="C195" s="76" t="s">
        <v>23</v>
      </c>
      <c r="D195" s="76" t="s">
        <v>167</v>
      </c>
      <c r="E195" s="144">
        <v>14000</v>
      </c>
      <c r="F195" s="145">
        <v>18000</v>
      </c>
      <c r="G195" s="145">
        <v>0</v>
      </c>
      <c r="H195" s="145">
        <v>0</v>
      </c>
      <c r="I195" s="145">
        <v>0</v>
      </c>
      <c r="J195" s="146">
        <v>0</v>
      </c>
      <c r="K195" s="143">
        <v>42574</v>
      </c>
      <c r="L195" s="143">
        <v>42574</v>
      </c>
      <c r="M195" s="143">
        <v>0</v>
      </c>
      <c r="N195" s="143">
        <v>0</v>
      </c>
    </row>
    <row r="196" spans="1:14" ht="20.25" customHeight="1" x14ac:dyDescent="0.6">
      <c r="A196" s="76" t="s">
        <v>266</v>
      </c>
      <c r="B196" s="76" t="s">
        <v>267</v>
      </c>
      <c r="C196" s="76" t="s">
        <v>34</v>
      </c>
      <c r="D196" s="76" t="s">
        <v>167</v>
      </c>
      <c r="E196" s="144">
        <v>63920</v>
      </c>
      <c r="F196" s="145">
        <v>66021</v>
      </c>
      <c r="G196" s="145">
        <v>68390</v>
      </c>
      <c r="H196" s="145">
        <v>70502</v>
      </c>
      <c r="I196" s="145">
        <v>0</v>
      </c>
      <c r="J196" s="146">
        <v>0</v>
      </c>
      <c r="K196" s="143">
        <v>0</v>
      </c>
      <c r="L196" s="143">
        <v>0</v>
      </c>
      <c r="M196" s="143">
        <v>0</v>
      </c>
      <c r="N196" s="143">
        <v>0</v>
      </c>
    </row>
    <row r="197" spans="1:14" ht="20.25" customHeight="1" x14ac:dyDescent="0.6">
      <c r="A197" s="76" t="s">
        <v>266</v>
      </c>
      <c r="B197" s="76" t="s">
        <v>267</v>
      </c>
      <c r="C197" s="76" t="s">
        <v>40</v>
      </c>
      <c r="D197" s="76" t="s">
        <v>167</v>
      </c>
      <c r="E197" s="144">
        <v>12000</v>
      </c>
      <c r="F197" s="145">
        <v>18000</v>
      </c>
      <c r="G197" s="145">
        <v>0</v>
      </c>
      <c r="H197" s="145">
        <v>0</v>
      </c>
      <c r="I197" s="145">
        <v>0</v>
      </c>
      <c r="J197" s="146">
        <v>0</v>
      </c>
      <c r="K197" s="143">
        <v>53006</v>
      </c>
      <c r="L197" s="143">
        <v>53006</v>
      </c>
      <c r="M197" s="143">
        <v>0</v>
      </c>
      <c r="N197" s="143">
        <v>0</v>
      </c>
    </row>
    <row r="198" spans="1:14" ht="20.25" customHeight="1" x14ac:dyDescent="0.6">
      <c r="A198" s="76" t="s">
        <v>266</v>
      </c>
      <c r="B198" s="76" t="s">
        <v>267</v>
      </c>
      <c r="C198" s="76" t="s">
        <v>44</v>
      </c>
      <c r="D198" s="76" t="s">
        <v>167</v>
      </c>
      <c r="E198" s="144">
        <v>63920</v>
      </c>
      <c r="F198" s="145">
        <v>66021</v>
      </c>
      <c r="G198" s="145">
        <v>0</v>
      </c>
      <c r="H198" s="145">
        <v>0</v>
      </c>
      <c r="I198" s="145">
        <v>0</v>
      </c>
      <c r="J198" s="146">
        <v>0</v>
      </c>
      <c r="K198" s="143">
        <v>42000</v>
      </c>
      <c r="L198" s="143">
        <v>42000</v>
      </c>
      <c r="M198" s="143">
        <v>0</v>
      </c>
      <c r="N198" s="143">
        <v>0</v>
      </c>
    </row>
    <row r="199" spans="1:14" ht="20.25" customHeight="1" x14ac:dyDescent="0.6">
      <c r="A199" s="76" t="s">
        <v>266</v>
      </c>
      <c r="B199" s="76" t="s">
        <v>267</v>
      </c>
      <c r="C199" s="76" t="s">
        <v>46</v>
      </c>
      <c r="D199" s="76" t="s">
        <v>167</v>
      </c>
      <c r="E199" s="144">
        <v>13500</v>
      </c>
      <c r="F199" s="145">
        <v>13500</v>
      </c>
      <c r="G199" s="145">
        <v>13500</v>
      </c>
      <c r="H199" s="145">
        <v>0</v>
      </c>
      <c r="I199" s="145">
        <v>0</v>
      </c>
      <c r="J199" s="146">
        <v>0</v>
      </c>
      <c r="K199" s="143">
        <v>42574</v>
      </c>
      <c r="L199" s="143">
        <v>42574</v>
      </c>
      <c r="M199" s="143">
        <v>414</v>
      </c>
      <c r="N199" s="143">
        <v>0</v>
      </c>
    </row>
    <row r="200" spans="1:14" ht="20.25" customHeight="1" x14ac:dyDescent="0.6">
      <c r="A200" s="76" t="s">
        <v>266</v>
      </c>
      <c r="B200" s="76" t="s">
        <v>267</v>
      </c>
      <c r="C200" s="76" t="s">
        <v>48</v>
      </c>
      <c r="D200" s="76" t="s">
        <v>167</v>
      </c>
      <c r="E200" s="144">
        <v>0</v>
      </c>
      <c r="F200" s="145">
        <v>0</v>
      </c>
      <c r="G200" s="145">
        <v>0</v>
      </c>
      <c r="H200" s="145">
        <v>0</v>
      </c>
      <c r="I200" s="145">
        <v>0</v>
      </c>
      <c r="J200" s="146">
        <v>0</v>
      </c>
      <c r="K200" s="143">
        <v>51319</v>
      </c>
      <c r="L200" s="143">
        <v>51319</v>
      </c>
      <c r="M200" s="143">
        <v>14541</v>
      </c>
      <c r="N200" s="143">
        <v>0</v>
      </c>
    </row>
    <row r="201" spans="1:14" ht="20.25" customHeight="1" x14ac:dyDescent="0.6">
      <c r="A201" s="76" t="s">
        <v>266</v>
      </c>
      <c r="B201" s="76" t="s">
        <v>268</v>
      </c>
      <c r="C201" s="76" t="s">
        <v>23</v>
      </c>
      <c r="D201" s="76" t="s">
        <v>165</v>
      </c>
      <c r="E201" s="144">
        <v>57000</v>
      </c>
      <c r="F201" s="145">
        <v>58000</v>
      </c>
      <c r="G201" s="145">
        <v>0</v>
      </c>
      <c r="H201" s="145">
        <v>0</v>
      </c>
      <c r="I201" s="145">
        <v>0</v>
      </c>
      <c r="J201" s="146">
        <v>0</v>
      </c>
      <c r="K201" s="143">
        <v>42574</v>
      </c>
      <c r="L201" s="143">
        <v>42574</v>
      </c>
      <c r="M201" s="143">
        <v>0</v>
      </c>
      <c r="N201" s="143">
        <v>0</v>
      </c>
    </row>
    <row r="202" spans="1:14" ht="20.25" customHeight="1" x14ac:dyDescent="0.6">
      <c r="A202" s="76" t="s">
        <v>266</v>
      </c>
      <c r="B202" s="76" t="s">
        <v>268</v>
      </c>
      <c r="C202" s="76" t="s">
        <v>25</v>
      </c>
      <c r="D202" s="76" t="s">
        <v>165</v>
      </c>
      <c r="E202" s="144">
        <v>62000</v>
      </c>
      <c r="F202" s="145">
        <v>0</v>
      </c>
      <c r="G202" s="145">
        <v>0</v>
      </c>
      <c r="H202" s="145">
        <v>0</v>
      </c>
      <c r="I202" s="145">
        <v>0</v>
      </c>
      <c r="J202" s="146">
        <v>0</v>
      </c>
      <c r="K202" s="143">
        <v>0</v>
      </c>
      <c r="L202" s="143">
        <v>0</v>
      </c>
      <c r="M202" s="143">
        <v>0</v>
      </c>
      <c r="N202" s="143">
        <v>0</v>
      </c>
    </row>
    <row r="203" spans="1:14" ht="20.25" customHeight="1" x14ac:dyDescent="0.6">
      <c r="A203" s="76" t="s">
        <v>266</v>
      </c>
      <c r="B203" s="76" t="s">
        <v>268</v>
      </c>
      <c r="C203" s="76" t="s">
        <v>46</v>
      </c>
      <c r="D203" s="76" t="s">
        <v>165</v>
      </c>
      <c r="E203" s="144">
        <v>63000</v>
      </c>
      <c r="F203" s="145">
        <v>63500</v>
      </c>
      <c r="G203" s="145">
        <v>64000</v>
      </c>
      <c r="H203" s="145">
        <v>0</v>
      </c>
      <c r="I203" s="145">
        <v>0</v>
      </c>
      <c r="J203" s="146">
        <v>0</v>
      </c>
      <c r="K203" s="143">
        <v>40000</v>
      </c>
      <c r="L203" s="143">
        <v>40000</v>
      </c>
      <c r="M203" s="143">
        <v>9000</v>
      </c>
      <c r="N203" s="143">
        <v>0</v>
      </c>
    </row>
    <row r="204" spans="1:14" ht="20.25" customHeight="1" x14ac:dyDescent="0.6">
      <c r="A204" s="76" t="s">
        <v>269</v>
      </c>
      <c r="B204" s="76" t="s">
        <v>320</v>
      </c>
      <c r="C204" s="76" t="s">
        <v>21</v>
      </c>
      <c r="D204" s="76" t="s">
        <v>165</v>
      </c>
      <c r="E204" s="144">
        <v>0</v>
      </c>
      <c r="F204" s="145">
        <v>0</v>
      </c>
      <c r="G204" s="145">
        <v>0</v>
      </c>
      <c r="H204" s="145">
        <v>0</v>
      </c>
      <c r="I204" s="145">
        <v>0</v>
      </c>
      <c r="J204" s="146">
        <v>0</v>
      </c>
      <c r="K204" s="143">
        <v>20500</v>
      </c>
      <c r="L204" s="143">
        <v>20500</v>
      </c>
      <c r="M204" s="143">
        <v>0</v>
      </c>
      <c r="N204" s="143">
        <v>0</v>
      </c>
    </row>
    <row r="205" spans="1:14" ht="20.25" customHeight="1" x14ac:dyDescent="0.6">
      <c r="A205" s="76" t="s">
        <v>269</v>
      </c>
      <c r="B205" s="76" t="s">
        <v>270</v>
      </c>
      <c r="C205" s="76" t="s">
        <v>21</v>
      </c>
      <c r="D205" s="76" t="s">
        <v>167</v>
      </c>
      <c r="E205" s="144">
        <v>26135</v>
      </c>
      <c r="F205" s="145">
        <v>26135</v>
      </c>
      <c r="G205" s="145">
        <v>26135</v>
      </c>
      <c r="H205" s="145">
        <v>26135</v>
      </c>
      <c r="I205" s="145">
        <v>0</v>
      </c>
      <c r="J205" s="146">
        <v>0</v>
      </c>
      <c r="K205" s="143">
        <v>15736</v>
      </c>
      <c r="L205" s="143">
        <v>15736</v>
      </c>
      <c r="M205" s="143">
        <v>15736</v>
      </c>
      <c r="N205" s="143">
        <v>15736</v>
      </c>
    </row>
    <row r="206" spans="1:14" ht="20.25" customHeight="1" x14ac:dyDescent="0.6">
      <c r="A206" s="76" t="s">
        <v>269</v>
      </c>
      <c r="B206" s="76" t="s">
        <v>270</v>
      </c>
      <c r="C206" s="76" t="s">
        <v>23</v>
      </c>
      <c r="D206" s="76" t="s">
        <v>167</v>
      </c>
      <c r="E206" s="144">
        <v>0</v>
      </c>
      <c r="F206" s="145">
        <v>0</v>
      </c>
      <c r="G206" s="145">
        <v>0</v>
      </c>
      <c r="H206" s="145">
        <v>0</v>
      </c>
      <c r="I206" s="145">
        <v>0</v>
      </c>
      <c r="J206" s="146">
        <v>0</v>
      </c>
      <c r="K206" s="143">
        <v>47608</v>
      </c>
      <c r="L206" s="143">
        <v>46058</v>
      </c>
      <c r="M206" s="143">
        <v>0</v>
      </c>
      <c r="N206" s="143">
        <v>0</v>
      </c>
    </row>
    <row r="207" spans="1:14" ht="20.25" customHeight="1" x14ac:dyDescent="0.6">
      <c r="A207" s="76" t="s">
        <v>269</v>
      </c>
      <c r="B207" s="76" t="s">
        <v>270</v>
      </c>
      <c r="C207" s="76" t="s">
        <v>25</v>
      </c>
      <c r="D207" s="76" t="s">
        <v>167</v>
      </c>
      <c r="E207" s="144">
        <v>67000</v>
      </c>
      <c r="F207" s="145">
        <v>0</v>
      </c>
      <c r="G207" s="145">
        <v>0</v>
      </c>
      <c r="H207" s="145">
        <v>0</v>
      </c>
      <c r="I207" s="145">
        <v>0</v>
      </c>
      <c r="J207" s="146">
        <v>0</v>
      </c>
      <c r="K207" s="143">
        <v>0</v>
      </c>
      <c r="L207" s="143">
        <v>0</v>
      </c>
      <c r="M207" s="143">
        <v>0</v>
      </c>
      <c r="N207" s="143">
        <v>0</v>
      </c>
    </row>
    <row r="208" spans="1:14" ht="20.25" customHeight="1" x14ac:dyDescent="0.6">
      <c r="A208" s="76" t="s">
        <v>269</v>
      </c>
      <c r="B208" s="76" t="s">
        <v>270</v>
      </c>
      <c r="C208" s="76" t="s">
        <v>30</v>
      </c>
      <c r="D208" s="76" t="s">
        <v>167</v>
      </c>
      <c r="E208" s="144">
        <v>15000</v>
      </c>
      <c r="F208" s="145">
        <v>16000</v>
      </c>
      <c r="G208" s="145">
        <v>17000</v>
      </c>
      <c r="H208" s="145">
        <v>0</v>
      </c>
      <c r="I208" s="145">
        <v>0</v>
      </c>
      <c r="J208" s="146">
        <v>0</v>
      </c>
      <c r="K208" s="143">
        <v>23441</v>
      </c>
      <c r="L208" s="143">
        <v>17038</v>
      </c>
      <c r="M208" s="143">
        <v>13722</v>
      </c>
      <c r="N208" s="143">
        <v>0</v>
      </c>
    </row>
    <row r="209" spans="1:14" ht="20.25" customHeight="1" x14ac:dyDescent="0.6">
      <c r="A209" s="76" t="s">
        <v>269</v>
      </c>
      <c r="B209" s="76" t="s">
        <v>270</v>
      </c>
      <c r="C209" s="76" t="s">
        <v>32</v>
      </c>
      <c r="D209" s="76" t="s">
        <v>167</v>
      </c>
      <c r="E209" s="144">
        <v>15000</v>
      </c>
      <c r="F209" s="145">
        <v>16000</v>
      </c>
      <c r="G209" s="145">
        <v>17000</v>
      </c>
      <c r="H209" s="145">
        <v>0</v>
      </c>
      <c r="I209" s="145">
        <v>0</v>
      </c>
      <c r="J209" s="146">
        <v>0</v>
      </c>
      <c r="K209" s="143">
        <v>13425</v>
      </c>
      <c r="L209" s="143">
        <v>6516</v>
      </c>
      <c r="M209" s="143">
        <v>6516</v>
      </c>
      <c r="N209" s="143">
        <v>0</v>
      </c>
    </row>
    <row r="210" spans="1:14" ht="20.25" customHeight="1" x14ac:dyDescent="0.6">
      <c r="A210" s="76" t="s">
        <v>269</v>
      </c>
      <c r="B210" s="76" t="s">
        <v>270</v>
      </c>
      <c r="C210" s="76" t="s">
        <v>34</v>
      </c>
      <c r="D210" s="76" t="s">
        <v>167</v>
      </c>
      <c r="E210" s="144">
        <v>67000</v>
      </c>
      <c r="F210" s="145">
        <v>69700</v>
      </c>
      <c r="G210" s="145">
        <v>72700</v>
      </c>
      <c r="H210" s="145">
        <v>76300</v>
      </c>
      <c r="I210" s="145">
        <v>0</v>
      </c>
      <c r="J210" s="146">
        <v>0</v>
      </c>
      <c r="K210" s="143">
        <v>0</v>
      </c>
      <c r="L210" s="143">
        <v>0</v>
      </c>
      <c r="M210" s="143">
        <v>0</v>
      </c>
      <c r="N210" s="143">
        <v>0</v>
      </c>
    </row>
    <row r="211" spans="1:14" ht="20.25" customHeight="1" x14ac:dyDescent="0.6">
      <c r="A211" s="76" t="s">
        <v>269</v>
      </c>
      <c r="B211" s="76" t="s">
        <v>270</v>
      </c>
      <c r="C211" s="76" t="s">
        <v>40</v>
      </c>
      <c r="D211" s="76" t="s">
        <v>167</v>
      </c>
      <c r="E211" s="144">
        <v>12240</v>
      </c>
      <c r="F211" s="145">
        <v>12240</v>
      </c>
      <c r="G211" s="145">
        <v>0</v>
      </c>
      <c r="H211" s="145">
        <v>0</v>
      </c>
      <c r="I211" s="145">
        <v>0</v>
      </c>
      <c r="J211" s="146">
        <v>0</v>
      </c>
      <c r="K211" s="143">
        <v>41850</v>
      </c>
      <c r="L211" s="143">
        <v>41850</v>
      </c>
      <c r="M211" s="143">
        <v>0</v>
      </c>
      <c r="N211" s="143">
        <v>0</v>
      </c>
    </row>
    <row r="212" spans="1:14" ht="20.25" customHeight="1" x14ac:dyDescent="0.6">
      <c r="A212" s="76" t="s">
        <v>269</v>
      </c>
      <c r="B212" s="76" t="s">
        <v>270</v>
      </c>
      <c r="C212" s="76" t="s">
        <v>44</v>
      </c>
      <c r="D212" s="76" t="s">
        <v>167</v>
      </c>
      <c r="E212" s="144">
        <v>30000</v>
      </c>
      <c r="F212" s="145">
        <v>32000</v>
      </c>
      <c r="G212" s="145">
        <v>0</v>
      </c>
      <c r="H212" s="145">
        <v>0</v>
      </c>
      <c r="I212" s="145">
        <v>0</v>
      </c>
      <c r="J212" s="146">
        <v>0</v>
      </c>
      <c r="K212" s="143">
        <v>5592</v>
      </c>
      <c r="L212" s="143">
        <v>5592</v>
      </c>
      <c r="M212" s="143">
        <v>0</v>
      </c>
      <c r="N212" s="143">
        <v>0</v>
      </c>
    </row>
    <row r="213" spans="1:14" ht="20.25" customHeight="1" x14ac:dyDescent="0.6">
      <c r="A213" s="76" t="s">
        <v>269</v>
      </c>
      <c r="B213" s="76" t="s">
        <v>270</v>
      </c>
      <c r="C213" s="76" t="s">
        <v>46</v>
      </c>
      <c r="D213" s="76" t="s">
        <v>167</v>
      </c>
      <c r="E213" s="144">
        <v>12000</v>
      </c>
      <c r="F213" s="145">
        <v>12000</v>
      </c>
      <c r="G213" s="145">
        <v>12000</v>
      </c>
      <c r="H213" s="145">
        <v>0</v>
      </c>
      <c r="I213" s="145">
        <v>0</v>
      </c>
      <c r="J213" s="146">
        <v>0</v>
      </c>
      <c r="K213" s="143">
        <v>14000</v>
      </c>
      <c r="L213" s="143">
        <v>14000</v>
      </c>
      <c r="M213" s="143">
        <v>14000</v>
      </c>
      <c r="N213" s="143">
        <v>0</v>
      </c>
    </row>
    <row r="214" spans="1:14" ht="20.25" customHeight="1" x14ac:dyDescent="0.6">
      <c r="A214" s="76" t="s">
        <v>269</v>
      </c>
      <c r="B214" s="76" t="s">
        <v>270</v>
      </c>
      <c r="C214" s="76" t="s">
        <v>48</v>
      </c>
      <c r="D214" s="76" t="s">
        <v>167</v>
      </c>
      <c r="E214" s="144">
        <v>12000</v>
      </c>
      <c r="F214" s="145">
        <v>12000</v>
      </c>
      <c r="G214" s="145">
        <v>12000</v>
      </c>
      <c r="H214" s="145">
        <v>0</v>
      </c>
      <c r="I214" s="145">
        <v>0</v>
      </c>
      <c r="J214" s="146">
        <v>0</v>
      </c>
      <c r="K214" s="143">
        <v>13500</v>
      </c>
      <c r="L214" s="143">
        <v>13500</v>
      </c>
      <c r="M214" s="143">
        <v>13500</v>
      </c>
      <c r="N214" s="143">
        <v>0</v>
      </c>
    </row>
    <row r="215" spans="1:14" ht="20.25" customHeight="1" x14ac:dyDescent="0.6">
      <c r="A215" s="76" t="s">
        <v>271</v>
      </c>
      <c r="B215" s="76" t="s">
        <v>272</v>
      </c>
      <c r="C215" s="76" t="s">
        <v>5</v>
      </c>
      <c r="D215" s="76" t="s">
        <v>165</v>
      </c>
      <c r="E215" s="144">
        <v>41000</v>
      </c>
      <c r="F215" s="145">
        <v>0</v>
      </c>
      <c r="G215" s="145">
        <v>0</v>
      </c>
      <c r="H215" s="145">
        <v>0</v>
      </c>
      <c r="I215" s="145">
        <v>0</v>
      </c>
      <c r="J215" s="146">
        <v>0</v>
      </c>
      <c r="K215" s="143">
        <v>1500</v>
      </c>
      <c r="L215" s="143">
        <v>0</v>
      </c>
      <c r="M215" s="143">
        <v>0</v>
      </c>
      <c r="N215" s="143">
        <v>0</v>
      </c>
    </row>
    <row r="216" spans="1:14" ht="20.25" customHeight="1" x14ac:dyDescent="0.6">
      <c r="A216" s="76" t="s">
        <v>273</v>
      </c>
      <c r="B216" s="76" t="s">
        <v>825</v>
      </c>
      <c r="C216" s="76" t="s">
        <v>5</v>
      </c>
      <c r="D216" s="76" t="s">
        <v>165</v>
      </c>
      <c r="E216" s="144">
        <v>0</v>
      </c>
      <c r="F216" s="145">
        <v>0</v>
      </c>
      <c r="G216" s="145">
        <v>0</v>
      </c>
      <c r="H216" s="145">
        <v>0</v>
      </c>
      <c r="I216" s="145">
        <v>0</v>
      </c>
      <c r="J216" s="146">
        <v>0</v>
      </c>
      <c r="K216" s="143">
        <v>0</v>
      </c>
      <c r="L216" s="143">
        <v>0</v>
      </c>
      <c r="M216" s="143">
        <v>0</v>
      </c>
      <c r="N216" s="143">
        <v>0</v>
      </c>
    </row>
    <row r="217" spans="1:14" ht="20.25" customHeight="1" x14ac:dyDescent="0.6">
      <c r="A217" s="76" t="s">
        <v>273</v>
      </c>
      <c r="B217" s="76" t="s">
        <v>274</v>
      </c>
      <c r="C217" s="76" t="s">
        <v>23</v>
      </c>
      <c r="D217" s="76" t="s">
        <v>167</v>
      </c>
      <c r="E217" s="144">
        <v>0</v>
      </c>
      <c r="F217" s="145">
        <v>0</v>
      </c>
      <c r="G217" s="145">
        <v>0</v>
      </c>
      <c r="H217" s="145">
        <v>0</v>
      </c>
      <c r="I217" s="145">
        <v>0</v>
      </c>
      <c r="J217" s="146">
        <v>0</v>
      </c>
      <c r="K217" s="143">
        <v>24000</v>
      </c>
      <c r="L217" s="143">
        <v>24000</v>
      </c>
      <c r="M217" s="143">
        <v>0</v>
      </c>
      <c r="N217" s="143">
        <v>0</v>
      </c>
    </row>
    <row r="218" spans="1:14" ht="20.25" customHeight="1" x14ac:dyDescent="0.6">
      <c r="A218" s="76" t="s">
        <v>273</v>
      </c>
      <c r="B218" s="76" t="s">
        <v>274</v>
      </c>
      <c r="C218" s="76" t="s">
        <v>25</v>
      </c>
      <c r="D218" s="76" t="s">
        <v>167</v>
      </c>
      <c r="E218" s="144">
        <v>58400</v>
      </c>
      <c r="F218" s="145">
        <v>0</v>
      </c>
      <c r="G218" s="145">
        <v>0</v>
      </c>
      <c r="H218" s="145">
        <v>0</v>
      </c>
      <c r="I218" s="145">
        <v>0</v>
      </c>
      <c r="J218" s="146">
        <v>0</v>
      </c>
      <c r="K218" s="143">
        <v>0</v>
      </c>
      <c r="L218" s="143">
        <v>0</v>
      </c>
      <c r="M218" s="143">
        <v>0</v>
      </c>
      <c r="N218" s="143">
        <v>0</v>
      </c>
    </row>
    <row r="219" spans="1:14" ht="20.25" customHeight="1" x14ac:dyDescent="0.6">
      <c r="A219" s="76" t="s">
        <v>273</v>
      </c>
      <c r="B219" s="76" t="s">
        <v>274</v>
      </c>
      <c r="C219" s="76" t="s">
        <v>34</v>
      </c>
      <c r="D219" s="76" t="s">
        <v>167</v>
      </c>
      <c r="E219" s="144">
        <v>58400</v>
      </c>
      <c r="F219" s="145">
        <v>6000</v>
      </c>
      <c r="G219" s="145">
        <v>6000</v>
      </c>
      <c r="H219" s="145">
        <v>65872</v>
      </c>
      <c r="I219" s="145">
        <v>69308</v>
      </c>
      <c r="J219" s="146">
        <v>72182</v>
      </c>
      <c r="K219" s="143">
        <v>0</v>
      </c>
      <c r="L219" s="143">
        <v>40042</v>
      </c>
      <c r="M219" s="143">
        <v>38920</v>
      </c>
      <c r="N219" s="143">
        <v>0</v>
      </c>
    </row>
    <row r="220" spans="1:14" ht="20.25" customHeight="1" x14ac:dyDescent="0.6">
      <c r="A220" s="76" t="s">
        <v>273</v>
      </c>
      <c r="B220" s="76" t="s">
        <v>274</v>
      </c>
      <c r="C220" s="76" t="s">
        <v>835</v>
      </c>
      <c r="D220" s="76" t="s">
        <v>167</v>
      </c>
      <c r="E220" s="144">
        <v>0</v>
      </c>
      <c r="F220" s="145">
        <v>0</v>
      </c>
      <c r="G220" s="145">
        <v>35000</v>
      </c>
      <c r="H220" s="145">
        <v>0</v>
      </c>
      <c r="I220" s="145">
        <v>0</v>
      </c>
      <c r="J220" s="146">
        <v>0</v>
      </c>
      <c r="K220" s="143">
        <v>27124</v>
      </c>
      <c r="L220" s="143">
        <v>27124</v>
      </c>
      <c r="M220" s="143">
        <v>19138</v>
      </c>
      <c r="N220" s="143">
        <v>0</v>
      </c>
    </row>
    <row r="221" spans="1:14" ht="20.25" customHeight="1" x14ac:dyDescent="0.6">
      <c r="A221" s="76" t="s">
        <v>273</v>
      </c>
      <c r="B221" s="76" t="s">
        <v>274</v>
      </c>
      <c r="C221" s="76" t="s">
        <v>40</v>
      </c>
      <c r="D221" s="76" t="s">
        <v>167</v>
      </c>
      <c r="E221" s="144">
        <v>0</v>
      </c>
      <c r="F221" s="145">
        <v>0</v>
      </c>
      <c r="G221" s="145">
        <v>0</v>
      </c>
      <c r="H221" s="145">
        <v>0</v>
      </c>
      <c r="I221" s="145">
        <v>0</v>
      </c>
      <c r="J221" s="146">
        <v>0</v>
      </c>
      <c r="K221" s="143">
        <v>15446</v>
      </c>
      <c r="L221" s="143">
        <v>15446</v>
      </c>
      <c r="M221" s="143">
        <v>15446</v>
      </c>
      <c r="N221" s="143">
        <v>0</v>
      </c>
    </row>
    <row r="222" spans="1:14" ht="20.25" customHeight="1" x14ac:dyDescent="0.6">
      <c r="A222" s="76" t="s">
        <v>273</v>
      </c>
      <c r="B222" s="76" t="s">
        <v>274</v>
      </c>
      <c r="C222" s="76" t="s">
        <v>44</v>
      </c>
      <c r="D222" s="76" t="s">
        <v>167</v>
      </c>
      <c r="E222" s="144">
        <v>60779</v>
      </c>
      <c r="F222" s="145">
        <v>63059</v>
      </c>
      <c r="G222" s="145">
        <v>0</v>
      </c>
      <c r="H222" s="145">
        <v>0</v>
      </c>
      <c r="I222" s="145">
        <v>0</v>
      </c>
      <c r="J222" s="146">
        <v>0</v>
      </c>
      <c r="K222" s="143">
        <v>0</v>
      </c>
      <c r="L222" s="143">
        <v>0</v>
      </c>
      <c r="M222" s="143">
        <v>0</v>
      </c>
      <c r="N222" s="143">
        <v>0</v>
      </c>
    </row>
    <row r="223" spans="1:14" ht="20.25" customHeight="1" x14ac:dyDescent="0.6">
      <c r="A223" s="76" t="s">
        <v>273</v>
      </c>
      <c r="B223" s="76" t="s">
        <v>274</v>
      </c>
      <c r="C223" s="76" t="s">
        <v>46</v>
      </c>
      <c r="D223" s="76" t="s">
        <v>167</v>
      </c>
      <c r="E223" s="144">
        <v>0</v>
      </c>
      <c r="F223" s="145">
        <v>19000</v>
      </c>
      <c r="G223" s="145">
        <v>19000</v>
      </c>
      <c r="H223" s="145">
        <v>0</v>
      </c>
      <c r="I223" s="145">
        <v>0</v>
      </c>
      <c r="J223" s="146">
        <v>0</v>
      </c>
      <c r="K223" s="143">
        <v>15786</v>
      </c>
      <c r="L223" s="143">
        <v>15786</v>
      </c>
      <c r="M223" s="143">
        <v>15786</v>
      </c>
      <c r="N223" s="143">
        <v>0</v>
      </c>
    </row>
    <row r="224" spans="1:14" ht="20.25" customHeight="1" x14ac:dyDescent="0.6">
      <c r="A224" s="76" t="s">
        <v>273</v>
      </c>
      <c r="B224" s="76" t="s">
        <v>275</v>
      </c>
      <c r="C224" s="76" t="s">
        <v>23</v>
      </c>
      <c r="D224" s="76" t="s">
        <v>167</v>
      </c>
      <c r="E224" s="144">
        <v>0</v>
      </c>
      <c r="F224" s="145">
        <v>0</v>
      </c>
      <c r="G224" s="145">
        <v>0</v>
      </c>
      <c r="H224" s="145">
        <v>0</v>
      </c>
      <c r="I224" s="145">
        <v>0</v>
      </c>
      <c r="J224" s="146">
        <v>0</v>
      </c>
      <c r="K224" s="143">
        <v>25336</v>
      </c>
      <c r="L224" s="143">
        <v>25336</v>
      </c>
      <c r="M224" s="143">
        <v>0</v>
      </c>
      <c r="N224" s="143">
        <v>0</v>
      </c>
    </row>
    <row r="225" spans="1:14" ht="20.25" customHeight="1" x14ac:dyDescent="0.6">
      <c r="A225" s="76" t="s">
        <v>273</v>
      </c>
      <c r="B225" s="76" t="s">
        <v>275</v>
      </c>
      <c r="C225" s="76" t="s">
        <v>25</v>
      </c>
      <c r="D225" s="76" t="s">
        <v>167</v>
      </c>
      <c r="E225" s="144">
        <v>61867</v>
      </c>
      <c r="F225" s="145">
        <v>64179</v>
      </c>
      <c r="G225" s="145">
        <v>0</v>
      </c>
      <c r="H225" s="145">
        <v>0</v>
      </c>
      <c r="I225" s="145">
        <v>0</v>
      </c>
      <c r="J225" s="146">
        <v>0</v>
      </c>
      <c r="K225" s="143">
        <v>0</v>
      </c>
      <c r="L225" s="143">
        <v>0</v>
      </c>
      <c r="M225" s="143">
        <v>0</v>
      </c>
      <c r="N225" s="143">
        <v>0</v>
      </c>
    </row>
    <row r="226" spans="1:14" ht="20.25" customHeight="1" x14ac:dyDescent="0.6">
      <c r="A226" s="76" t="s">
        <v>273</v>
      </c>
      <c r="B226" s="76" t="s">
        <v>275</v>
      </c>
      <c r="C226" s="76" t="s">
        <v>34</v>
      </c>
      <c r="D226" s="76" t="s">
        <v>167</v>
      </c>
      <c r="E226" s="144">
        <v>61867</v>
      </c>
      <c r="F226" s="145">
        <v>6000</v>
      </c>
      <c r="G226" s="145">
        <v>6000</v>
      </c>
      <c r="H226" s="145">
        <v>69244</v>
      </c>
      <c r="I226" s="145">
        <v>72601</v>
      </c>
      <c r="J226" s="146">
        <v>75877</v>
      </c>
      <c r="K226" s="143">
        <v>0</v>
      </c>
      <c r="L226" s="143">
        <v>44482</v>
      </c>
      <c r="M226" s="143">
        <v>44482</v>
      </c>
      <c r="N226" s="143">
        <v>0</v>
      </c>
    </row>
    <row r="227" spans="1:14" ht="20.25" customHeight="1" x14ac:dyDescent="0.6">
      <c r="A227" s="76" t="s">
        <v>273</v>
      </c>
      <c r="B227" s="76" t="s">
        <v>275</v>
      </c>
      <c r="C227" s="76" t="s">
        <v>40</v>
      </c>
      <c r="D227" s="76" t="s">
        <v>167</v>
      </c>
      <c r="E227" s="144">
        <v>0</v>
      </c>
      <c r="F227" s="145">
        <v>0</v>
      </c>
      <c r="G227" s="145">
        <v>0</v>
      </c>
      <c r="H227" s="145">
        <v>0</v>
      </c>
      <c r="I227" s="145">
        <v>0</v>
      </c>
      <c r="J227" s="146">
        <v>0</v>
      </c>
      <c r="K227" s="143">
        <v>25336</v>
      </c>
      <c r="L227" s="143">
        <v>25336</v>
      </c>
      <c r="M227" s="143">
        <v>0</v>
      </c>
      <c r="N227" s="143">
        <v>0</v>
      </c>
    </row>
    <row r="228" spans="1:14" ht="20.25" customHeight="1" x14ac:dyDescent="0.6">
      <c r="A228" s="76" t="s">
        <v>273</v>
      </c>
      <c r="B228" s="76" t="s">
        <v>275</v>
      </c>
      <c r="C228" s="76" t="s">
        <v>44</v>
      </c>
      <c r="D228" s="76" t="s">
        <v>167</v>
      </c>
      <c r="E228" s="144">
        <v>40000</v>
      </c>
      <c r="F228" s="145">
        <v>40000</v>
      </c>
      <c r="G228" s="145">
        <v>0</v>
      </c>
      <c r="H228" s="145">
        <v>0</v>
      </c>
      <c r="I228" s="145">
        <v>0</v>
      </c>
      <c r="J228" s="146">
        <v>0</v>
      </c>
      <c r="K228" s="143">
        <v>7000</v>
      </c>
      <c r="L228" s="143">
        <v>7000</v>
      </c>
      <c r="M228" s="143">
        <v>0</v>
      </c>
      <c r="N228" s="143">
        <v>0</v>
      </c>
    </row>
    <row r="229" spans="1:14" ht="20.25" customHeight="1" x14ac:dyDescent="0.6">
      <c r="A229" s="76" t="s">
        <v>273</v>
      </c>
      <c r="B229" s="76" t="s">
        <v>275</v>
      </c>
      <c r="C229" s="76" t="s">
        <v>46</v>
      </c>
      <c r="D229" s="76" t="s">
        <v>167</v>
      </c>
      <c r="E229" s="144">
        <v>0</v>
      </c>
      <c r="F229" s="145">
        <v>0</v>
      </c>
      <c r="G229" s="145">
        <v>0</v>
      </c>
      <c r="H229" s="145">
        <v>0</v>
      </c>
      <c r="I229" s="145">
        <v>0</v>
      </c>
      <c r="J229" s="146">
        <v>0</v>
      </c>
      <c r="K229" s="143">
        <v>25336</v>
      </c>
      <c r="L229" s="143">
        <v>25336</v>
      </c>
      <c r="M229" s="143">
        <v>25336</v>
      </c>
      <c r="N229" s="143">
        <v>0</v>
      </c>
    </row>
    <row r="230" spans="1:14" ht="20.25" customHeight="1" x14ac:dyDescent="0.6">
      <c r="A230" s="76" t="s">
        <v>273</v>
      </c>
      <c r="B230" s="76" t="s">
        <v>275</v>
      </c>
      <c r="C230" s="76" t="s">
        <v>48</v>
      </c>
      <c r="D230" s="76" t="s">
        <v>167</v>
      </c>
      <c r="E230" s="144">
        <v>15000</v>
      </c>
      <c r="F230" s="145">
        <v>15000</v>
      </c>
      <c r="G230" s="145">
        <v>15000</v>
      </c>
      <c r="H230" s="145">
        <v>0</v>
      </c>
      <c r="I230" s="145">
        <v>0</v>
      </c>
      <c r="J230" s="146">
        <v>0</v>
      </c>
      <c r="K230" s="143">
        <v>25336</v>
      </c>
      <c r="L230" s="143">
        <v>25336</v>
      </c>
      <c r="M230" s="143">
        <v>25336</v>
      </c>
      <c r="N230" s="143">
        <v>0</v>
      </c>
    </row>
    <row r="231" spans="1:14" ht="20.25" customHeight="1" x14ac:dyDescent="0.6">
      <c r="A231" s="76" t="s">
        <v>276</v>
      </c>
      <c r="B231" s="76" t="s">
        <v>277</v>
      </c>
      <c r="C231" s="76" t="s">
        <v>5</v>
      </c>
      <c r="D231" s="76" t="s">
        <v>165</v>
      </c>
      <c r="E231" s="144">
        <v>0</v>
      </c>
      <c r="F231" s="145">
        <v>0</v>
      </c>
      <c r="G231" s="145">
        <v>0</v>
      </c>
      <c r="H231" s="145">
        <v>0</v>
      </c>
      <c r="I231" s="145">
        <v>0</v>
      </c>
      <c r="J231" s="146">
        <v>0</v>
      </c>
      <c r="K231" s="143">
        <v>0</v>
      </c>
      <c r="L231" s="143">
        <v>0</v>
      </c>
      <c r="M231" s="143">
        <v>0</v>
      </c>
      <c r="N231" s="143">
        <v>0</v>
      </c>
    </row>
    <row r="232" spans="1:14" ht="20.25" customHeight="1" x14ac:dyDescent="0.6">
      <c r="A232" s="76" t="s">
        <v>276</v>
      </c>
      <c r="B232" s="76" t="s">
        <v>856</v>
      </c>
      <c r="C232" s="76" t="s">
        <v>23</v>
      </c>
      <c r="D232" s="76" t="s">
        <v>167</v>
      </c>
      <c r="E232" s="144">
        <v>0</v>
      </c>
      <c r="F232" s="145">
        <v>0</v>
      </c>
      <c r="G232" s="145">
        <v>0</v>
      </c>
      <c r="H232" s="145">
        <v>0</v>
      </c>
      <c r="I232" s="145">
        <v>0</v>
      </c>
      <c r="J232" s="146">
        <v>0</v>
      </c>
      <c r="K232" s="143">
        <v>10000</v>
      </c>
      <c r="L232" s="143">
        <v>10000</v>
      </c>
      <c r="M232" s="143">
        <v>0</v>
      </c>
      <c r="N232" s="143">
        <v>0</v>
      </c>
    </row>
    <row r="233" spans="1:14" ht="20.25" customHeight="1" x14ac:dyDescent="0.6">
      <c r="A233" s="76" t="s">
        <v>276</v>
      </c>
      <c r="B233" s="76" t="s">
        <v>856</v>
      </c>
      <c r="C233" s="76" t="s">
        <v>25</v>
      </c>
      <c r="D233" s="76" t="s">
        <v>167</v>
      </c>
      <c r="E233" s="144">
        <v>60241</v>
      </c>
      <c r="F233" s="145">
        <v>62222</v>
      </c>
      <c r="G233" s="145">
        <v>0</v>
      </c>
      <c r="H233" s="145">
        <v>0</v>
      </c>
      <c r="I233" s="145">
        <v>0</v>
      </c>
      <c r="J233" s="146">
        <v>0</v>
      </c>
      <c r="K233" s="143">
        <v>0</v>
      </c>
      <c r="L233" s="143">
        <v>0</v>
      </c>
      <c r="M233" s="143">
        <v>0</v>
      </c>
      <c r="N233" s="143">
        <v>0</v>
      </c>
    </row>
    <row r="234" spans="1:14" ht="20.25" customHeight="1" x14ac:dyDescent="0.6">
      <c r="A234" s="76" t="s">
        <v>276</v>
      </c>
      <c r="B234" s="76" t="s">
        <v>856</v>
      </c>
      <c r="C234" s="76" t="s">
        <v>34</v>
      </c>
      <c r="D234" s="76" t="s">
        <v>167</v>
      </c>
      <c r="E234" s="144">
        <v>60241</v>
      </c>
      <c r="F234" s="145">
        <v>0</v>
      </c>
      <c r="G234" s="145">
        <v>50200</v>
      </c>
      <c r="H234" s="145">
        <v>62222</v>
      </c>
      <c r="I234" s="145">
        <v>64290</v>
      </c>
      <c r="J234" s="146">
        <v>66975</v>
      </c>
      <c r="K234" s="143">
        <v>16468</v>
      </c>
      <c r="L234" s="143">
        <v>32936</v>
      </c>
      <c r="M234" s="143">
        <v>16468</v>
      </c>
      <c r="N234" s="143">
        <v>0</v>
      </c>
    </row>
    <row r="235" spans="1:14" ht="20.25" customHeight="1" x14ac:dyDescent="0.6">
      <c r="A235" s="76" t="s">
        <v>276</v>
      </c>
      <c r="B235" s="76" t="s">
        <v>856</v>
      </c>
      <c r="C235" s="76" t="s">
        <v>835</v>
      </c>
      <c r="D235" s="76" t="s">
        <v>167</v>
      </c>
      <c r="E235" s="144">
        <v>0</v>
      </c>
      <c r="F235" s="145">
        <v>0</v>
      </c>
      <c r="G235" s="145">
        <v>0</v>
      </c>
      <c r="H235" s="145">
        <v>0</v>
      </c>
      <c r="I235" s="145">
        <v>0</v>
      </c>
      <c r="J235" s="146">
        <v>0</v>
      </c>
      <c r="K235" s="143">
        <v>8136</v>
      </c>
      <c r="L235" s="143">
        <v>8136</v>
      </c>
      <c r="M235" s="143">
        <v>0</v>
      </c>
      <c r="N235" s="143">
        <v>0</v>
      </c>
    </row>
    <row r="236" spans="1:14" ht="20.25" customHeight="1" x14ac:dyDescent="0.6">
      <c r="A236" s="76" t="s">
        <v>276</v>
      </c>
      <c r="B236" s="76" t="s">
        <v>856</v>
      </c>
      <c r="C236" s="76" t="s">
        <v>40</v>
      </c>
      <c r="D236" s="76" t="s">
        <v>167</v>
      </c>
      <c r="E236" s="144">
        <v>0</v>
      </c>
      <c r="F236" s="145">
        <v>0</v>
      </c>
      <c r="G236" s="145">
        <v>0</v>
      </c>
      <c r="H236" s="145">
        <v>0</v>
      </c>
      <c r="I236" s="145">
        <v>0</v>
      </c>
      <c r="J236" s="146">
        <v>0</v>
      </c>
      <c r="K236" s="143">
        <v>9142</v>
      </c>
      <c r="L236" s="143">
        <v>9142</v>
      </c>
      <c r="M236" s="143">
        <v>0</v>
      </c>
      <c r="N236" s="143">
        <v>0</v>
      </c>
    </row>
    <row r="237" spans="1:14" ht="20.25" customHeight="1" x14ac:dyDescent="0.6">
      <c r="A237" s="76" t="s">
        <v>276</v>
      </c>
      <c r="B237" s="76" t="s">
        <v>856</v>
      </c>
      <c r="C237" s="76" t="s">
        <v>44</v>
      </c>
      <c r="D237" s="76" t="s">
        <v>167</v>
      </c>
      <c r="E237" s="144">
        <v>54815</v>
      </c>
      <c r="F237" s="145">
        <v>56652</v>
      </c>
      <c r="G237" s="145">
        <v>0</v>
      </c>
      <c r="H237" s="145">
        <v>0</v>
      </c>
      <c r="I237" s="145">
        <v>0</v>
      </c>
      <c r="J237" s="146">
        <v>0</v>
      </c>
      <c r="K237" s="143">
        <v>9141</v>
      </c>
      <c r="L237" s="143">
        <v>9141</v>
      </c>
      <c r="M237" s="143">
        <v>0</v>
      </c>
      <c r="N237" s="143">
        <v>0</v>
      </c>
    </row>
    <row r="238" spans="1:14" ht="20.25" customHeight="1" x14ac:dyDescent="0.6">
      <c r="A238" s="76" t="s">
        <v>276</v>
      </c>
      <c r="B238" s="76" t="s">
        <v>856</v>
      </c>
      <c r="C238" s="76" t="s">
        <v>46</v>
      </c>
      <c r="D238" s="76" t="s">
        <v>167</v>
      </c>
      <c r="E238" s="144">
        <v>0</v>
      </c>
      <c r="F238" s="145">
        <v>0</v>
      </c>
      <c r="G238" s="145">
        <v>0</v>
      </c>
      <c r="H238" s="145">
        <v>0</v>
      </c>
      <c r="I238" s="145">
        <v>0</v>
      </c>
      <c r="J238" s="146">
        <v>0</v>
      </c>
      <c r="K238" s="143">
        <v>9141</v>
      </c>
      <c r="L238" s="143">
        <v>9141</v>
      </c>
      <c r="M238" s="143">
        <v>9141</v>
      </c>
      <c r="N238" s="143">
        <v>0</v>
      </c>
    </row>
    <row r="239" spans="1:14" ht="20.25" customHeight="1" x14ac:dyDescent="0.6">
      <c r="A239" s="76" t="s">
        <v>276</v>
      </c>
      <c r="B239" s="76" t="s">
        <v>856</v>
      </c>
      <c r="C239" s="76" t="s">
        <v>48</v>
      </c>
      <c r="D239" s="76" t="s">
        <v>167</v>
      </c>
      <c r="E239" s="144">
        <v>0</v>
      </c>
      <c r="F239" s="145">
        <v>0</v>
      </c>
      <c r="G239" s="145">
        <v>0</v>
      </c>
      <c r="H239" s="145">
        <v>0</v>
      </c>
      <c r="I239" s="145">
        <v>0</v>
      </c>
      <c r="J239" s="146">
        <v>0</v>
      </c>
      <c r="K239" s="143">
        <v>9141</v>
      </c>
      <c r="L239" s="143">
        <v>9141</v>
      </c>
      <c r="M239" s="143">
        <v>9141</v>
      </c>
      <c r="N239" s="143">
        <v>0</v>
      </c>
    </row>
    <row r="240" spans="1:14" ht="20.25" customHeight="1" x14ac:dyDescent="0.6">
      <c r="A240" s="76" t="s">
        <v>276</v>
      </c>
      <c r="B240" s="76" t="s">
        <v>857</v>
      </c>
      <c r="C240" s="76" t="s">
        <v>34</v>
      </c>
      <c r="D240" s="76" t="s">
        <v>165</v>
      </c>
      <c r="E240" s="144">
        <v>0</v>
      </c>
      <c r="F240" s="145">
        <v>42609</v>
      </c>
      <c r="G240" s="145">
        <v>56812</v>
      </c>
      <c r="H240" s="145">
        <v>58717</v>
      </c>
      <c r="I240" s="145">
        <v>60725</v>
      </c>
      <c r="J240" s="146">
        <v>63067</v>
      </c>
      <c r="K240" s="143">
        <v>29343</v>
      </c>
      <c r="L240" s="143">
        <v>29343</v>
      </c>
      <c r="M240" s="143">
        <v>0</v>
      </c>
      <c r="N240" s="143">
        <v>0</v>
      </c>
    </row>
    <row r="241" spans="1:14" ht="20.25" customHeight="1" x14ac:dyDescent="0.6">
      <c r="A241" s="76" t="s">
        <v>276</v>
      </c>
      <c r="B241" s="76" t="s">
        <v>857</v>
      </c>
      <c r="C241" s="76" t="s">
        <v>816</v>
      </c>
      <c r="D241" s="76" t="s">
        <v>165</v>
      </c>
      <c r="E241" s="144">
        <v>65735</v>
      </c>
      <c r="F241" s="145">
        <v>68584</v>
      </c>
      <c r="G241" s="145">
        <v>0</v>
      </c>
      <c r="H241" s="145">
        <v>0</v>
      </c>
      <c r="I241" s="145">
        <v>0</v>
      </c>
      <c r="J241" s="146">
        <v>0</v>
      </c>
      <c r="K241" s="143">
        <v>0</v>
      </c>
      <c r="L241" s="143">
        <v>0</v>
      </c>
      <c r="M241" s="143">
        <v>0</v>
      </c>
      <c r="N241" s="143">
        <v>0</v>
      </c>
    </row>
    <row r="242" spans="1:14" ht="20.25" customHeight="1" x14ac:dyDescent="0.6">
      <c r="A242" s="76" t="s">
        <v>280</v>
      </c>
      <c r="B242" s="76" t="s">
        <v>281</v>
      </c>
      <c r="C242" s="76" t="s">
        <v>5</v>
      </c>
      <c r="D242" s="76" t="s">
        <v>165</v>
      </c>
      <c r="E242" s="144">
        <v>68036</v>
      </c>
      <c r="F242" s="145">
        <v>0</v>
      </c>
      <c r="G242" s="145">
        <v>0</v>
      </c>
      <c r="H242" s="145">
        <v>0</v>
      </c>
      <c r="I242" s="145">
        <v>0</v>
      </c>
      <c r="J242" s="146">
        <v>0</v>
      </c>
      <c r="K242" s="143">
        <v>0</v>
      </c>
      <c r="L242" s="143">
        <v>0</v>
      </c>
      <c r="M242" s="143">
        <v>0</v>
      </c>
      <c r="N242" s="143">
        <v>0</v>
      </c>
    </row>
    <row r="243" spans="1:14" ht="20.25" customHeight="1" x14ac:dyDescent="0.6">
      <c r="A243" s="76" t="s">
        <v>282</v>
      </c>
      <c r="B243" s="76" t="s">
        <v>283</v>
      </c>
      <c r="C243" s="76" t="s">
        <v>5</v>
      </c>
      <c r="D243" s="76" t="s">
        <v>165</v>
      </c>
      <c r="E243" s="144">
        <v>0</v>
      </c>
      <c r="F243" s="145">
        <v>0</v>
      </c>
      <c r="G243" s="145">
        <v>0</v>
      </c>
      <c r="H243" s="145">
        <v>0</v>
      </c>
      <c r="I243" s="145">
        <v>0</v>
      </c>
      <c r="J243" s="146">
        <v>0</v>
      </c>
      <c r="K243" s="143">
        <v>0</v>
      </c>
      <c r="L243" s="143">
        <v>0</v>
      </c>
      <c r="M243" s="143">
        <v>0</v>
      </c>
      <c r="N243" s="143">
        <v>0</v>
      </c>
    </row>
    <row r="244" spans="1:14" ht="20.25" customHeight="1" x14ac:dyDescent="0.6">
      <c r="A244" s="76" t="s">
        <v>282</v>
      </c>
      <c r="B244" s="76" t="s">
        <v>284</v>
      </c>
      <c r="C244" s="76" t="s">
        <v>25</v>
      </c>
      <c r="D244" s="76" t="s">
        <v>165</v>
      </c>
      <c r="E244" s="144">
        <v>68000</v>
      </c>
      <c r="F244" s="145">
        <v>0</v>
      </c>
      <c r="G244" s="145">
        <v>0</v>
      </c>
      <c r="H244" s="145">
        <v>0</v>
      </c>
      <c r="I244" s="145">
        <v>0</v>
      </c>
      <c r="J244" s="146">
        <v>0</v>
      </c>
      <c r="K244" s="143">
        <v>0</v>
      </c>
      <c r="L244" s="143">
        <v>0</v>
      </c>
      <c r="M244" s="143">
        <v>0</v>
      </c>
      <c r="N244" s="143">
        <v>0</v>
      </c>
    </row>
    <row r="245" spans="1:14" ht="20.25" customHeight="1" x14ac:dyDescent="0.6">
      <c r="A245" s="76" t="s">
        <v>282</v>
      </c>
      <c r="B245" s="76" t="s">
        <v>285</v>
      </c>
      <c r="C245" s="76" t="s">
        <v>34</v>
      </c>
      <c r="D245" s="76" t="s">
        <v>165</v>
      </c>
      <c r="E245" s="144">
        <v>0</v>
      </c>
      <c r="F245" s="145">
        <v>0</v>
      </c>
      <c r="G245" s="145">
        <v>0</v>
      </c>
      <c r="H245" s="145">
        <v>0</v>
      </c>
      <c r="I245" s="145">
        <v>0</v>
      </c>
      <c r="J245" s="146">
        <v>0</v>
      </c>
      <c r="K245" s="143">
        <v>0</v>
      </c>
      <c r="L245" s="143">
        <v>0</v>
      </c>
      <c r="M245" s="143">
        <v>0</v>
      </c>
      <c r="N245" s="143">
        <v>0</v>
      </c>
    </row>
    <row r="246" spans="1:14" ht="20.25" customHeight="1" x14ac:dyDescent="0.6">
      <c r="A246" s="76" t="s">
        <v>282</v>
      </c>
      <c r="B246" s="76" t="s">
        <v>286</v>
      </c>
      <c r="C246" s="76" t="s">
        <v>21</v>
      </c>
      <c r="D246" s="76" t="s">
        <v>165</v>
      </c>
      <c r="E246" s="144">
        <v>65000</v>
      </c>
      <c r="F246" s="145">
        <v>0</v>
      </c>
      <c r="G246" s="145">
        <v>0</v>
      </c>
      <c r="H246" s="145">
        <v>0</v>
      </c>
      <c r="I246" s="145">
        <v>0</v>
      </c>
      <c r="J246" s="146">
        <v>0</v>
      </c>
      <c r="K246" s="143">
        <v>0</v>
      </c>
      <c r="L246" s="143">
        <v>0</v>
      </c>
      <c r="M246" s="143">
        <v>0</v>
      </c>
      <c r="N246" s="143">
        <v>0</v>
      </c>
    </row>
    <row r="247" spans="1:14" ht="20.25" customHeight="1" x14ac:dyDescent="0.6">
      <c r="A247" s="76" t="s">
        <v>282</v>
      </c>
      <c r="B247" s="76" t="s">
        <v>287</v>
      </c>
      <c r="C247" s="76" t="s">
        <v>233</v>
      </c>
      <c r="D247" s="76" t="s">
        <v>165</v>
      </c>
      <c r="E247" s="144">
        <v>0</v>
      </c>
      <c r="F247" s="145">
        <v>0</v>
      </c>
      <c r="G247" s="145">
        <v>0</v>
      </c>
      <c r="H247" s="145">
        <v>0</v>
      </c>
      <c r="I247" s="145">
        <v>0</v>
      </c>
      <c r="J247" s="146">
        <v>0</v>
      </c>
      <c r="K247" s="143">
        <v>0</v>
      </c>
      <c r="L247" s="143">
        <v>0</v>
      </c>
      <c r="M247" s="143">
        <v>0</v>
      </c>
      <c r="N247" s="143">
        <v>0</v>
      </c>
    </row>
    <row r="248" spans="1:14" ht="20.25" customHeight="1" x14ac:dyDescent="0.6">
      <c r="A248" s="76" t="s">
        <v>282</v>
      </c>
      <c r="B248" s="76" t="s">
        <v>287</v>
      </c>
      <c r="C248" s="76" t="s">
        <v>23</v>
      </c>
      <c r="D248" s="76" t="s">
        <v>165</v>
      </c>
      <c r="E248" s="144">
        <v>0</v>
      </c>
      <c r="F248" s="145">
        <v>0</v>
      </c>
      <c r="G248" s="145">
        <v>0</v>
      </c>
      <c r="H248" s="145">
        <v>0</v>
      </c>
      <c r="I248" s="145">
        <v>0</v>
      </c>
      <c r="J248" s="146">
        <v>0</v>
      </c>
      <c r="K248" s="143">
        <v>0</v>
      </c>
      <c r="L248" s="143">
        <v>0</v>
      </c>
      <c r="M248" s="143">
        <v>0</v>
      </c>
      <c r="N248" s="143">
        <v>0</v>
      </c>
    </row>
    <row r="249" spans="1:14" ht="20.25" customHeight="1" x14ac:dyDescent="0.6">
      <c r="A249" s="76" t="s">
        <v>282</v>
      </c>
      <c r="B249" s="76" t="s">
        <v>287</v>
      </c>
      <c r="C249" s="76" t="s">
        <v>815</v>
      </c>
      <c r="D249" s="76" t="s">
        <v>165</v>
      </c>
      <c r="E249" s="144">
        <v>0</v>
      </c>
      <c r="F249" s="145">
        <v>0</v>
      </c>
      <c r="G249" s="145">
        <v>0</v>
      </c>
      <c r="H249" s="145">
        <v>0</v>
      </c>
      <c r="I249" s="145">
        <v>0</v>
      </c>
      <c r="J249" s="146">
        <v>0</v>
      </c>
      <c r="K249" s="143">
        <v>0</v>
      </c>
      <c r="L249" s="143">
        <v>0</v>
      </c>
      <c r="M249" s="143">
        <v>0</v>
      </c>
      <c r="N249" s="143">
        <v>0</v>
      </c>
    </row>
    <row r="250" spans="1:14" ht="20.25" customHeight="1" x14ac:dyDescent="0.6">
      <c r="A250" s="76" t="s">
        <v>282</v>
      </c>
      <c r="B250" s="76" t="s">
        <v>287</v>
      </c>
      <c r="C250" s="76" t="s">
        <v>30</v>
      </c>
      <c r="D250" s="76" t="s">
        <v>165</v>
      </c>
      <c r="E250" s="144">
        <v>0</v>
      </c>
      <c r="F250" s="145">
        <v>0</v>
      </c>
      <c r="G250" s="145">
        <v>0</v>
      </c>
      <c r="H250" s="145">
        <v>0</v>
      </c>
      <c r="I250" s="145">
        <v>0</v>
      </c>
      <c r="J250" s="146">
        <v>0</v>
      </c>
      <c r="K250" s="143">
        <v>0</v>
      </c>
      <c r="L250" s="143">
        <v>0</v>
      </c>
      <c r="M250" s="143">
        <v>0</v>
      </c>
      <c r="N250" s="143">
        <v>0</v>
      </c>
    </row>
    <row r="251" spans="1:14" ht="20.25" customHeight="1" x14ac:dyDescent="0.6">
      <c r="A251" s="76" t="s">
        <v>282</v>
      </c>
      <c r="B251" s="76" t="s">
        <v>287</v>
      </c>
      <c r="C251" s="76" t="s">
        <v>835</v>
      </c>
      <c r="D251" s="76" t="s">
        <v>165</v>
      </c>
      <c r="E251" s="144">
        <v>0</v>
      </c>
      <c r="F251" s="145">
        <v>0</v>
      </c>
      <c r="G251" s="145">
        <v>0</v>
      </c>
      <c r="H251" s="145">
        <v>0</v>
      </c>
      <c r="I251" s="145">
        <v>0</v>
      </c>
      <c r="J251" s="146">
        <v>0</v>
      </c>
      <c r="K251" s="143">
        <v>0</v>
      </c>
      <c r="L251" s="143">
        <v>0</v>
      </c>
      <c r="M251" s="143">
        <v>0</v>
      </c>
      <c r="N251" s="143">
        <v>0</v>
      </c>
    </row>
    <row r="252" spans="1:14" ht="20.25" customHeight="1" x14ac:dyDescent="0.6">
      <c r="A252" s="76" t="s">
        <v>282</v>
      </c>
      <c r="B252" s="76" t="s">
        <v>287</v>
      </c>
      <c r="C252" s="76" t="s">
        <v>46</v>
      </c>
      <c r="D252" s="76" t="s">
        <v>165</v>
      </c>
      <c r="E252" s="144">
        <v>0</v>
      </c>
      <c r="F252" s="145">
        <v>0</v>
      </c>
      <c r="G252" s="145">
        <v>0</v>
      </c>
      <c r="H252" s="145">
        <v>0</v>
      </c>
      <c r="I252" s="145">
        <v>0</v>
      </c>
      <c r="J252" s="146">
        <v>0</v>
      </c>
      <c r="K252" s="143">
        <v>0</v>
      </c>
      <c r="L252" s="143">
        <v>0</v>
      </c>
      <c r="M252" s="143">
        <v>0</v>
      </c>
      <c r="N252" s="143">
        <v>0</v>
      </c>
    </row>
    <row r="253" spans="1:14" ht="20.25" customHeight="1" x14ac:dyDescent="0.6">
      <c r="A253" s="76" t="s">
        <v>282</v>
      </c>
      <c r="B253" s="76" t="s">
        <v>287</v>
      </c>
      <c r="C253" s="76" t="s">
        <v>48</v>
      </c>
      <c r="D253" s="76" t="s">
        <v>165</v>
      </c>
      <c r="E253" s="144">
        <v>0</v>
      </c>
      <c r="F253" s="145">
        <v>0</v>
      </c>
      <c r="G253" s="145">
        <v>0</v>
      </c>
      <c r="H253" s="145">
        <v>0</v>
      </c>
      <c r="I253" s="145">
        <v>0</v>
      </c>
      <c r="J253" s="146">
        <v>0</v>
      </c>
      <c r="K253" s="143">
        <v>0</v>
      </c>
      <c r="L253" s="143">
        <v>0</v>
      </c>
      <c r="M253" s="143">
        <v>0</v>
      </c>
      <c r="N253" s="143">
        <v>0</v>
      </c>
    </row>
    <row r="254" spans="1:14" ht="20.25" customHeight="1" x14ac:dyDescent="0.6">
      <c r="A254" s="76" t="s">
        <v>282</v>
      </c>
      <c r="B254" s="76" t="s">
        <v>288</v>
      </c>
      <c r="C254" s="76" t="s">
        <v>816</v>
      </c>
      <c r="D254" s="76" t="s">
        <v>165</v>
      </c>
      <c r="E254" s="144">
        <v>79938</v>
      </c>
      <c r="F254" s="145">
        <v>83650</v>
      </c>
      <c r="G254" s="145">
        <v>0</v>
      </c>
      <c r="H254" s="145">
        <v>0</v>
      </c>
      <c r="I254" s="145">
        <v>0</v>
      </c>
      <c r="J254" s="146">
        <v>0</v>
      </c>
      <c r="K254" s="143">
        <v>0</v>
      </c>
      <c r="L254" s="143">
        <v>0</v>
      </c>
      <c r="M254" s="143">
        <v>0</v>
      </c>
      <c r="N254" s="143">
        <v>0</v>
      </c>
    </row>
    <row r="255" spans="1:14" ht="20.25" customHeight="1" x14ac:dyDescent="0.6">
      <c r="A255" s="76" t="s">
        <v>282</v>
      </c>
      <c r="B255" s="76" t="s">
        <v>289</v>
      </c>
      <c r="C255" s="76" t="s">
        <v>5</v>
      </c>
      <c r="D255" s="76" t="s">
        <v>167</v>
      </c>
      <c r="E255" s="144">
        <v>34325</v>
      </c>
      <c r="F255" s="145">
        <v>0</v>
      </c>
      <c r="G255" s="145">
        <v>0</v>
      </c>
      <c r="H255" s="145">
        <v>0</v>
      </c>
      <c r="I255" s="145">
        <v>0</v>
      </c>
      <c r="J255" s="146">
        <v>0</v>
      </c>
      <c r="K255" s="143">
        <v>64398</v>
      </c>
      <c r="L255" s="143">
        <v>63148</v>
      </c>
      <c r="M255" s="143">
        <v>0</v>
      </c>
      <c r="N255" s="143">
        <v>0</v>
      </c>
    </row>
    <row r="256" spans="1:14" ht="20.25" customHeight="1" x14ac:dyDescent="0.6">
      <c r="A256" s="76" t="s">
        <v>282</v>
      </c>
      <c r="B256" s="76" t="s">
        <v>289</v>
      </c>
      <c r="C256" s="76" t="s">
        <v>233</v>
      </c>
      <c r="D256" s="76" t="s">
        <v>167</v>
      </c>
      <c r="E256" s="144">
        <v>34325</v>
      </c>
      <c r="F256" s="145">
        <v>36325</v>
      </c>
      <c r="G256" s="145">
        <v>0</v>
      </c>
      <c r="H256" s="145">
        <v>0</v>
      </c>
      <c r="I256" s="145">
        <v>0</v>
      </c>
      <c r="J256" s="146">
        <v>0</v>
      </c>
      <c r="K256" s="143">
        <v>64398</v>
      </c>
      <c r="L256" s="143">
        <v>63148</v>
      </c>
      <c r="M256" s="143">
        <v>0</v>
      </c>
      <c r="N256" s="143">
        <v>0</v>
      </c>
    </row>
    <row r="257" spans="1:14" ht="20.25" customHeight="1" x14ac:dyDescent="0.6">
      <c r="A257" s="76" t="s">
        <v>282</v>
      </c>
      <c r="B257" s="76" t="s">
        <v>289</v>
      </c>
      <c r="C257" s="76" t="s">
        <v>23</v>
      </c>
      <c r="D257" s="76" t="s">
        <v>167</v>
      </c>
      <c r="E257" s="144">
        <v>0</v>
      </c>
      <c r="F257" s="145">
        <v>0</v>
      </c>
      <c r="G257" s="145">
        <v>0</v>
      </c>
      <c r="H257" s="145">
        <v>0</v>
      </c>
      <c r="I257" s="145">
        <v>0</v>
      </c>
      <c r="J257" s="146">
        <v>0</v>
      </c>
      <c r="K257" s="143">
        <v>64398</v>
      </c>
      <c r="L257" s="143">
        <v>63148</v>
      </c>
      <c r="M257" s="143">
        <v>63148</v>
      </c>
      <c r="N257" s="143">
        <v>0</v>
      </c>
    </row>
    <row r="258" spans="1:14" ht="20.25" customHeight="1" x14ac:dyDescent="0.6">
      <c r="A258" s="76" t="s">
        <v>282</v>
      </c>
      <c r="B258" s="76" t="s">
        <v>289</v>
      </c>
      <c r="C258" s="76" t="s">
        <v>30</v>
      </c>
      <c r="D258" s="76" t="s">
        <v>167</v>
      </c>
      <c r="E258" s="144">
        <v>0</v>
      </c>
      <c r="F258" s="145">
        <v>0</v>
      </c>
      <c r="G258" s="145">
        <v>0</v>
      </c>
      <c r="H258" s="145">
        <v>0</v>
      </c>
      <c r="I258" s="145">
        <v>0</v>
      </c>
      <c r="J258" s="146">
        <v>0</v>
      </c>
      <c r="K258" s="143">
        <v>64398</v>
      </c>
      <c r="L258" s="143">
        <v>63148</v>
      </c>
      <c r="M258" s="143">
        <v>63148</v>
      </c>
      <c r="N258" s="143">
        <v>0</v>
      </c>
    </row>
    <row r="259" spans="1:14" ht="20.25" customHeight="1" x14ac:dyDescent="0.6">
      <c r="A259" s="76" t="s">
        <v>282</v>
      </c>
      <c r="B259" s="76" t="s">
        <v>289</v>
      </c>
      <c r="C259" s="76" t="s">
        <v>34</v>
      </c>
      <c r="D259" s="76" t="s">
        <v>167</v>
      </c>
      <c r="E259" s="144">
        <v>63009</v>
      </c>
      <c r="F259" s="145">
        <v>66092</v>
      </c>
      <c r="G259" s="145">
        <v>69136</v>
      </c>
      <c r="H259" s="145">
        <v>71979</v>
      </c>
      <c r="I259" s="145">
        <v>0</v>
      </c>
      <c r="J259" s="146">
        <v>0</v>
      </c>
      <c r="K259" s="143">
        <v>41862</v>
      </c>
      <c r="L259" s="143">
        <v>46918</v>
      </c>
      <c r="M259" s="143">
        <v>46918</v>
      </c>
      <c r="N259" s="143">
        <v>0</v>
      </c>
    </row>
    <row r="260" spans="1:14" ht="20.25" customHeight="1" x14ac:dyDescent="0.6">
      <c r="A260" s="76" t="s">
        <v>282</v>
      </c>
      <c r="B260" s="76" t="s">
        <v>289</v>
      </c>
      <c r="C260" s="76" t="s">
        <v>40</v>
      </c>
      <c r="D260" s="76" t="s">
        <v>167</v>
      </c>
      <c r="E260" s="144">
        <v>0</v>
      </c>
      <c r="F260" s="145">
        <v>0</v>
      </c>
      <c r="G260" s="145">
        <v>0</v>
      </c>
      <c r="H260" s="145">
        <v>0</v>
      </c>
      <c r="I260" s="145">
        <v>0</v>
      </c>
      <c r="J260" s="146">
        <v>0</v>
      </c>
      <c r="K260" s="143">
        <v>64398</v>
      </c>
      <c r="L260" s="143">
        <v>63148</v>
      </c>
      <c r="M260" s="143">
        <v>63148</v>
      </c>
      <c r="N260" s="143">
        <v>0</v>
      </c>
    </row>
    <row r="261" spans="1:14" ht="20.25" customHeight="1" x14ac:dyDescent="0.6">
      <c r="A261" s="76" t="s">
        <v>282</v>
      </c>
      <c r="B261" s="76" t="s">
        <v>289</v>
      </c>
      <c r="C261" s="76" t="s">
        <v>44</v>
      </c>
      <c r="D261" s="76" t="s">
        <v>167</v>
      </c>
      <c r="E261" s="144">
        <v>20793</v>
      </c>
      <c r="F261" s="145">
        <v>21810</v>
      </c>
      <c r="G261" s="145">
        <v>0</v>
      </c>
      <c r="H261" s="145">
        <v>0</v>
      </c>
      <c r="I261" s="145">
        <v>0</v>
      </c>
      <c r="J261" s="146">
        <v>0</v>
      </c>
      <c r="K261" s="143">
        <v>64398</v>
      </c>
      <c r="L261" s="143">
        <v>63148</v>
      </c>
      <c r="M261" s="143">
        <v>0</v>
      </c>
      <c r="N261" s="143">
        <v>0</v>
      </c>
    </row>
    <row r="262" spans="1:14" ht="20.25" customHeight="1" x14ac:dyDescent="0.6">
      <c r="A262" s="76" t="s">
        <v>282</v>
      </c>
      <c r="B262" s="76" t="s">
        <v>289</v>
      </c>
      <c r="C262" s="76" t="s">
        <v>46</v>
      </c>
      <c r="D262" s="76" t="s">
        <v>167</v>
      </c>
      <c r="E262" s="144">
        <v>0</v>
      </c>
      <c r="F262" s="145">
        <v>0</v>
      </c>
      <c r="G262" s="145">
        <v>0</v>
      </c>
      <c r="H262" s="145">
        <v>0</v>
      </c>
      <c r="I262" s="145">
        <v>0</v>
      </c>
      <c r="J262" s="146">
        <v>0</v>
      </c>
      <c r="K262" s="143">
        <v>64398</v>
      </c>
      <c r="L262" s="143">
        <v>63148</v>
      </c>
      <c r="M262" s="143">
        <v>63148</v>
      </c>
      <c r="N262" s="143">
        <v>63148</v>
      </c>
    </row>
    <row r="263" spans="1:14" ht="20.25" customHeight="1" x14ac:dyDescent="0.6">
      <c r="A263" s="76" t="s">
        <v>282</v>
      </c>
      <c r="B263" s="76" t="s">
        <v>289</v>
      </c>
      <c r="C263" s="76" t="s">
        <v>48</v>
      </c>
      <c r="D263" s="76" t="s">
        <v>167</v>
      </c>
      <c r="E263" s="144">
        <v>0</v>
      </c>
      <c r="F263" s="145">
        <v>0</v>
      </c>
      <c r="G263" s="145">
        <v>0</v>
      </c>
      <c r="H263" s="145">
        <v>0</v>
      </c>
      <c r="I263" s="145">
        <v>0</v>
      </c>
      <c r="J263" s="146">
        <v>0</v>
      </c>
      <c r="K263" s="143">
        <v>64398</v>
      </c>
      <c r="L263" s="143">
        <v>63148</v>
      </c>
      <c r="M263" s="143">
        <v>63148</v>
      </c>
      <c r="N263" s="143">
        <v>63148</v>
      </c>
    </row>
    <row r="264" spans="1:14" ht="20.25" customHeight="1" x14ac:dyDescent="0.6">
      <c r="A264" s="76" t="s">
        <v>282</v>
      </c>
      <c r="B264" s="76" t="s">
        <v>290</v>
      </c>
      <c r="C264" s="76" t="s">
        <v>25</v>
      </c>
      <c r="D264" s="76" t="s">
        <v>165</v>
      </c>
      <c r="E264" s="144">
        <v>67000</v>
      </c>
      <c r="F264" s="145">
        <v>0</v>
      </c>
      <c r="G264" s="145">
        <v>0</v>
      </c>
      <c r="H264" s="145">
        <v>0</v>
      </c>
      <c r="I264" s="145">
        <v>0</v>
      </c>
      <c r="J264" s="146">
        <v>0</v>
      </c>
      <c r="K264" s="143">
        <v>0</v>
      </c>
      <c r="L264" s="143">
        <v>0</v>
      </c>
      <c r="M264" s="143">
        <v>0</v>
      </c>
      <c r="N264" s="143">
        <v>0</v>
      </c>
    </row>
    <row r="265" spans="1:14" ht="20.25" customHeight="1" x14ac:dyDescent="0.6">
      <c r="A265" s="76" t="s">
        <v>282</v>
      </c>
      <c r="B265" s="76" t="s">
        <v>291</v>
      </c>
      <c r="C265" s="76" t="s">
        <v>25</v>
      </c>
      <c r="D265" s="76" t="s">
        <v>165</v>
      </c>
      <c r="E265" s="144">
        <v>0</v>
      </c>
      <c r="F265" s="145">
        <v>0</v>
      </c>
      <c r="G265" s="145">
        <v>0</v>
      </c>
      <c r="H265" s="145">
        <v>0</v>
      </c>
      <c r="I265" s="145">
        <v>0</v>
      </c>
      <c r="J265" s="146">
        <v>0</v>
      </c>
      <c r="K265" s="143">
        <v>0</v>
      </c>
      <c r="L265" s="143">
        <v>0</v>
      </c>
      <c r="M265" s="143">
        <v>0</v>
      </c>
      <c r="N265" s="143">
        <v>0</v>
      </c>
    </row>
    <row r="266" spans="1:14" ht="20.25" customHeight="1" x14ac:dyDescent="0.6">
      <c r="A266" s="76" t="s">
        <v>292</v>
      </c>
      <c r="B266" s="76" t="s">
        <v>293</v>
      </c>
      <c r="C266" s="76" t="s">
        <v>21</v>
      </c>
      <c r="D266" s="76" t="s">
        <v>167</v>
      </c>
      <c r="E266" s="144">
        <v>0</v>
      </c>
      <c r="F266" s="145">
        <v>0</v>
      </c>
      <c r="G266" s="145">
        <v>0</v>
      </c>
      <c r="H266" s="145">
        <v>0</v>
      </c>
      <c r="I266" s="145">
        <v>0</v>
      </c>
      <c r="J266" s="146">
        <v>0</v>
      </c>
      <c r="K266" s="143">
        <v>98910</v>
      </c>
      <c r="L266" s="143">
        <v>0</v>
      </c>
      <c r="M266" s="143">
        <v>0</v>
      </c>
      <c r="N266" s="143">
        <v>0</v>
      </c>
    </row>
    <row r="267" spans="1:14" ht="20.25" customHeight="1" x14ac:dyDescent="0.6">
      <c r="A267" s="76" t="s">
        <v>292</v>
      </c>
      <c r="B267" s="76" t="s">
        <v>293</v>
      </c>
      <c r="C267" s="76" t="s">
        <v>23</v>
      </c>
      <c r="D267" s="76" t="s">
        <v>167</v>
      </c>
      <c r="E267" s="144">
        <v>0</v>
      </c>
      <c r="F267" s="145">
        <v>0</v>
      </c>
      <c r="G267" s="145">
        <v>0</v>
      </c>
      <c r="H267" s="145">
        <v>0</v>
      </c>
      <c r="I267" s="145">
        <v>0</v>
      </c>
      <c r="J267" s="146">
        <v>0</v>
      </c>
      <c r="K267" s="143">
        <v>125768</v>
      </c>
      <c r="L267" s="143">
        <v>98910</v>
      </c>
      <c r="M267" s="143">
        <v>0</v>
      </c>
      <c r="N267" s="143">
        <v>0</v>
      </c>
    </row>
    <row r="268" spans="1:14" ht="20.25" customHeight="1" x14ac:dyDescent="0.6">
      <c r="A268" s="76" t="s">
        <v>292</v>
      </c>
      <c r="B268" s="76" t="s">
        <v>293</v>
      </c>
      <c r="C268" s="76" t="s">
        <v>34</v>
      </c>
      <c r="D268" s="76" t="s">
        <v>167</v>
      </c>
      <c r="E268" s="144">
        <v>81222</v>
      </c>
      <c r="F268" s="145">
        <v>84471</v>
      </c>
      <c r="G268" s="145">
        <v>87850</v>
      </c>
      <c r="H268" s="145">
        <v>91364</v>
      </c>
      <c r="I268" s="145">
        <v>95018</v>
      </c>
      <c r="J268" s="146">
        <v>99294</v>
      </c>
      <c r="K268" s="143">
        <v>96076</v>
      </c>
      <c r="L268" s="143">
        <v>96076</v>
      </c>
      <c r="M268" s="143">
        <v>96076</v>
      </c>
      <c r="N268" s="143">
        <v>96076</v>
      </c>
    </row>
    <row r="269" spans="1:14" ht="20.25" customHeight="1" x14ac:dyDescent="0.6">
      <c r="A269" s="76" t="s">
        <v>292</v>
      </c>
      <c r="B269" s="76" t="s">
        <v>293</v>
      </c>
      <c r="C269" s="76" t="s">
        <v>816</v>
      </c>
      <c r="D269" s="76" t="s">
        <v>167</v>
      </c>
      <c r="E269" s="144">
        <v>91364</v>
      </c>
      <c r="F269" s="145">
        <v>95475</v>
      </c>
      <c r="G269" s="145">
        <v>0</v>
      </c>
      <c r="H269" s="145">
        <v>0</v>
      </c>
      <c r="I269" s="145">
        <v>0</v>
      </c>
      <c r="J269" s="146">
        <v>0</v>
      </c>
      <c r="K269" s="143">
        <v>98910</v>
      </c>
      <c r="L269" s="143">
        <v>98910</v>
      </c>
      <c r="M269" s="143">
        <v>0</v>
      </c>
      <c r="N269" s="143">
        <v>0</v>
      </c>
    </row>
    <row r="270" spans="1:14" ht="20.25" customHeight="1" x14ac:dyDescent="0.6">
      <c r="A270" s="76" t="s">
        <v>292</v>
      </c>
      <c r="B270" s="76" t="s">
        <v>293</v>
      </c>
      <c r="C270" s="76" t="s">
        <v>40</v>
      </c>
      <c r="D270" s="76" t="s">
        <v>167</v>
      </c>
      <c r="E270" s="144">
        <v>0</v>
      </c>
      <c r="F270" s="145">
        <v>0</v>
      </c>
      <c r="G270" s="145">
        <v>0</v>
      </c>
      <c r="H270" s="145">
        <v>0</v>
      </c>
      <c r="I270" s="145">
        <v>0</v>
      </c>
      <c r="J270" s="146">
        <v>0</v>
      </c>
      <c r="K270" s="143">
        <v>110802</v>
      </c>
      <c r="L270" s="143">
        <v>100948</v>
      </c>
      <c r="M270" s="143">
        <v>100948</v>
      </c>
      <c r="N270" s="143">
        <v>0</v>
      </c>
    </row>
    <row r="271" spans="1:14" ht="20.25" customHeight="1" x14ac:dyDescent="0.6">
      <c r="A271" s="76" t="s">
        <v>292</v>
      </c>
      <c r="B271" s="76" t="s">
        <v>293</v>
      </c>
      <c r="C271" s="76" t="s">
        <v>44</v>
      </c>
      <c r="D271" s="76" t="s">
        <v>167</v>
      </c>
      <c r="E271" s="144">
        <v>0</v>
      </c>
      <c r="F271" s="145">
        <v>0</v>
      </c>
      <c r="G271" s="145">
        <v>0</v>
      </c>
      <c r="H271" s="145">
        <v>0</v>
      </c>
      <c r="I271" s="145">
        <v>0</v>
      </c>
      <c r="J271" s="146">
        <v>0</v>
      </c>
      <c r="K271" s="143">
        <v>100278</v>
      </c>
      <c r="L271" s="143">
        <v>100278</v>
      </c>
      <c r="M271" s="143">
        <v>0</v>
      </c>
      <c r="N271" s="143">
        <v>0</v>
      </c>
    </row>
    <row r="272" spans="1:14" ht="20.25" customHeight="1" x14ac:dyDescent="0.6">
      <c r="A272" s="76" t="s">
        <v>292</v>
      </c>
      <c r="B272" s="76" t="s">
        <v>293</v>
      </c>
      <c r="C272" s="76" t="s">
        <v>46</v>
      </c>
      <c r="D272" s="76" t="s">
        <v>167</v>
      </c>
      <c r="E272" s="144">
        <v>0</v>
      </c>
      <c r="F272" s="145">
        <v>0</v>
      </c>
      <c r="G272" s="145">
        <v>0</v>
      </c>
      <c r="H272" s="145">
        <v>0</v>
      </c>
      <c r="I272" s="145">
        <v>0</v>
      </c>
      <c r="J272" s="146">
        <v>0</v>
      </c>
      <c r="K272" s="143">
        <v>125830</v>
      </c>
      <c r="L272" s="143">
        <v>101548</v>
      </c>
      <c r="M272" s="143">
        <v>101548</v>
      </c>
      <c r="N272" s="143">
        <v>0</v>
      </c>
    </row>
    <row r="273" spans="1:14" ht="20.25" customHeight="1" x14ac:dyDescent="0.6">
      <c r="A273" s="76" t="s">
        <v>292</v>
      </c>
      <c r="B273" s="76" t="s">
        <v>293</v>
      </c>
      <c r="C273" s="76" t="s">
        <v>48</v>
      </c>
      <c r="D273" s="76" t="s">
        <v>167</v>
      </c>
      <c r="E273" s="144">
        <v>0</v>
      </c>
      <c r="F273" s="145">
        <v>0</v>
      </c>
      <c r="G273" s="145">
        <v>0</v>
      </c>
      <c r="H273" s="145">
        <v>0</v>
      </c>
      <c r="I273" s="145">
        <v>0</v>
      </c>
      <c r="J273" s="146">
        <v>0</v>
      </c>
      <c r="K273" s="143">
        <v>101948</v>
      </c>
      <c r="L273" s="143">
        <v>101948</v>
      </c>
      <c r="M273" s="143">
        <v>101948</v>
      </c>
      <c r="N273" s="143">
        <v>0</v>
      </c>
    </row>
    <row r="274" spans="1:14" ht="20.25" customHeight="1" x14ac:dyDescent="0.6">
      <c r="A274" s="76" t="s">
        <v>292</v>
      </c>
      <c r="B274" s="76" t="s">
        <v>294</v>
      </c>
      <c r="C274" s="76" t="s">
        <v>25</v>
      </c>
      <c r="D274" s="76" t="s">
        <v>165</v>
      </c>
      <c r="E274" s="144">
        <v>3090</v>
      </c>
      <c r="F274" s="145">
        <v>3550</v>
      </c>
      <c r="G274" s="145">
        <v>0</v>
      </c>
      <c r="H274" s="145">
        <v>0</v>
      </c>
      <c r="I274" s="145">
        <v>0</v>
      </c>
      <c r="J274" s="146">
        <v>0</v>
      </c>
      <c r="K274" s="143">
        <v>0</v>
      </c>
      <c r="L274" s="143">
        <v>0</v>
      </c>
      <c r="M274" s="143">
        <v>0</v>
      </c>
      <c r="N274" s="143">
        <v>0</v>
      </c>
    </row>
    <row r="275" spans="1:14" ht="20.25" customHeight="1" x14ac:dyDescent="0.6">
      <c r="A275" s="76" t="s">
        <v>292</v>
      </c>
      <c r="B275" s="76" t="s">
        <v>295</v>
      </c>
      <c r="C275" s="76" t="s">
        <v>44</v>
      </c>
      <c r="D275" s="76" t="s">
        <v>165</v>
      </c>
      <c r="E275" s="144">
        <v>77949</v>
      </c>
      <c r="F275" s="145">
        <v>81090</v>
      </c>
      <c r="G275" s="145">
        <v>0</v>
      </c>
      <c r="H275" s="145">
        <v>0</v>
      </c>
      <c r="I275" s="145">
        <v>0</v>
      </c>
      <c r="J275" s="146">
        <v>0</v>
      </c>
      <c r="K275" s="143">
        <v>3600</v>
      </c>
      <c r="L275" s="143">
        <v>3600</v>
      </c>
      <c r="M275" s="143">
        <v>0</v>
      </c>
      <c r="N275" s="143">
        <v>0</v>
      </c>
    </row>
    <row r="276" spans="1:14" ht="20.25" customHeight="1" x14ac:dyDescent="0.6">
      <c r="A276" s="76" t="s">
        <v>292</v>
      </c>
      <c r="B276" s="76" t="s">
        <v>296</v>
      </c>
      <c r="C276" s="76" t="s">
        <v>5</v>
      </c>
      <c r="D276" s="76" t="s">
        <v>167</v>
      </c>
      <c r="E276" s="144">
        <v>50000</v>
      </c>
      <c r="F276" s="145">
        <v>0</v>
      </c>
      <c r="G276" s="145">
        <v>0</v>
      </c>
      <c r="H276" s="145">
        <v>0</v>
      </c>
      <c r="I276" s="145">
        <v>0</v>
      </c>
      <c r="J276" s="146">
        <v>0</v>
      </c>
      <c r="K276" s="143">
        <v>3921</v>
      </c>
      <c r="L276" s="143">
        <v>0</v>
      </c>
      <c r="M276" s="143">
        <v>0</v>
      </c>
      <c r="N276" s="143">
        <v>0</v>
      </c>
    </row>
    <row r="277" spans="1:14" ht="20.25" customHeight="1" x14ac:dyDescent="0.6">
      <c r="A277" s="76" t="s">
        <v>292</v>
      </c>
      <c r="B277" s="76" t="s">
        <v>296</v>
      </c>
      <c r="C277" s="76" t="s">
        <v>21</v>
      </c>
      <c r="D277" s="76" t="s">
        <v>167</v>
      </c>
      <c r="E277" s="144">
        <v>12500</v>
      </c>
      <c r="F277" s="145">
        <v>0</v>
      </c>
      <c r="G277" s="145">
        <v>0</v>
      </c>
      <c r="H277" s="145">
        <v>0</v>
      </c>
      <c r="I277" s="145">
        <v>0</v>
      </c>
      <c r="J277" s="146">
        <v>0</v>
      </c>
      <c r="K277" s="143">
        <v>73176</v>
      </c>
      <c r="L277" s="143">
        <v>73176</v>
      </c>
      <c r="M277" s="143">
        <v>73176</v>
      </c>
      <c r="N277" s="143">
        <v>0</v>
      </c>
    </row>
    <row r="278" spans="1:14" ht="20.25" customHeight="1" x14ac:dyDescent="0.6">
      <c r="A278" s="76" t="s">
        <v>292</v>
      </c>
      <c r="B278" s="76" t="s">
        <v>296</v>
      </c>
      <c r="C278" s="76" t="s">
        <v>23</v>
      </c>
      <c r="D278" s="76" t="s">
        <v>167</v>
      </c>
      <c r="E278" s="144">
        <v>0</v>
      </c>
      <c r="F278" s="145">
        <v>0</v>
      </c>
      <c r="G278" s="145">
        <v>0</v>
      </c>
      <c r="H278" s="145">
        <v>0</v>
      </c>
      <c r="I278" s="145">
        <v>0</v>
      </c>
      <c r="J278" s="146">
        <v>0</v>
      </c>
      <c r="K278" s="143">
        <v>92535</v>
      </c>
      <c r="L278" s="143">
        <v>85322</v>
      </c>
      <c r="M278" s="143">
        <v>85322</v>
      </c>
      <c r="N278" s="143">
        <v>0</v>
      </c>
    </row>
    <row r="279" spans="1:14" ht="20.25" customHeight="1" x14ac:dyDescent="0.6">
      <c r="A279" s="76" t="s">
        <v>292</v>
      </c>
      <c r="B279" s="76" t="s">
        <v>296</v>
      </c>
      <c r="C279" s="76" t="s">
        <v>30</v>
      </c>
      <c r="D279" s="76" t="s">
        <v>167</v>
      </c>
      <c r="E279" s="144">
        <v>0</v>
      </c>
      <c r="F279" s="145">
        <v>0</v>
      </c>
      <c r="G279" s="145">
        <v>0</v>
      </c>
      <c r="H279" s="145">
        <v>0</v>
      </c>
      <c r="I279" s="145">
        <v>0</v>
      </c>
      <c r="J279" s="146">
        <v>0</v>
      </c>
      <c r="K279" s="143">
        <v>73176</v>
      </c>
      <c r="L279" s="143">
        <v>73176</v>
      </c>
      <c r="M279" s="143">
        <v>73176</v>
      </c>
      <c r="N279" s="143">
        <v>73176</v>
      </c>
    </row>
    <row r="280" spans="1:14" ht="20.25" customHeight="1" x14ac:dyDescent="0.6">
      <c r="A280" s="76" t="s">
        <v>292</v>
      </c>
      <c r="B280" s="76" t="s">
        <v>296</v>
      </c>
      <c r="C280" s="76" t="s">
        <v>836</v>
      </c>
      <c r="D280" s="76" t="s">
        <v>167</v>
      </c>
      <c r="E280" s="144">
        <v>78540</v>
      </c>
      <c r="F280" s="145">
        <v>82500</v>
      </c>
      <c r="G280" s="145">
        <v>86530</v>
      </c>
      <c r="H280" s="145">
        <v>0</v>
      </c>
      <c r="I280" s="145">
        <v>0</v>
      </c>
      <c r="J280" s="146">
        <v>0</v>
      </c>
      <c r="K280" s="143">
        <v>73176</v>
      </c>
      <c r="L280" s="143">
        <v>73176</v>
      </c>
      <c r="M280" s="143">
        <v>73176</v>
      </c>
      <c r="N280" s="143">
        <v>0</v>
      </c>
    </row>
    <row r="281" spans="1:14" ht="20.25" customHeight="1" x14ac:dyDescent="0.6">
      <c r="A281" s="76" t="s">
        <v>292</v>
      </c>
      <c r="B281" s="76" t="s">
        <v>296</v>
      </c>
      <c r="C281" s="76" t="s">
        <v>40</v>
      </c>
      <c r="D281" s="76" t="s">
        <v>167</v>
      </c>
      <c r="E281" s="144">
        <v>0</v>
      </c>
      <c r="F281" s="145">
        <v>0</v>
      </c>
      <c r="G281" s="145">
        <v>0</v>
      </c>
      <c r="H281" s="145">
        <v>0</v>
      </c>
      <c r="I281" s="145">
        <v>0</v>
      </c>
      <c r="J281" s="146">
        <v>0</v>
      </c>
      <c r="K281" s="143">
        <v>85322</v>
      </c>
      <c r="L281" s="143">
        <v>85322</v>
      </c>
      <c r="M281" s="143">
        <v>85322</v>
      </c>
      <c r="N281" s="143">
        <v>0</v>
      </c>
    </row>
    <row r="282" spans="1:14" ht="20.25" customHeight="1" x14ac:dyDescent="0.6">
      <c r="A282" s="76" t="s">
        <v>292</v>
      </c>
      <c r="B282" s="76" t="s">
        <v>296</v>
      </c>
      <c r="C282" s="76" t="s">
        <v>46</v>
      </c>
      <c r="D282" s="76" t="s">
        <v>167</v>
      </c>
      <c r="E282" s="144">
        <v>0</v>
      </c>
      <c r="F282" s="145">
        <v>0</v>
      </c>
      <c r="G282" s="145">
        <v>0</v>
      </c>
      <c r="H282" s="145">
        <v>0</v>
      </c>
      <c r="I282" s="145">
        <v>0</v>
      </c>
      <c r="J282" s="146">
        <v>0</v>
      </c>
      <c r="K282" s="143">
        <v>85322</v>
      </c>
      <c r="L282" s="143">
        <v>85322</v>
      </c>
      <c r="M282" s="143">
        <v>85322</v>
      </c>
      <c r="N282" s="143">
        <v>0</v>
      </c>
    </row>
    <row r="283" spans="1:14" ht="20.25" customHeight="1" x14ac:dyDescent="0.6">
      <c r="A283" s="76" t="s">
        <v>292</v>
      </c>
      <c r="B283" s="76" t="s">
        <v>296</v>
      </c>
      <c r="C283" s="76" t="s">
        <v>48</v>
      </c>
      <c r="D283" s="76" t="s">
        <v>167</v>
      </c>
      <c r="E283" s="144">
        <v>0</v>
      </c>
      <c r="F283" s="145">
        <v>0</v>
      </c>
      <c r="G283" s="145">
        <v>0</v>
      </c>
      <c r="H283" s="145">
        <v>0</v>
      </c>
      <c r="I283" s="145">
        <v>0</v>
      </c>
      <c r="J283" s="146">
        <v>0</v>
      </c>
      <c r="K283" s="143">
        <v>95134</v>
      </c>
      <c r="L283" s="143">
        <v>85322</v>
      </c>
      <c r="M283" s="143">
        <v>85322</v>
      </c>
      <c r="N283" s="143">
        <v>0</v>
      </c>
    </row>
    <row r="284" spans="1:14" ht="20.25" customHeight="1" x14ac:dyDescent="0.6">
      <c r="A284" s="76" t="s">
        <v>292</v>
      </c>
      <c r="B284" s="76" t="s">
        <v>297</v>
      </c>
      <c r="C284" s="76" t="s">
        <v>25</v>
      </c>
      <c r="D284" s="76" t="s">
        <v>165</v>
      </c>
      <c r="E284" s="144">
        <v>78540</v>
      </c>
      <c r="F284" s="145">
        <v>0</v>
      </c>
      <c r="G284" s="145">
        <v>0</v>
      </c>
      <c r="H284" s="145">
        <v>0</v>
      </c>
      <c r="I284" s="145">
        <v>0</v>
      </c>
      <c r="J284" s="146">
        <v>0</v>
      </c>
      <c r="K284" s="143">
        <v>3200</v>
      </c>
      <c r="L284" s="143">
        <v>0</v>
      </c>
      <c r="M284" s="143">
        <v>0</v>
      </c>
      <c r="N284" s="143">
        <v>0</v>
      </c>
    </row>
    <row r="285" spans="1:14" ht="20.25" customHeight="1" x14ac:dyDescent="0.6">
      <c r="A285" s="76" t="s">
        <v>292</v>
      </c>
      <c r="B285" s="76" t="s">
        <v>297</v>
      </c>
      <c r="C285" s="76" t="s">
        <v>34</v>
      </c>
      <c r="D285" s="76" t="s">
        <v>165</v>
      </c>
      <c r="E285" s="144">
        <v>78540</v>
      </c>
      <c r="F285" s="145">
        <v>0</v>
      </c>
      <c r="G285" s="145">
        <v>0</v>
      </c>
      <c r="H285" s="145">
        <v>90750</v>
      </c>
      <c r="I285" s="145">
        <v>95150</v>
      </c>
      <c r="J285" s="146">
        <v>99000</v>
      </c>
      <c r="K285" s="143">
        <v>0</v>
      </c>
      <c r="L285" s="143">
        <v>71032</v>
      </c>
      <c r="M285" s="143">
        <v>71032</v>
      </c>
      <c r="N285" s="143">
        <v>0</v>
      </c>
    </row>
    <row r="286" spans="1:14" ht="20.25" customHeight="1" x14ac:dyDescent="0.6">
      <c r="A286" s="76" t="s">
        <v>292</v>
      </c>
      <c r="B286" s="76" t="s">
        <v>297</v>
      </c>
      <c r="C286" s="76" t="s">
        <v>835</v>
      </c>
      <c r="D286" s="76" t="s">
        <v>165</v>
      </c>
      <c r="E286" s="144">
        <v>78540</v>
      </c>
      <c r="F286" s="145">
        <v>82500</v>
      </c>
      <c r="G286" s="145">
        <v>0</v>
      </c>
      <c r="H286" s="145">
        <v>0</v>
      </c>
      <c r="I286" s="145">
        <v>0</v>
      </c>
      <c r="J286" s="146">
        <v>0</v>
      </c>
      <c r="K286" s="143">
        <v>2500</v>
      </c>
      <c r="L286" s="143">
        <v>0</v>
      </c>
      <c r="M286" s="143">
        <v>0</v>
      </c>
      <c r="N286" s="143">
        <v>0</v>
      </c>
    </row>
    <row r="287" spans="1:14" ht="20.25" customHeight="1" x14ac:dyDescent="0.6">
      <c r="A287" s="76" t="s">
        <v>292</v>
      </c>
      <c r="B287" s="76" t="s">
        <v>298</v>
      </c>
      <c r="C287" s="76" t="s">
        <v>5</v>
      </c>
      <c r="D287" s="76" t="s">
        <v>167</v>
      </c>
      <c r="E287" s="144">
        <v>68036</v>
      </c>
      <c r="F287" s="145">
        <v>0</v>
      </c>
      <c r="G287" s="145">
        <v>0</v>
      </c>
      <c r="H287" s="145">
        <v>0</v>
      </c>
      <c r="I287" s="145">
        <v>0</v>
      </c>
      <c r="J287" s="146">
        <v>0</v>
      </c>
      <c r="K287" s="143">
        <v>0</v>
      </c>
      <c r="L287" s="143">
        <v>0</v>
      </c>
      <c r="M287" s="143">
        <v>0</v>
      </c>
      <c r="N287" s="143">
        <v>0</v>
      </c>
    </row>
    <row r="288" spans="1:14" ht="20.25" customHeight="1" x14ac:dyDescent="0.6">
      <c r="A288" s="76" t="s">
        <v>292</v>
      </c>
      <c r="B288" s="76" t="s">
        <v>298</v>
      </c>
      <c r="C288" s="76" t="s">
        <v>23</v>
      </c>
      <c r="D288" s="76" t="s">
        <v>167</v>
      </c>
      <c r="E288" s="144">
        <v>0</v>
      </c>
      <c r="F288" s="145">
        <v>0</v>
      </c>
      <c r="G288" s="145">
        <v>0</v>
      </c>
      <c r="H288" s="145">
        <v>0</v>
      </c>
      <c r="I288" s="145">
        <v>0</v>
      </c>
      <c r="J288" s="146">
        <v>0</v>
      </c>
      <c r="K288" s="143">
        <v>109713</v>
      </c>
      <c r="L288" s="143">
        <v>109687</v>
      </c>
      <c r="M288" s="143">
        <v>0</v>
      </c>
      <c r="N288" s="143">
        <v>0</v>
      </c>
    </row>
    <row r="289" spans="1:14" ht="20.25" customHeight="1" x14ac:dyDescent="0.6">
      <c r="A289" s="76" t="s">
        <v>292</v>
      </c>
      <c r="B289" s="76" t="s">
        <v>298</v>
      </c>
      <c r="C289" s="76" t="s">
        <v>25</v>
      </c>
      <c r="D289" s="76" t="s">
        <v>167</v>
      </c>
      <c r="E289" s="144">
        <v>78440</v>
      </c>
      <c r="F289" s="145">
        <v>0</v>
      </c>
      <c r="G289" s="145">
        <v>0</v>
      </c>
      <c r="H289" s="145">
        <v>0</v>
      </c>
      <c r="I289" s="145">
        <v>0</v>
      </c>
      <c r="J289" s="146">
        <v>0</v>
      </c>
      <c r="K289" s="143">
        <v>0</v>
      </c>
      <c r="L289" s="143">
        <v>0</v>
      </c>
      <c r="M289" s="143">
        <v>0</v>
      </c>
      <c r="N289" s="143">
        <v>0</v>
      </c>
    </row>
    <row r="290" spans="1:14" ht="20.25" customHeight="1" x14ac:dyDescent="0.6">
      <c r="A290" s="76" t="s">
        <v>292</v>
      </c>
      <c r="B290" s="76" t="s">
        <v>298</v>
      </c>
      <c r="C290" s="76" t="s">
        <v>34</v>
      </c>
      <c r="D290" s="76" t="s">
        <v>167</v>
      </c>
      <c r="E290" s="144">
        <v>78440</v>
      </c>
      <c r="F290" s="145">
        <v>81635</v>
      </c>
      <c r="G290" s="145">
        <v>84970</v>
      </c>
      <c r="H290" s="145">
        <v>89065</v>
      </c>
      <c r="I290" s="145">
        <v>0</v>
      </c>
      <c r="J290" s="146">
        <v>0</v>
      </c>
      <c r="K290" s="143">
        <v>0</v>
      </c>
      <c r="L290" s="143">
        <v>0</v>
      </c>
      <c r="M290" s="143">
        <v>0</v>
      </c>
      <c r="N290" s="143">
        <v>0</v>
      </c>
    </row>
    <row r="291" spans="1:14" ht="20.25" customHeight="1" x14ac:dyDescent="0.6">
      <c r="A291" s="76" t="s">
        <v>292</v>
      </c>
      <c r="B291" s="76" t="s">
        <v>298</v>
      </c>
      <c r="C291" s="76" t="s">
        <v>836</v>
      </c>
      <c r="D291" s="76" t="s">
        <v>167</v>
      </c>
      <c r="E291" s="144">
        <v>0</v>
      </c>
      <c r="F291" s="145">
        <v>0</v>
      </c>
      <c r="G291" s="145">
        <v>0</v>
      </c>
      <c r="H291" s="145">
        <v>0</v>
      </c>
      <c r="I291" s="145">
        <v>0</v>
      </c>
      <c r="J291" s="146">
        <v>0</v>
      </c>
      <c r="K291" s="143">
        <v>106205</v>
      </c>
      <c r="L291" s="143">
        <v>106179</v>
      </c>
      <c r="M291" s="143">
        <v>0</v>
      </c>
      <c r="N291" s="143">
        <v>0</v>
      </c>
    </row>
    <row r="292" spans="1:14" ht="20.25" customHeight="1" x14ac:dyDescent="0.6">
      <c r="A292" s="76" t="s">
        <v>292</v>
      </c>
      <c r="B292" s="76" t="s">
        <v>298</v>
      </c>
      <c r="C292" s="76" t="s">
        <v>835</v>
      </c>
      <c r="D292" s="76" t="s">
        <v>167</v>
      </c>
      <c r="E292" s="144">
        <v>0</v>
      </c>
      <c r="F292" s="145">
        <v>0</v>
      </c>
      <c r="G292" s="145">
        <v>0</v>
      </c>
      <c r="H292" s="145">
        <v>0</v>
      </c>
      <c r="I292" s="145">
        <v>0</v>
      </c>
      <c r="J292" s="146">
        <v>0</v>
      </c>
      <c r="K292" s="143">
        <v>106205</v>
      </c>
      <c r="L292" s="143">
        <v>106179</v>
      </c>
      <c r="M292" s="143">
        <v>0</v>
      </c>
      <c r="N292" s="143">
        <v>0</v>
      </c>
    </row>
    <row r="293" spans="1:14" ht="20.25" customHeight="1" x14ac:dyDescent="0.6">
      <c r="A293" s="76" t="s">
        <v>292</v>
      </c>
      <c r="B293" s="76" t="s">
        <v>298</v>
      </c>
      <c r="C293" s="76" t="s">
        <v>40</v>
      </c>
      <c r="D293" s="76" t="s">
        <v>167</v>
      </c>
      <c r="E293" s="144">
        <v>0</v>
      </c>
      <c r="F293" s="145">
        <v>0</v>
      </c>
      <c r="G293" s="145">
        <v>0</v>
      </c>
      <c r="H293" s="145">
        <v>0</v>
      </c>
      <c r="I293" s="145">
        <v>0</v>
      </c>
      <c r="J293" s="146">
        <v>0</v>
      </c>
      <c r="K293" s="143">
        <v>109713</v>
      </c>
      <c r="L293" s="143">
        <v>109687</v>
      </c>
      <c r="M293" s="143">
        <v>0</v>
      </c>
      <c r="N293" s="143">
        <v>0</v>
      </c>
    </row>
    <row r="294" spans="1:14" ht="20.25" customHeight="1" x14ac:dyDescent="0.6">
      <c r="A294" s="76" t="s">
        <v>292</v>
      </c>
      <c r="B294" s="76" t="s">
        <v>298</v>
      </c>
      <c r="C294" s="76" t="s">
        <v>44</v>
      </c>
      <c r="D294" s="76" t="s">
        <v>167</v>
      </c>
      <c r="E294" s="144">
        <v>0</v>
      </c>
      <c r="F294" s="145">
        <v>0</v>
      </c>
      <c r="G294" s="145">
        <v>0</v>
      </c>
      <c r="H294" s="145">
        <v>0</v>
      </c>
      <c r="I294" s="145">
        <v>0</v>
      </c>
      <c r="J294" s="146">
        <v>0</v>
      </c>
      <c r="K294" s="143">
        <v>109713</v>
      </c>
      <c r="L294" s="143">
        <v>109689</v>
      </c>
      <c r="M294" s="143">
        <v>0</v>
      </c>
      <c r="N294" s="143">
        <v>0</v>
      </c>
    </row>
    <row r="295" spans="1:14" ht="20.25" customHeight="1" x14ac:dyDescent="0.6">
      <c r="A295" s="76" t="s">
        <v>292</v>
      </c>
      <c r="B295" s="76" t="s">
        <v>298</v>
      </c>
      <c r="C295" s="76" t="s">
        <v>46</v>
      </c>
      <c r="D295" s="76" t="s">
        <v>167</v>
      </c>
      <c r="E295" s="144">
        <v>0</v>
      </c>
      <c r="F295" s="145">
        <v>0</v>
      </c>
      <c r="G295" s="145">
        <v>0</v>
      </c>
      <c r="H295" s="145">
        <v>0</v>
      </c>
      <c r="I295" s="145">
        <v>0</v>
      </c>
      <c r="J295" s="146">
        <v>0</v>
      </c>
      <c r="K295" s="143">
        <v>109713</v>
      </c>
      <c r="L295" s="143">
        <v>109687</v>
      </c>
      <c r="M295" s="143">
        <v>109687</v>
      </c>
      <c r="N295" s="143">
        <v>0</v>
      </c>
    </row>
    <row r="296" spans="1:14" ht="20.25" customHeight="1" x14ac:dyDescent="0.6">
      <c r="A296" s="76" t="s">
        <v>292</v>
      </c>
      <c r="B296" s="76" t="s">
        <v>298</v>
      </c>
      <c r="C296" s="76" t="s">
        <v>48</v>
      </c>
      <c r="D296" s="76" t="s">
        <v>167</v>
      </c>
      <c r="E296" s="144">
        <v>0</v>
      </c>
      <c r="F296" s="145">
        <v>0</v>
      </c>
      <c r="G296" s="145">
        <v>0</v>
      </c>
      <c r="H296" s="145">
        <v>0</v>
      </c>
      <c r="I296" s="145">
        <v>0</v>
      </c>
      <c r="J296" s="146">
        <v>0</v>
      </c>
      <c r="K296" s="143">
        <v>109713</v>
      </c>
      <c r="L296" s="143">
        <v>109687</v>
      </c>
      <c r="M296" s="143">
        <v>109687</v>
      </c>
      <c r="N296" s="143">
        <v>0</v>
      </c>
    </row>
    <row r="297" spans="1:14" ht="20.25" customHeight="1" x14ac:dyDescent="0.6">
      <c r="A297" s="76" t="s">
        <v>292</v>
      </c>
      <c r="B297" s="76" t="s">
        <v>299</v>
      </c>
      <c r="C297" s="76" t="s">
        <v>25</v>
      </c>
      <c r="D297" s="76" t="s">
        <v>165</v>
      </c>
      <c r="E297" s="144">
        <v>69000</v>
      </c>
      <c r="F297" s="145">
        <v>0</v>
      </c>
      <c r="G297" s="145">
        <v>0</v>
      </c>
      <c r="H297" s="145">
        <v>0</v>
      </c>
      <c r="I297" s="145">
        <v>0</v>
      </c>
      <c r="J297" s="146">
        <v>0</v>
      </c>
      <c r="K297" s="143">
        <v>0</v>
      </c>
      <c r="L297" s="143">
        <v>0</v>
      </c>
      <c r="M297" s="143">
        <v>0</v>
      </c>
      <c r="N297" s="143">
        <v>0</v>
      </c>
    </row>
    <row r="298" spans="1:14" ht="20.25" customHeight="1" x14ac:dyDescent="0.6">
      <c r="A298" s="76" t="s">
        <v>300</v>
      </c>
      <c r="B298" s="76" t="s">
        <v>301</v>
      </c>
      <c r="C298" s="76" t="s">
        <v>34</v>
      </c>
      <c r="D298" s="76" t="s">
        <v>165</v>
      </c>
      <c r="E298" s="144">
        <v>19555</v>
      </c>
      <c r="F298" s="145">
        <v>19555</v>
      </c>
      <c r="G298" s="145">
        <v>19555</v>
      </c>
      <c r="H298" s="145">
        <v>60646</v>
      </c>
      <c r="I298" s="145">
        <v>62387</v>
      </c>
      <c r="J298" s="146">
        <v>64132</v>
      </c>
      <c r="K298" s="143">
        <v>39975</v>
      </c>
      <c r="L298" s="143">
        <v>39975</v>
      </c>
      <c r="M298" s="143">
        <v>39975</v>
      </c>
      <c r="N298" s="143">
        <v>0</v>
      </c>
    </row>
    <row r="299" spans="1:14" ht="20.25" customHeight="1" x14ac:dyDescent="0.6">
      <c r="A299" s="76" t="s">
        <v>300</v>
      </c>
      <c r="B299" s="76" t="s">
        <v>302</v>
      </c>
      <c r="C299" s="76" t="s">
        <v>34</v>
      </c>
      <c r="D299" s="76" t="s">
        <v>165</v>
      </c>
      <c r="E299" s="144">
        <v>60000</v>
      </c>
      <c r="F299" s="145">
        <v>62000</v>
      </c>
      <c r="G299" s="145">
        <v>64000</v>
      </c>
      <c r="H299" s="145">
        <v>66000</v>
      </c>
      <c r="I299" s="145">
        <v>0</v>
      </c>
      <c r="J299" s="146">
        <v>0</v>
      </c>
      <c r="K299" s="143">
        <v>0</v>
      </c>
      <c r="L299" s="143">
        <v>0</v>
      </c>
      <c r="M299" s="143">
        <v>0</v>
      </c>
      <c r="N299" s="143">
        <v>0</v>
      </c>
    </row>
    <row r="300" spans="1:14" ht="20.25" customHeight="1" x14ac:dyDescent="0.6">
      <c r="A300" s="76" t="s">
        <v>300</v>
      </c>
      <c r="B300" s="76" t="s">
        <v>302</v>
      </c>
      <c r="C300" s="76" t="s">
        <v>44</v>
      </c>
      <c r="D300" s="76" t="s">
        <v>165</v>
      </c>
      <c r="E300" s="144">
        <v>59004</v>
      </c>
      <c r="F300" s="145">
        <v>60774</v>
      </c>
      <c r="G300" s="145">
        <v>0</v>
      </c>
      <c r="H300" s="145">
        <v>0</v>
      </c>
      <c r="I300" s="145">
        <v>0</v>
      </c>
      <c r="J300" s="146">
        <v>0</v>
      </c>
      <c r="K300" s="143">
        <v>0</v>
      </c>
      <c r="L300" s="143">
        <v>0</v>
      </c>
      <c r="M300" s="143">
        <v>0</v>
      </c>
      <c r="N300" s="143">
        <v>0</v>
      </c>
    </row>
    <row r="301" spans="1:14" ht="20.25" customHeight="1" x14ac:dyDescent="0.6">
      <c r="A301" s="76" t="s">
        <v>300</v>
      </c>
      <c r="B301" s="76" t="s">
        <v>641</v>
      </c>
      <c r="C301" s="76" t="s">
        <v>34</v>
      </c>
      <c r="D301" s="76" t="s">
        <v>165</v>
      </c>
      <c r="E301" s="144">
        <v>0</v>
      </c>
      <c r="F301" s="145">
        <v>0</v>
      </c>
      <c r="G301" s="145">
        <v>64126</v>
      </c>
      <c r="H301" s="145">
        <v>66515</v>
      </c>
      <c r="I301" s="145">
        <v>68902</v>
      </c>
      <c r="J301" s="146">
        <v>71291</v>
      </c>
      <c r="K301" s="143">
        <v>46968</v>
      </c>
      <c r="L301" s="143">
        <v>46968</v>
      </c>
      <c r="M301" s="143">
        <v>0</v>
      </c>
      <c r="N301" s="143">
        <v>0</v>
      </c>
    </row>
    <row r="302" spans="1:14" ht="20.25" customHeight="1" x14ac:dyDescent="0.6">
      <c r="A302" s="76" t="s">
        <v>300</v>
      </c>
      <c r="B302" s="76" t="s">
        <v>303</v>
      </c>
      <c r="C302" s="76" t="s">
        <v>5</v>
      </c>
      <c r="D302" s="76" t="s">
        <v>167</v>
      </c>
      <c r="E302" s="144">
        <v>58665</v>
      </c>
      <c r="F302" s="145">
        <v>0</v>
      </c>
      <c r="G302" s="145">
        <v>0</v>
      </c>
      <c r="H302" s="145">
        <v>0</v>
      </c>
      <c r="I302" s="145">
        <v>0</v>
      </c>
      <c r="J302" s="146">
        <v>0</v>
      </c>
      <c r="K302" s="143">
        <v>746</v>
      </c>
      <c r="L302" s="143">
        <v>0</v>
      </c>
      <c r="M302" s="143">
        <v>0</v>
      </c>
      <c r="N302" s="143">
        <v>0</v>
      </c>
    </row>
    <row r="303" spans="1:14" ht="20.25" customHeight="1" x14ac:dyDescent="0.6">
      <c r="A303" s="76" t="s">
        <v>300</v>
      </c>
      <c r="B303" s="76" t="s">
        <v>303</v>
      </c>
      <c r="C303" s="76" t="s">
        <v>23</v>
      </c>
      <c r="D303" s="76" t="s">
        <v>167</v>
      </c>
      <c r="E303" s="144">
        <v>0</v>
      </c>
      <c r="F303" s="145">
        <v>0</v>
      </c>
      <c r="G303" s="145">
        <v>0</v>
      </c>
      <c r="H303" s="145">
        <v>0</v>
      </c>
      <c r="I303" s="145">
        <v>0</v>
      </c>
      <c r="J303" s="146">
        <v>0</v>
      </c>
      <c r="K303" s="143">
        <v>97885</v>
      </c>
      <c r="L303" s="143">
        <v>97839</v>
      </c>
      <c r="M303" s="143">
        <v>0</v>
      </c>
      <c r="N303" s="143">
        <v>0</v>
      </c>
    </row>
    <row r="304" spans="1:14" ht="20.25" customHeight="1" x14ac:dyDescent="0.6">
      <c r="A304" s="76" t="s">
        <v>300</v>
      </c>
      <c r="B304" s="76" t="s">
        <v>303</v>
      </c>
      <c r="C304" s="76" t="s">
        <v>40</v>
      </c>
      <c r="D304" s="76" t="s">
        <v>167</v>
      </c>
      <c r="E304" s="144">
        <v>0</v>
      </c>
      <c r="F304" s="145">
        <v>0</v>
      </c>
      <c r="G304" s="145">
        <v>0</v>
      </c>
      <c r="H304" s="145">
        <v>0</v>
      </c>
      <c r="I304" s="145">
        <v>0</v>
      </c>
      <c r="J304" s="146">
        <v>0</v>
      </c>
      <c r="K304" s="143">
        <v>97885</v>
      </c>
      <c r="L304" s="143">
        <v>97340</v>
      </c>
      <c r="M304" s="143">
        <v>0</v>
      </c>
      <c r="N304" s="143">
        <v>0</v>
      </c>
    </row>
    <row r="305" spans="1:14" ht="20.25" customHeight="1" x14ac:dyDescent="0.6">
      <c r="A305" s="76" t="s">
        <v>300</v>
      </c>
      <c r="B305" s="76" t="s">
        <v>303</v>
      </c>
      <c r="C305" s="76" t="s">
        <v>46</v>
      </c>
      <c r="D305" s="76" t="s">
        <v>167</v>
      </c>
      <c r="E305" s="144">
        <v>58665</v>
      </c>
      <c r="F305" s="145">
        <v>60646</v>
      </c>
      <c r="G305" s="145">
        <v>62387</v>
      </c>
      <c r="H305" s="145">
        <v>0</v>
      </c>
      <c r="I305" s="145">
        <v>0</v>
      </c>
      <c r="J305" s="146">
        <v>0</v>
      </c>
      <c r="K305" s="143">
        <v>102021</v>
      </c>
      <c r="L305" s="143">
        <v>95250</v>
      </c>
      <c r="M305" s="143">
        <v>95250</v>
      </c>
      <c r="N305" s="143">
        <v>0</v>
      </c>
    </row>
    <row r="306" spans="1:14" ht="20.25" customHeight="1" x14ac:dyDescent="0.6">
      <c r="A306" s="76" t="s">
        <v>300</v>
      </c>
      <c r="B306" s="76" t="s">
        <v>304</v>
      </c>
      <c r="C306" s="76" t="s">
        <v>34</v>
      </c>
      <c r="D306" s="76" t="s">
        <v>165</v>
      </c>
      <c r="E306" s="144">
        <v>6023</v>
      </c>
      <c r="F306" s="145">
        <v>0</v>
      </c>
      <c r="G306" s="145">
        <v>72275</v>
      </c>
      <c r="H306" s="145">
        <v>75166</v>
      </c>
      <c r="I306" s="145">
        <v>78173</v>
      </c>
      <c r="J306" s="146">
        <v>81300</v>
      </c>
      <c r="K306" s="143">
        <v>55968</v>
      </c>
      <c r="L306" s="143">
        <v>55968</v>
      </c>
      <c r="M306" s="143">
        <v>0</v>
      </c>
      <c r="N306" s="143">
        <v>0</v>
      </c>
    </row>
    <row r="307" spans="1:14" ht="20.25" customHeight="1" x14ac:dyDescent="0.6">
      <c r="A307" s="76" t="s">
        <v>300</v>
      </c>
      <c r="B307" s="76" t="s">
        <v>304</v>
      </c>
      <c r="C307" s="76" t="s">
        <v>835</v>
      </c>
      <c r="D307" s="76" t="s">
        <v>165</v>
      </c>
      <c r="E307" s="144">
        <v>72275</v>
      </c>
      <c r="F307" s="145">
        <v>75166</v>
      </c>
      <c r="G307" s="145">
        <v>0</v>
      </c>
      <c r="H307" s="145">
        <v>0</v>
      </c>
      <c r="I307" s="145">
        <v>0</v>
      </c>
      <c r="J307" s="146">
        <v>0</v>
      </c>
      <c r="K307" s="143">
        <v>0</v>
      </c>
      <c r="L307" s="143">
        <v>0</v>
      </c>
      <c r="M307" s="143">
        <v>0</v>
      </c>
      <c r="N307" s="143">
        <v>0</v>
      </c>
    </row>
    <row r="308" spans="1:14" ht="20.25" customHeight="1" x14ac:dyDescent="0.6">
      <c r="A308" s="76" t="s">
        <v>300</v>
      </c>
      <c r="B308" s="76" t="s">
        <v>305</v>
      </c>
      <c r="C308" s="76" t="s">
        <v>816</v>
      </c>
      <c r="D308" s="76" t="s">
        <v>165</v>
      </c>
      <c r="E308" s="144">
        <v>84552</v>
      </c>
      <c r="F308" s="145">
        <v>0</v>
      </c>
      <c r="G308" s="145">
        <v>0</v>
      </c>
      <c r="H308" s="145">
        <v>0</v>
      </c>
      <c r="I308" s="145">
        <v>0</v>
      </c>
      <c r="J308" s="146">
        <v>0</v>
      </c>
      <c r="K308" s="143">
        <v>0</v>
      </c>
      <c r="L308" s="143">
        <v>0</v>
      </c>
      <c r="M308" s="143">
        <v>0</v>
      </c>
      <c r="N308" s="143">
        <v>0</v>
      </c>
    </row>
    <row r="309" spans="1:14" ht="20.25" customHeight="1" x14ac:dyDescent="0.6">
      <c r="A309" s="76" t="s">
        <v>300</v>
      </c>
      <c r="B309" s="76" t="s">
        <v>306</v>
      </c>
      <c r="C309" s="76" t="s">
        <v>23</v>
      </c>
      <c r="D309" s="76" t="s">
        <v>167</v>
      </c>
      <c r="E309" s="144">
        <v>800</v>
      </c>
      <c r="F309" s="145">
        <v>4000</v>
      </c>
      <c r="G309" s="145">
        <v>3500</v>
      </c>
      <c r="H309" s="145">
        <v>0</v>
      </c>
      <c r="I309" s="145">
        <v>0</v>
      </c>
      <c r="J309" s="146">
        <v>0</v>
      </c>
      <c r="K309" s="143">
        <v>38149</v>
      </c>
      <c r="L309" s="143">
        <v>32451</v>
      </c>
      <c r="M309" s="143">
        <v>27332</v>
      </c>
      <c r="N309" s="143">
        <v>0</v>
      </c>
    </row>
    <row r="310" spans="1:14" ht="20.25" customHeight="1" x14ac:dyDescent="0.6">
      <c r="A310" s="76" t="s">
        <v>300</v>
      </c>
      <c r="B310" s="76" t="s">
        <v>306</v>
      </c>
      <c r="C310" s="76" t="s">
        <v>25</v>
      </c>
      <c r="D310" s="76" t="s">
        <v>167</v>
      </c>
      <c r="E310" s="144">
        <v>72275</v>
      </c>
      <c r="F310" s="145">
        <v>0</v>
      </c>
      <c r="G310" s="145">
        <v>0</v>
      </c>
      <c r="H310" s="145">
        <v>0</v>
      </c>
      <c r="I310" s="145">
        <v>0</v>
      </c>
      <c r="J310" s="146">
        <v>0</v>
      </c>
      <c r="K310" s="143">
        <v>0</v>
      </c>
      <c r="L310" s="143">
        <v>0</v>
      </c>
      <c r="M310" s="143">
        <v>0</v>
      </c>
      <c r="N310" s="143">
        <v>0</v>
      </c>
    </row>
    <row r="311" spans="1:14" ht="20.25" customHeight="1" x14ac:dyDescent="0.6">
      <c r="A311" s="76" t="s">
        <v>300</v>
      </c>
      <c r="B311" s="76" t="s">
        <v>306</v>
      </c>
      <c r="C311" s="76" t="s">
        <v>40</v>
      </c>
      <c r="D311" s="76" t="s">
        <v>167</v>
      </c>
      <c r="E311" s="144">
        <v>6050</v>
      </c>
      <c r="F311" s="145">
        <v>6350</v>
      </c>
      <c r="G311" s="145">
        <v>6500</v>
      </c>
      <c r="H311" s="145">
        <v>0</v>
      </c>
      <c r="I311" s="145">
        <v>0</v>
      </c>
      <c r="J311" s="146">
        <v>0</v>
      </c>
      <c r="K311" s="143">
        <v>38149</v>
      </c>
      <c r="L311" s="143">
        <v>32451</v>
      </c>
      <c r="M311" s="143">
        <v>27332</v>
      </c>
      <c r="N311" s="143">
        <v>0</v>
      </c>
    </row>
    <row r="312" spans="1:14" ht="20.25" customHeight="1" x14ac:dyDescent="0.6">
      <c r="A312" s="76" t="s">
        <v>300</v>
      </c>
      <c r="B312" s="76" t="s">
        <v>306</v>
      </c>
      <c r="C312" s="76" t="s">
        <v>180</v>
      </c>
      <c r="D312" s="76" t="s">
        <v>167</v>
      </c>
      <c r="E312" s="144">
        <v>50000</v>
      </c>
      <c r="F312" s="145">
        <v>0</v>
      </c>
      <c r="G312" s="145">
        <v>0</v>
      </c>
      <c r="H312" s="145">
        <v>0</v>
      </c>
      <c r="I312" s="145">
        <v>0</v>
      </c>
      <c r="J312" s="146">
        <v>0</v>
      </c>
      <c r="K312" s="143">
        <v>0</v>
      </c>
      <c r="L312" s="143">
        <v>0</v>
      </c>
      <c r="M312" s="143">
        <v>0</v>
      </c>
      <c r="N312" s="143">
        <v>0</v>
      </c>
    </row>
    <row r="313" spans="1:14" ht="20.25" customHeight="1" x14ac:dyDescent="0.6">
      <c r="A313" s="76" t="s">
        <v>300</v>
      </c>
      <c r="B313" s="76" t="s">
        <v>306</v>
      </c>
      <c r="C313" s="76" t="s">
        <v>44</v>
      </c>
      <c r="D313" s="76" t="s">
        <v>167</v>
      </c>
      <c r="E313" s="144">
        <v>39000</v>
      </c>
      <c r="F313" s="145">
        <v>52000</v>
      </c>
      <c r="G313" s="145">
        <v>27500</v>
      </c>
      <c r="H313" s="145">
        <v>0</v>
      </c>
      <c r="I313" s="145">
        <v>0</v>
      </c>
      <c r="J313" s="146">
        <v>0</v>
      </c>
      <c r="K313" s="143">
        <v>33030</v>
      </c>
      <c r="L313" s="143">
        <v>0</v>
      </c>
      <c r="M313" s="143">
        <v>16515</v>
      </c>
      <c r="N313" s="143">
        <v>0</v>
      </c>
    </row>
    <row r="314" spans="1:14" ht="20.25" customHeight="1" x14ac:dyDescent="0.6">
      <c r="A314" s="76" t="s">
        <v>300</v>
      </c>
      <c r="B314" s="76" t="s">
        <v>306</v>
      </c>
      <c r="C314" s="76" t="s">
        <v>46</v>
      </c>
      <c r="D314" s="76" t="s">
        <v>167</v>
      </c>
      <c r="E314" s="144">
        <v>0</v>
      </c>
      <c r="F314" s="145">
        <v>0</v>
      </c>
      <c r="G314" s="145">
        <v>5000</v>
      </c>
      <c r="H314" s="145">
        <v>0</v>
      </c>
      <c r="I314" s="145">
        <v>0</v>
      </c>
      <c r="J314" s="146">
        <v>0</v>
      </c>
      <c r="K314" s="143">
        <v>38149</v>
      </c>
      <c r="L314" s="143">
        <v>32451</v>
      </c>
      <c r="M314" s="143">
        <v>27332</v>
      </c>
      <c r="N314" s="143">
        <v>0</v>
      </c>
    </row>
    <row r="315" spans="1:14" ht="20.25" customHeight="1" x14ac:dyDescent="0.6">
      <c r="A315" s="76" t="s">
        <v>300</v>
      </c>
      <c r="B315" s="76" t="s">
        <v>306</v>
      </c>
      <c r="C315" s="76" t="s">
        <v>48</v>
      </c>
      <c r="D315" s="76" t="s">
        <v>167</v>
      </c>
      <c r="E315" s="144">
        <v>0</v>
      </c>
      <c r="F315" s="145">
        <v>0</v>
      </c>
      <c r="G315" s="145">
        <v>0</v>
      </c>
      <c r="H315" s="145">
        <v>0</v>
      </c>
      <c r="I315" s="145">
        <v>0</v>
      </c>
      <c r="J315" s="146">
        <v>0</v>
      </c>
      <c r="K315" s="143">
        <v>38149</v>
      </c>
      <c r="L315" s="143">
        <v>32451</v>
      </c>
      <c r="M315" s="143">
        <v>27332</v>
      </c>
      <c r="N315" s="143">
        <v>0</v>
      </c>
    </row>
    <row r="316" spans="1:14" ht="20.25" customHeight="1" x14ac:dyDescent="0.6">
      <c r="A316" s="76" t="s">
        <v>300</v>
      </c>
      <c r="B316" s="76" t="s">
        <v>307</v>
      </c>
      <c r="C316" s="76" t="s">
        <v>25</v>
      </c>
      <c r="D316" s="76" t="s">
        <v>165</v>
      </c>
      <c r="E316" s="144">
        <v>79502</v>
      </c>
      <c r="F316" s="145">
        <v>0</v>
      </c>
      <c r="G316" s="145">
        <v>0</v>
      </c>
      <c r="H316" s="145">
        <v>0</v>
      </c>
      <c r="I316" s="145">
        <v>0</v>
      </c>
      <c r="J316" s="146">
        <v>0</v>
      </c>
      <c r="K316" s="143">
        <v>0</v>
      </c>
      <c r="L316" s="143">
        <v>0</v>
      </c>
      <c r="M316" s="143">
        <v>0</v>
      </c>
      <c r="N316" s="143">
        <v>0</v>
      </c>
    </row>
    <row r="317" spans="1:14" ht="20.25" customHeight="1" x14ac:dyDescent="0.6">
      <c r="A317" s="76" t="s">
        <v>300</v>
      </c>
      <c r="B317" s="76" t="s">
        <v>308</v>
      </c>
      <c r="C317" s="76" t="s">
        <v>25</v>
      </c>
      <c r="D317" s="76" t="s">
        <v>165</v>
      </c>
      <c r="E317" s="144">
        <v>74624</v>
      </c>
      <c r="F317" s="145">
        <v>0</v>
      </c>
      <c r="G317" s="145">
        <v>0</v>
      </c>
      <c r="H317" s="145">
        <v>0</v>
      </c>
      <c r="I317" s="145">
        <v>0</v>
      </c>
      <c r="J317" s="146">
        <v>0</v>
      </c>
      <c r="K317" s="143">
        <v>0</v>
      </c>
      <c r="L317" s="143">
        <v>0</v>
      </c>
      <c r="M317" s="143">
        <v>0</v>
      </c>
      <c r="N317" s="143">
        <v>0</v>
      </c>
    </row>
    <row r="318" spans="1:14" ht="20.25" customHeight="1" x14ac:dyDescent="0.6">
      <c r="A318" s="76" t="s">
        <v>309</v>
      </c>
      <c r="B318" s="76" t="s">
        <v>310</v>
      </c>
      <c r="C318" s="76" t="s">
        <v>25</v>
      </c>
      <c r="D318" s="76" t="s">
        <v>165</v>
      </c>
      <c r="E318" s="144">
        <v>67807</v>
      </c>
      <c r="F318" s="145">
        <v>0</v>
      </c>
      <c r="G318" s="145">
        <v>0</v>
      </c>
      <c r="H318" s="145">
        <v>0</v>
      </c>
      <c r="I318" s="145">
        <v>0</v>
      </c>
      <c r="J318" s="146">
        <v>0</v>
      </c>
      <c r="K318" s="143">
        <v>0</v>
      </c>
      <c r="L318" s="143">
        <v>0</v>
      </c>
      <c r="M318" s="143">
        <v>0</v>
      </c>
      <c r="N318" s="143">
        <v>0</v>
      </c>
    </row>
    <row r="319" spans="1:14" ht="20.25" customHeight="1" x14ac:dyDescent="0.6">
      <c r="A319" s="76" t="s">
        <v>309</v>
      </c>
      <c r="B319" s="76" t="s">
        <v>310</v>
      </c>
      <c r="C319" s="76" t="s">
        <v>44</v>
      </c>
      <c r="D319" s="76" t="s">
        <v>165</v>
      </c>
      <c r="E319" s="144">
        <v>67807</v>
      </c>
      <c r="F319" s="145">
        <v>70735</v>
      </c>
      <c r="G319" s="145">
        <v>0</v>
      </c>
      <c r="H319" s="145">
        <v>0</v>
      </c>
      <c r="I319" s="145">
        <v>0</v>
      </c>
      <c r="J319" s="146">
        <v>0</v>
      </c>
      <c r="K319" s="143">
        <v>0</v>
      </c>
      <c r="L319" s="143">
        <v>0</v>
      </c>
      <c r="M319" s="143">
        <v>0</v>
      </c>
      <c r="N319" s="143">
        <v>0</v>
      </c>
    </row>
    <row r="320" spans="1:14" ht="20.25" customHeight="1" x14ac:dyDescent="0.6">
      <c r="A320" s="76" t="s">
        <v>309</v>
      </c>
      <c r="B320" s="76" t="s">
        <v>311</v>
      </c>
      <c r="C320" s="76" t="s">
        <v>815</v>
      </c>
      <c r="D320" s="76" t="s">
        <v>165</v>
      </c>
      <c r="E320" s="144">
        <v>79337</v>
      </c>
      <c r="F320" s="145">
        <v>0</v>
      </c>
      <c r="G320" s="145">
        <v>0</v>
      </c>
      <c r="H320" s="145">
        <v>0</v>
      </c>
      <c r="I320" s="145">
        <v>0</v>
      </c>
      <c r="J320" s="146">
        <v>0</v>
      </c>
      <c r="K320" s="143">
        <v>0</v>
      </c>
      <c r="L320" s="143">
        <v>0</v>
      </c>
      <c r="M320" s="143">
        <v>0</v>
      </c>
      <c r="N320" s="143">
        <v>0</v>
      </c>
    </row>
    <row r="321" spans="1:14" ht="20.25" customHeight="1" x14ac:dyDescent="0.6">
      <c r="A321" s="76" t="s">
        <v>309</v>
      </c>
      <c r="B321" s="76" t="s">
        <v>311</v>
      </c>
      <c r="C321" s="76" t="s">
        <v>34</v>
      </c>
      <c r="D321" s="76" t="s">
        <v>165</v>
      </c>
      <c r="E321" s="144">
        <v>69774</v>
      </c>
      <c r="F321" s="145">
        <v>46515</v>
      </c>
      <c r="G321" s="145">
        <v>46515</v>
      </c>
      <c r="H321" s="145">
        <v>72205</v>
      </c>
      <c r="I321" s="145">
        <v>75191</v>
      </c>
      <c r="J321" s="146">
        <v>79337</v>
      </c>
      <c r="K321" s="143">
        <v>0</v>
      </c>
      <c r="L321" s="143">
        <v>64000</v>
      </c>
      <c r="M321" s="143">
        <v>64000</v>
      </c>
      <c r="N321" s="143">
        <v>0</v>
      </c>
    </row>
    <row r="322" spans="1:14" ht="20.25" customHeight="1" x14ac:dyDescent="0.6">
      <c r="A322" s="76" t="s">
        <v>309</v>
      </c>
      <c r="B322" s="76" t="s">
        <v>311</v>
      </c>
      <c r="C322" s="76" t="s">
        <v>40</v>
      </c>
      <c r="D322" s="76" t="s">
        <v>165</v>
      </c>
      <c r="E322" s="144">
        <v>69774</v>
      </c>
      <c r="F322" s="145">
        <v>72205</v>
      </c>
      <c r="G322" s="145">
        <v>75191</v>
      </c>
      <c r="H322" s="145">
        <v>0</v>
      </c>
      <c r="I322" s="145">
        <v>0</v>
      </c>
      <c r="J322" s="146">
        <v>0</v>
      </c>
      <c r="K322" s="143">
        <v>0</v>
      </c>
      <c r="L322" s="143">
        <v>0</v>
      </c>
      <c r="M322" s="143">
        <v>0</v>
      </c>
      <c r="N322" s="143">
        <v>0</v>
      </c>
    </row>
    <row r="323" spans="1:14" ht="20.25" customHeight="1" x14ac:dyDescent="0.6">
      <c r="A323" s="76" t="s">
        <v>309</v>
      </c>
      <c r="B323" s="76" t="s">
        <v>311</v>
      </c>
      <c r="C323" s="76" t="s">
        <v>46</v>
      </c>
      <c r="D323" s="76" t="s">
        <v>165</v>
      </c>
      <c r="E323" s="144">
        <v>69774</v>
      </c>
      <c r="F323" s="145">
        <v>72205</v>
      </c>
      <c r="G323" s="145">
        <v>75191</v>
      </c>
      <c r="H323" s="145">
        <v>0</v>
      </c>
      <c r="I323" s="145">
        <v>0</v>
      </c>
      <c r="J323" s="146">
        <v>0</v>
      </c>
      <c r="K323" s="143">
        <v>0</v>
      </c>
      <c r="L323" s="143">
        <v>0</v>
      </c>
      <c r="M323" s="143">
        <v>0</v>
      </c>
      <c r="N323" s="143">
        <v>0</v>
      </c>
    </row>
    <row r="324" spans="1:14" ht="20.25" customHeight="1" x14ac:dyDescent="0.6">
      <c r="A324" s="76" t="s">
        <v>309</v>
      </c>
      <c r="B324" s="76" t="s">
        <v>312</v>
      </c>
      <c r="C324" s="76" t="s">
        <v>5</v>
      </c>
      <c r="D324" s="76" t="s">
        <v>165</v>
      </c>
      <c r="E324" s="144">
        <v>65050</v>
      </c>
      <c r="F324" s="145">
        <v>0</v>
      </c>
      <c r="G324" s="145">
        <v>0</v>
      </c>
      <c r="H324" s="145">
        <v>0</v>
      </c>
      <c r="I324" s="145">
        <v>0</v>
      </c>
      <c r="J324" s="146">
        <v>0</v>
      </c>
      <c r="K324" s="143">
        <v>0</v>
      </c>
      <c r="L324" s="143">
        <v>0</v>
      </c>
      <c r="M324" s="143">
        <v>0</v>
      </c>
      <c r="N324" s="143">
        <v>0</v>
      </c>
    </row>
    <row r="325" spans="1:14" ht="20.25" customHeight="1" x14ac:dyDescent="0.6">
      <c r="A325" s="76" t="s">
        <v>309</v>
      </c>
      <c r="B325" s="76" t="s">
        <v>313</v>
      </c>
      <c r="C325" s="76" t="s">
        <v>23</v>
      </c>
      <c r="D325" s="76" t="s">
        <v>167</v>
      </c>
      <c r="E325" s="144">
        <v>5725</v>
      </c>
      <c r="F325" s="145">
        <v>5725</v>
      </c>
      <c r="G325" s="145">
        <v>0</v>
      </c>
      <c r="H325" s="145">
        <v>0</v>
      </c>
      <c r="I325" s="145">
        <v>0</v>
      </c>
      <c r="J325" s="146">
        <v>0</v>
      </c>
      <c r="K325" s="143">
        <v>22457</v>
      </c>
      <c r="L325" s="143">
        <v>22457</v>
      </c>
      <c r="M325" s="143">
        <v>0</v>
      </c>
      <c r="N325" s="143">
        <v>0</v>
      </c>
    </row>
    <row r="326" spans="1:14" ht="20.25" customHeight="1" x14ac:dyDescent="0.6">
      <c r="A326" s="76" t="s">
        <v>309</v>
      </c>
      <c r="B326" s="76" t="s">
        <v>313</v>
      </c>
      <c r="C326" s="76" t="s">
        <v>34</v>
      </c>
      <c r="D326" s="76" t="s">
        <v>167</v>
      </c>
      <c r="E326" s="144">
        <v>64958</v>
      </c>
      <c r="F326" s="145">
        <v>66957</v>
      </c>
      <c r="G326" s="145">
        <v>69231</v>
      </c>
      <c r="H326" s="145">
        <v>71447</v>
      </c>
      <c r="I326" s="145">
        <v>0</v>
      </c>
      <c r="J326" s="146">
        <v>0</v>
      </c>
      <c r="K326" s="143">
        <v>0</v>
      </c>
      <c r="L326" s="143">
        <v>0</v>
      </c>
      <c r="M326" s="143">
        <v>0</v>
      </c>
      <c r="N326" s="143">
        <v>0</v>
      </c>
    </row>
    <row r="327" spans="1:14" ht="20.25" customHeight="1" x14ac:dyDescent="0.6">
      <c r="A327" s="76" t="s">
        <v>309</v>
      </c>
      <c r="B327" s="76" t="s">
        <v>313</v>
      </c>
      <c r="C327" s="76" t="s">
        <v>835</v>
      </c>
      <c r="D327" s="76" t="s">
        <v>167</v>
      </c>
      <c r="E327" s="144">
        <v>19000</v>
      </c>
      <c r="F327" s="145">
        <v>19000</v>
      </c>
      <c r="G327" s="145">
        <v>0</v>
      </c>
      <c r="H327" s="145">
        <v>0</v>
      </c>
      <c r="I327" s="145">
        <v>0</v>
      </c>
      <c r="J327" s="146">
        <v>0</v>
      </c>
      <c r="K327" s="143">
        <v>34318</v>
      </c>
      <c r="L327" s="143">
        <v>34318</v>
      </c>
      <c r="M327" s="143">
        <v>0</v>
      </c>
      <c r="N327" s="143">
        <v>0</v>
      </c>
    </row>
    <row r="328" spans="1:14" ht="20.25" customHeight="1" x14ac:dyDescent="0.6">
      <c r="A328" s="76" t="s">
        <v>309</v>
      </c>
      <c r="B328" s="76" t="s">
        <v>313</v>
      </c>
      <c r="C328" s="76" t="s">
        <v>40</v>
      </c>
      <c r="D328" s="76" t="s">
        <v>167</v>
      </c>
      <c r="E328" s="144">
        <v>5595</v>
      </c>
      <c r="F328" s="145">
        <v>5807</v>
      </c>
      <c r="G328" s="145">
        <v>0</v>
      </c>
      <c r="H328" s="145">
        <v>0</v>
      </c>
      <c r="I328" s="145">
        <v>0</v>
      </c>
      <c r="J328" s="146">
        <v>0</v>
      </c>
      <c r="K328" s="143">
        <v>22488</v>
      </c>
      <c r="L328" s="143">
        <v>23163</v>
      </c>
      <c r="M328" s="143">
        <v>0</v>
      </c>
      <c r="N328" s="143">
        <v>0</v>
      </c>
    </row>
    <row r="329" spans="1:14" ht="20.25" customHeight="1" x14ac:dyDescent="0.6">
      <c r="A329" s="76" t="s">
        <v>309</v>
      </c>
      <c r="B329" s="76" t="s">
        <v>313</v>
      </c>
      <c r="C329" s="76" t="s">
        <v>44</v>
      </c>
      <c r="D329" s="76" t="s">
        <v>167</v>
      </c>
      <c r="E329" s="144">
        <v>68531</v>
      </c>
      <c r="F329" s="145">
        <v>70640</v>
      </c>
      <c r="G329" s="145">
        <v>0</v>
      </c>
      <c r="H329" s="145">
        <v>0</v>
      </c>
      <c r="I329" s="145">
        <v>0</v>
      </c>
      <c r="J329" s="146">
        <v>0</v>
      </c>
      <c r="K329" s="143">
        <v>13223</v>
      </c>
      <c r="L329" s="143">
        <v>13223</v>
      </c>
      <c r="M329" s="143">
        <v>0</v>
      </c>
      <c r="N329" s="143">
        <v>0</v>
      </c>
    </row>
    <row r="330" spans="1:14" ht="20.25" customHeight="1" x14ac:dyDescent="0.6">
      <c r="A330" s="76" t="s">
        <v>309</v>
      </c>
      <c r="B330" s="76" t="s">
        <v>313</v>
      </c>
      <c r="C330" s="76" t="s">
        <v>46</v>
      </c>
      <c r="D330" s="76" t="s">
        <v>167</v>
      </c>
      <c r="E330" s="144">
        <v>5595</v>
      </c>
      <c r="F330" s="145">
        <v>5595</v>
      </c>
      <c r="G330" s="145">
        <v>5595</v>
      </c>
      <c r="H330" s="145">
        <v>0</v>
      </c>
      <c r="I330" s="145">
        <v>0</v>
      </c>
      <c r="J330" s="146">
        <v>0</v>
      </c>
      <c r="K330" s="143">
        <v>44370</v>
      </c>
      <c r="L330" s="143">
        <v>44370</v>
      </c>
      <c r="M330" s="143">
        <v>44370</v>
      </c>
      <c r="N330" s="143">
        <v>0</v>
      </c>
    </row>
    <row r="331" spans="1:14" ht="20.25" customHeight="1" x14ac:dyDescent="0.6">
      <c r="A331" s="76" t="s">
        <v>309</v>
      </c>
      <c r="B331" s="76" t="s">
        <v>313</v>
      </c>
      <c r="C331" s="76" t="s">
        <v>48</v>
      </c>
      <c r="D331" s="76" t="s">
        <v>167</v>
      </c>
      <c r="E331" s="144">
        <v>13500</v>
      </c>
      <c r="F331" s="145">
        <v>13500</v>
      </c>
      <c r="G331" s="145">
        <v>13500</v>
      </c>
      <c r="H331" s="145">
        <v>0</v>
      </c>
      <c r="I331" s="145">
        <v>0</v>
      </c>
      <c r="J331" s="146">
        <v>0</v>
      </c>
      <c r="K331" s="143">
        <v>21000</v>
      </c>
      <c r="L331" s="143">
        <v>21000</v>
      </c>
      <c r="M331" s="143">
        <v>21000</v>
      </c>
      <c r="N331" s="143">
        <v>0</v>
      </c>
    </row>
    <row r="332" spans="1:14" ht="20.25" customHeight="1" x14ac:dyDescent="0.6">
      <c r="A332" s="76" t="s">
        <v>314</v>
      </c>
      <c r="B332" s="76" t="s">
        <v>315</v>
      </c>
      <c r="C332" s="76" t="s">
        <v>5</v>
      </c>
      <c r="D332" s="76" t="s">
        <v>165</v>
      </c>
      <c r="E332" s="144">
        <v>0</v>
      </c>
      <c r="F332" s="145">
        <v>0</v>
      </c>
      <c r="G332" s="145">
        <v>0</v>
      </c>
      <c r="H332" s="145">
        <v>0</v>
      </c>
      <c r="I332" s="145">
        <v>0</v>
      </c>
      <c r="J332" s="146">
        <v>0</v>
      </c>
      <c r="K332" s="143">
        <v>0</v>
      </c>
      <c r="L332" s="143">
        <v>0</v>
      </c>
      <c r="M332" s="143">
        <v>0</v>
      </c>
      <c r="N332" s="143">
        <v>0</v>
      </c>
    </row>
    <row r="333" spans="1:14" ht="20.25" customHeight="1" x14ac:dyDescent="0.6">
      <c r="A333" s="76" t="s">
        <v>314</v>
      </c>
      <c r="B333" s="76" t="s">
        <v>316</v>
      </c>
      <c r="C333" s="76" t="s">
        <v>826</v>
      </c>
      <c r="D333" s="76" t="s">
        <v>165</v>
      </c>
      <c r="E333" s="144">
        <v>65000</v>
      </c>
      <c r="F333" s="145">
        <v>0</v>
      </c>
      <c r="G333" s="145">
        <v>0</v>
      </c>
      <c r="H333" s="145">
        <v>0</v>
      </c>
      <c r="I333" s="145">
        <v>0</v>
      </c>
      <c r="J333" s="146">
        <v>0</v>
      </c>
      <c r="K333" s="143">
        <v>0</v>
      </c>
      <c r="L333" s="143">
        <v>0</v>
      </c>
      <c r="M333" s="143">
        <v>0</v>
      </c>
      <c r="N333" s="143">
        <v>0</v>
      </c>
    </row>
    <row r="334" spans="1:14" ht="20.25" customHeight="1" x14ac:dyDescent="0.6">
      <c r="A334" s="76" t="s">
        <v>314</v>
      </c>
      <c r="B334" s="76" t="s">
        <v>317</v>
      </c>
      <c r="C334" s="76" t="s">
        <v>44</v>
      </c>
      <c r="D334" s="76" t="s">
        <v>165</v>
      </c>
      <c r="E334" s="144">
        <v>54130</v>
      </c>
      <c r="F334" s="145">
        <v>55983</v>
      </c>
      <c r="G334" s="145">
        <v>0</v>
      </c>
      <c r="H334" s="145">
        <v>0</v>
      </c>
      <c r="I334" s="145">
        <v>0</v>
      </c>
      <c r="J334" s="146">
        <v>0</v>
      </c>
      <c r="K334" s="143">
        <v>0</v>
      </c>
      <c r="L334" s="143">
        <v>0</v>
      </c>
      <c r="M334" s="143">
        <v>0</v>
      </c>
      <c r="N334" s="143">
        <v>0</v>
      </c>
    </row>
    <row r="335" spans="1:14" ht="20.25" customHeight="1" x14ac:dyDescent="0.6">
      <c r="A335" s="76" t="s">
        <v>314</v>
      </c>
      <c r="B335" s="76" t="s">
        <v>318</v>
      </c>
      <c r="C335" s="76" t="s">
        <v>5</v>
      </c>
      <c r="D335" s="76" t="s">
        <v>167</v>
      </c>
      <c r="E335" s="144">
        <v>56784</v>
      </c>
      <c r="F335" s="145">
        <v>0</v>
      </c>
      <c r="G335" s="145">
        <v>0</v>
      </c>
      <c r="H335" s="145">
        <v>0</v>
      </c>
      <c r="I335" s="145">
        <v>0</v>
      </c>
      <c r="J335" s="146">
        <v>0</v>
      </c>
      <c r="K335" s="143">
        <v>0</v>
      </c>
      <c r="L335" s="143">
        <v>0</v>
      </c>
      <c r="M335" s="143">
        <v>0</v>
      </c>
      <c r="N335" s="143">
        <v>0</v>
      </c>
    </row>
    <row r="336" spans="1:14" ht="20.25" customHeight="1" x14ac:dyDescent="0.6">
      <c r="A336" s="76" t="s">
        <v>314</v>
      </c>
      <c r="B336" s="76" t="s">
        <v>318</v>
      </c>
      <c r="C336" s="76" t="s">
        <v>34</v>
      </c>
      <c r="D336" s="76" t="s">
        <v>167</v>
      </c>
      <c r="E336" s="144">
        <v>54130</v>
      </c>
      <c r="F336" s="145">
        <v>55983</v>
      </c>
      <c r="G336" s="145">
        <v>57860</v>
      </c>
      <c r="H336" s="145">
        <v>60052</v>
      </c>
      <c r="I336" s="145">
        <v>0</v>
      </c>
      <c r="J336" s="146">
        <v>0</v>
      </c>
      <c r="K336" s="143">
        <v>0</v>
      </c>
      <c r="L336" s="143">
        <v>0</v>
      </c>
      <c r="M336" s="143">
        <v>0</v>
      </c>
      <c r="N336" s="143">
        <v>0</v>
      </c>
    </row>
    <row r="337" spans="1:14" ht="20.25" customHeight="1" x14ac:dyDescent="0.6">
      <c r="A337" s="76" t="s">
        <v>319</v>
      </c>
      <c r="B337" s="76" t="s">
        <v>321</v>
      </c>
      <c r="C337" s="76" t="s">
        <v>25</v>
      </c>
      <c r="D337" s="76" t="s">
        <v>165</v>
      </c>
      <c r="E337" s="144">
        <v>60906</v>
      </c>
      <c r="F337" s="145">
        <v>0</v>
      </c>
      <c r="G337" s="145">
        <v>0</v>
      </c>
      <c r="H337" s="145">
        <v>0</v>
      </c>
      <c r="I337" s="145">
        <v>0</v>
      </c>
      <c r="J337" s="146">
        <v>0</v>
      </c>
      <c r="K337" s="143">
        <v>0</v>
      </c>
      <c r="L337" s="143">
        <v>0</v>
      </c>
      <c r="M337" s="143">
        <v>0</v>
      </c>
      <c r="N337" s="143">
        <v>0</v>
      </c>
    </row>
    <row r="338" spans="1:14" ht="20.25" customHeight="1" x14ac:dyDescent="0.6">
      <c r="A338" s="76" t="s">
        <v>319</v>
      </c>
      <c r="B338" s="76" t="s">
        <v>858</v>
      </c>
      <c r="C338" s="76" t="s">
        <v>23</v>
      </c>
      <c r="D338" s="76" t="s">
        <v>165</v>
      </c>
      <c r="E338" s="144">
        <v>0</v>
      </c>
      <c r="F338" s="145">
        <v>0</v>
      </c>
      <c r="G338" s="145">
        <v>0</v>
      </c>
      <c r="H338" s="145">
        <v>0</v>
      </c>
      <c r="I338" s="145">
        <v>0</v>
      </c>
      <c r="J338" s="146">
        <v>0</v>
      </c>
      <c r="K338" s="143">
        <v>49800</v>
      </c>
      <c r="L338" s="143">
        <v>49800</v>
      </c>
      <c r="M338" s="143">
        <v>0</v>
      </c>
      <c r="N338" s="143">
        <v>0</v>
      </c>
    </row>
    <row r="339" spans="1:14" ht="20.25" customHeight="1" x14ac:dyDescent="0.6">
      <c r="A339" s="76" t="s">
        <v>319</v>
      </c>
      <c r="B339" s="76" t="s">
        <v>858</v>
      </c>
      <c r="C339" s="76" t="s">
        <v>40</v>
      </c>
      <c r="D339" s="76" t="s">
        <v>165</v>
      </c>
      <c r="E339" s="144">
        <v>0</v>
      </c>
      <c r="F339" s="145">
        <v>0</v>
      </c>
      <c r="G339" s="145">
        <v>0</v>
      </c>
      <c r="H339" s="145">
        <v>0</v>
      </c>
      <c r="I339" s="145">
        <v>0</v>
      </c>
      <c r="J339" s="146">
        <v>0</v>
      </c>
      <c r="K339" s="143">
        <v>41760</v>
      </c>
      <c r="L339" s="143">
        <v>41760</v>
      </c>
      <c r="M339" s="143">
        <v>20880</v>
      </c>
      <c r="N339" s="143">
        <v>0</v>
      </c>
    </row>
    <row r="340" spans="1:14" ht="20.25" customHeight="1" x14ac:dyDescent="0.6">
      <c r="A340" s="76" t="s">
        <v>319</v>
      </c>
      <c r="B340" s="76" t="s">
        <v>858</v>
      </c>
      <c r="C340" s="76" t="s">
        <v>44</v>
      </c>
      <c r="D340" s="76" t="s">
        <v>165</v>
      </c>
      <c r="E340" s="144">
        <v>62609</v>
      </c>
      <c r="F340" s="145">
        <v>64323</v>
      </c>
      <c r="G340" s="145">
        <v>0</v>
      </c>
      <c r="H340" s="145">
        <v>0</v>
      </c>
      <c r="I340" s="145">
        <v>0</v>
      </c>
      <c r="J340" s="146">
        <v>0</v>
      </c>
      <c r="K340" s="143">
        <v>43800</v>
      </c>
      <c r="L340" s="143">
        <v>0</v>
      </c>
      <c r="M340" s="143">
        <v>0</v>
      </c>
      <c r="N340" s="143">
        <v>0</v>
      </c>
    </row>
    <row r="341" spans="1:14" ht="20.25" customHeight="1" x14ac:dyDescent="0.6">
      <c r="A341" s="76" t="s">
        <v>319</v>
      </c>
      <c r="B341" s="76" t="s">
        <v>858</v>
      </c>
      <c r="C341" s="76" t="s">
        <v>46</v>
      </c>
      <c r="D341" s="76" t="s">
        <v>165</v>
      </c>
      <c r="E341" s="144">
        <v>0</v>
      </c>
      <c r="F341" s="145">
        <v>0</v>
      </c>
      <c r="G341" s="145">
        <v>0</v>
      </c>
      <c r="H341" s="145">
        <v>0</v>
      </c>
      <c r="I341" s="145">
        <v>0</v>
      </c>
      <c r="J341" s="146">
        <v>0</v>
      </c>
      <c r="K341" s="143">
        <v>39600</v>
      </c>
      <c r="L341" s="143">
        <v>39600</v>
      </c>
      <c r="M341" s="143">
        <v>39600</v>
      </c>
      <c r="N341" s="143">
        <v>0</v>
      </c>
    </row>
    <row r="342" spans="1:14" ht="20.25" customHeight="1" x14ac:dyDescent="0.6">
      <c r="A342" s="76" t="s">
        <v>319</v>
      </c>
      <c r="B342" s="76" t="s">
        <v>323</v>
      </c>
      <c r="C342" s="76" t="s">
        <v>44</v>
      </c>
      <c r="D342" s="76" t="s">
        <v>165</v>
      </c>
      <c r="E342" s="144">
        <v>69326</v>
      </c>
      <c r="F342" s="145">
        <v>71739</v>
      </c>
      <c r="G342" s="145">
        <v>0</v>
      </c>
      <c r="H342" s="145">
        <v>0</v>
      </c>
      <c r="I342" s="145">
        <v>0</v>
      </c>
      <c r="J342" s="146">
        <v>0</v>
      </c>
      <c r="K342" s="143">
        <v>0</v>
      </c>
      <c r="L342" s="143">
        <v>0</v>
      </c>
      <c r="M342" s="143">
        <v>0</v>
      </c>
      <c r="N342" s="143">
        <v>0</v>
      </c>
    </row>
    <row r="343" spans="1:14" ht="20.25" customHeight="1" x14ac:dyDescent="0.6">
      <c r="A343" s="76" t="s">
        <v>319</v>
      </c>
      <c r="B343" s="76" t="s">
        <v>324</v>
      </c>
      <c r="C343" s="76" t="s">
        <v>25</v>
      </c>
      <c r="D343" s="76" t="s">
        <v>165</v>
      </c>
      <c r="E343" s="144">
        <v>50000</v>
      </c>
      <c r="F343" s="145">
        <v>0</v>
      </c>
      <c r="G343" s="145">
        <v>0</v>
      </c>
      <c r="H343" s="145">
        <v>0</v>
      </c>
      <c r="I343" s="145">
        <v>0</v>
      </c>
      <c r="J343" s="146">
        <v>0</v>
      </c>
      <c r="K343" s="143">
        <v>0</v>
      </c>
      <c r="L343" s="143">
        <v>0</v>
      </c>
      <c r="M343" s="143">
        <v>0</v>
      </c>
      <c r="N343" s="143">
        <v>0</v>
      </c>
    </row>
    <row r="344" spans="1:14" ht="20.25" customHeight="1" x14ac:dyDescent="0.6">
      <c r="A344" s="76" t="s">
        <v>319</v>
      </c>
      <c r="B344" s="76" t="s">
        <v>325</v>
      </c>
      <c r="C344" s="76" t="s">
        <v>5</v>
      </c>
      <c r="D344" s="76" t="s">
        <v>167</v>
      </c>
      <c r="E344" s="144">
        <v>40000</v>
      </c>
      <c r="F344" s="145">
        <v>40000</v>
      </c>
      <c r="G344" s="145">
        <v>0</v>
      </c>
      <c r="H344" s="145">
        <v>0</v>
      </c>
      <c r="I344" s="145">
        <v>0</v>
      </c>
      <c r="J344" s="146">
        <v>0</v>
      </c>
      <c r="K344" s="143">
        <v>29654</v>
      </c>
      <c r="L344" s="143">
        <v>29654</v>
      </c>
      <c r="M344" s="143">
        <v>0</v>
      </c>
      <c r="N344" s="143">
        <v>0</v>
      </c>
    </row>
    <row r="345" spans="1:14" ht="20.25" customHeight="1" x14ac:dyDescent="0.6">
      <c r="A345" s="76" t="s">
        <v>319</v>
      </c>
      <c r="B345" s="76" t="s">
        <v>325</v>
      </c>
      <c r="C345" s="76" t="s">
        <v>23</v>
      </c>
      <c r="D345" s="76" t="s">
        <v>167</v>
      </c>
      <c r="E345" s="144">
        <v>20000</v>
      </c>
      <c r="F345" s="145">
        <v>20000</v>
      </c>
      <c r="G345" s="145">
        <v>0</v>
      </c>
      <c r="H345" s="145">
        <v>0</v>
      </c>
      <c r="I345" s="145">
        <v>0</v>
      </c>
      <c r="J345" s="146">
        <v>0</v>
      </c>
      <c r="K345" s="143">
        <v>34686</v>
      </c>
      <c r="L345" s="143">
        <v>34686</v>
      </c>
      <c r="M345" s="143">
        <v>0</v>
      </c>
      <c r="N345" s="143">
        <v>0</v>
      </c>
    </row>
    <row r="346" spans="1:14" ht="20.25" customHeight="1" x14ac:dyDescent="0.6">
      <c r="A346" s="76" t="s">
        <v>319</v>
      </c>
      <c r="B346" s="76" t="s">
        <v>325</v>
      </c>
      <c r="C346" s="76" t="s">
        <v>34</v>
      </c>
      <c r="D346" s="76" t="s">
        <v>167</v>
      </c>
      <c r="E346" s="144">
        <v>60684</v>
      </c>
      <c r="F346" s="145">
        <v>62100</v>
      </c>
      <c r="G346" s="145">
        <v>63900</v>
      </c>
      <c r="H346" s="145">
        <v>66800</v>
      </c>
      <c r="I346" s="145">
        <v>0</v>
      </c>
      <c r="J346" s="146">
        <v>0</v>
      </c>
      <c r="K346" s="143">
        <v>0</v>
      </c>
      <c r="L346" s="143">
        <v>35280</v>
      </c>
      <c r="M346" s="143">
        <v>35280</v>
      </c>
      <c r="N346" s="143">
        <v>0</v>
      </c>
    </row>
    <row r="347" spans="1:14" ht="20.25" customHeight="1" x14ac:dyDescent="0.6">
      <c r="A347" s="76" t="s">
        <v>319</v>
      </c>
      <c r="B347" s="76" t="s">
        <v>325</v>
      </c>
      <c r="C347" s="76" t="s">
        <v>40</v>
      </c>
      <c r="D347" s="76" t="s">
        <v>167</v>
      </c>
      <c r="E347" s="144">
        <v>20000</v>
      </c>
      <c r="F347" s="145">
        <v>20000</v>
      </c>
      <c r="G347" s="145">
        <v>10000</v>
      </c>
      <c r="H347" s="145">
        <v>0</v>
      </c>
      <c r="I347" s="145">
        <v>0</v>
      </c>
      <c r="J347" s="146">
        <v>0</v>
      </c>
      <c r="K347" s="143">
        <v>29654</v>
      </c>
      <c r="L347" s="143">
        <v>29654</v>
      </c>
      <c r="M347" s="143">
        <v>18352</v>
      </c>
      <c r="N347" s="143">
        <v>0</v>
      </c>
    </row>
    <row r="348" spans="1:14" ht="20.25" customHeight="1" x14ac:dyDescent="0.6">
      <c r="A348" s="76" t="s">
        <v>319</v>
      </c>
      <c r="B348" s="76" t="s">
        <v>325</v>
      </c>
      <c r="C348" s="76" t="s">
        <v>46</v>
      </c>
      <c r="D348" s="76" t="s">
        <v>167</v>
      </c>
      <c r="E348" s="144">
        <v>20000</v>
      </c>
      <c r="F348" s="145">
        <v>20000</v>
      </c>
      <c r="G348" s="145">
        <v>20000</v>
      </c>
      <c r="H348" s="145">
        <v>0</v>
      </c>
      <c r="I348" s="145">
        <v>0</v>
      </c>
      <c r="J348" s="146">
        <v>0</v>
      </c>
      <c r="K348" s="143">
        <v>29654</v>
      </c>
      <c r="L348" s="143">
        <v>29654</v>
      </c>
      <c r="M348" s="143">
        <v>29654</v>
      </c>
      <c r="N348" s="143">
        <v>0</v>
      </c>
    </row>
    <row r="349" spans="1:14" ht="20.25" customHeight="1" x14ac:dyDescent="0.6">
      <c r="A349" s="76" t="s">
        <v>326</v>
      </c>
      <c r="B349" s="76" t="s">
        <v>327</v>
      </c>
      <c r="C349" s="76" t="s">
        <v>5</v>
      </c>
      <c r="D349" s="76" t="s">
        <v>165</v>
      </c>
      <c r="E349" s="144">
        <v>0</v>
      </c>
      <c r="F349" s="145">
        <v>0</v>
      </c>
      <c r="G349" s="145">
        <v>0</v>
      </c>
      <c r="H349" s="145">
        <v>0</v>
      </c>
      <c r="I349" s="145">
        <v>0</v>
      </c>
      <c r="J349" s="146">
        <v>0</v>
      </c>
      <c r="K349" s="143">
        <v>0</v>
      </c>
      <c r="L349" s="143">
        <v>0</v>
      </c>
      <c r="M349" s="143">
        <v>0</v>
      </c>
      <c r="N349" s="143">
        <v>0</v>
      </c>
    </row>
    <row r="350" spans="1:14" ht="20.25" customHeight="1" x14ac:dyDescent="0.6">
      <c r="A350" s="76" t="s">
        <v>326</v>
      </c>
      <c r="B350" s="76" t="s">
        <v>328</v>
      </c>
      <c r="C350" s="76" t="s">
        <v>5</v>
      </c>
      <c r="D350" s="76" t="s">
        <v>167</v>
      </c>
      <c r="E350" s="144">
        <v>40000</v>
      </c>
      <c r="F350" s="145">
        <v>0</v>
      </c>
      <c r="G350" s="145">
        <v>0</v>
      </c>
      <c r="H350" s="145">
        <v>0</v>
      </c>
      <c r="I350" s="145">
        <v>0</v>
      </c>
      <c r="J350" s="146">
        <v>0</v>
      </c>
      <c r="K350" s="143">
        <v>2050</v>
      </c>
      <c r="L350" s="143">
        <v>0</v>
      </c>
      <c r="M350" s="143">
        <v>0</v>
      </c>
      <c r="N350" s="143">
        <v>0</v>
      </c>
    </row>
    <row r="351" spans="1:14" ht="20.25" customHeight="1" x14ac:dyDescent="0.6">
      <c r="A351" s="76" t="s">
        <v>326</v>
      </c>
      <c r="B351" s="76" t="s">
        <v>328</v>
      </c>
      <c r="C351" s="76" t="s">
        <v>23</v>
      </c>
      <c r="D351" s="76" t="s">
        <v>167</v>
      </c>
      <c r="E351" s="144">
        <v>21499</v>
      </c>
      <c r="F351" s="145">
        <v>21499</v>
      </c>
      <c r="G351" s="145">
        <v>0</v>
      </c>
      <c r="H351" s="145">
        <v>0</v>
      </c>
      <c r="I351" s="145">
        <v>0</v>
      </c>
      <c r="J351" s="146">
        <v>0</v>
      </c>
      <c r="K351" s="143">
        <v>7662</v>
      </c>
      <c r="L351" s="143">
        <v>7662</v>
      </c>
      <c r="M351" s="143">
        <v>0</v>
      </c>
      <c r="N351" s="143">
        <v>0</v>
      </c>
    </row>
    <row r="352" spans="1:14" ht="20.25" customHeight="1" x14ac:dyDescent="0.6">
      <c r="A352" s="76" t="s">
        <v>326</v>
      </c>
      <c r="B352" s="76" t="s">
        <v>328</v>
      </c>
      <c r="C352" s="76" t="s">
        <v>25</v>
      </c>
      <c r="D352" s="76" t="s">
        <v>167</v>
      </c>
      <c r="E352" s="144">
        <v>47000</v>
      </c>
      <c r="F352" s="145">
        <v>0</v>
      </c>
      <c r="G352" s="145">
        <v>0</v>
      </c>
      <c r="H352" s="145">
        <v>0</v>
      </c>
      <c r="I352" s="145">
        <v>0</v>
      </c>
      <c r="J352" s="146">
        <v>0</v>
      </c>
      <c r="K352" s="143">
        <v>2050</v>
      </c>
      <c r="L352" s="143">
        <v>0</v>
      </c>
      <c r="M352" s="143">
        <v>0</v>
      </c>
      <c r="N352" s="143">
        <v>0</v>
      </c>
    </row>
    <row r="353" spans="1:14" ht="20.25" customHeight="1" x14ac:dyDescent="0.6">
      <c r="A353" s="76" t="s">
        <v>326</v>
      </c>
      <c r="B353" s="76" t="s">
        <v>328</v>
      </c>
      <c r="C353" s="76" t="s">
        <v>40</v>
      </c>
      <c r="D353" s="76" t="s">
        <v>167</v>
      </c>
      <c r="E353" s="144">
        <v>11528</v>
      </c>
      <c r="F353" s="145">
        <v>14672</v>
      </c>
      <c r="G353" s="145">
        <v>8384</v>
      </c>
      <c r="H353" s="145">
        <v>0</v>
      </c>
      <c r="I353" s="145">
        <v>0</v>
      </c>
      <c r="J353" s="146">
        <v>0</v>
      </c>
      <c r="K353" s="143">
        <v>101162</v>
      </c>
      <c r="L353" s="143">
        <v>10162</v>
      </c>
      <c r="M353" s="143">
        <v>5081</v>
      </c>
      <c r="N353" s="143">
        <v>0</v>
      </c>
    </row>
    <row r="354" spans="1:14" ht="20.25" customHeight="1" x14ac:dyDescent="0.6">
      <c r="A354" s="76" t="s">
        <v>326</v>
      </c>
      <c r="B354" s="76" t="s">
        <v>328</v>
      </c>
      <c r="C354" s="76" t="s">
        <v>44</v>
      </c>
      <c r="D354" s="76" t="s">
        <v>167</v>
      </c>
      <c r="E354" s="144">
        <v>38542</v>
      </c>
      <c r="F354" s="145">
        <v>38542</v>
      </c>
      <c r="G354" s="145">
        <v>0</v>
      </c>
      <c r="H354" s="145">
        <v>0</v>
      </c>
      <c r="I354" s="145">
        <v>0</v>
      </c>
      <c r="J354" s="146">
        <v>0</v>
      </c>
      <c r="K354" s="143">
        <v>7526</v>
      </c>
      <c r="L354" s="143">
        <v>7526</v>
      </c>
      <c r="M354" s="143">
        <v>0</v>
      </c>
      <c r="N354" s="143">
        <v>0</v>
      </c>
    </row>
    <row r="355" spans="1:14" ht="20.25" customHeight="1" x14ac:dyDescent="0.6">
      <c r="A355" s="76" t="s">
        <v>326</v>
      </c>
      <c r="B355" s="76" t="s">
        <v>328</v>
      </c>
      <c r="C355" s="76" t="s">
        <v>46</v>
      </c>
      <c r="D355" s="76" t="s">
        <v>167</v>
      </c>
      <c r="E355" s="144">
        <v>19388</v>
      </c>
      <c r="F355" s="145">
        <v>20288</v>
      </c>
      <c r="G355" s="145">
        <v>20288</v>
      </c>
      <c r="H355" s="145">
        <v>0</v>
      </c>
      <c r="I355" s="145">
        <v>0</v>
      </c>
      <c r="J355" s="146">
        <v>0</v>
      </c>
      <c r="K355" s="143">
        <v>7662</v>
      </c>
      <c r="L355" s="143">
        <v>7662</v>
      </c>
      <c r="M355" s="143">
        <v>7662</v>
      </c>
      <c r="N355" s="143">
        <v>0</v>
      </c>
    </row>
    <row r="356" spans="1:14" ht="20.25" customHeight="1" x14ac:dyDescent="0.6">
      <c r="A356" s="76" t="s">
        <v>326</v>
      </c>
      <c r="B356" s="76" t="s">
        <v>329</v>
      </c>
      <c r="C356" s="76" t="s">
        <v>34</v>
      </c>
      <c r="D356" s="76" t="s">
        <v>165</v>
      </c>
      <c r="E356" s="144">
        <v>65094</v>
      </c>
      <c r="F356" s="145">
        <v>0</v>
      </c>
      <c r="G356" s="145">
        <v>67504</v>
      </c>
      <c r="H356" s="145">
        <v>70255</v>
      </c>
      <c r="I356" s="145">
        <v>72760</v>
      </c>
      <c r="J356" s="146">
        <v>75307</v>
      </c>
      <c r="K356" s="143">
        <v>0</v>
      </c>
      <c r="L356" s="143">
        <v>35362</v>
      </c>
      <c r="M356" s="143">
        <v>35362</v>
      </c>
      <c r="N356" s="143">
        <v>0</v>
      </c>
    </row>
    <row r="357" spans="1:14" ht="20.25" customHeight="1" x14ac:dyDescent="0.6">
      <c r="A357" s="76" t="s">
        <v>330</v>
      </c>
      <c r="B357" s="76" t="s">
        <v>331</v>
      </c>
      <c r="C357" s="76" t="s">
        <v>5</v>
      </c>
      <c r="D357" s="76" t="s">
        <v>165</v>
      </c>
      <c r="E357" s="144">
        <v>0</v>
      </c>
      <c r="F357" s="145">
        <v>0</v>
      </c>
      <c r="G357" s="145">
        <v>0</v>
      </c>
      <c r="H357" s="145">
        <v>0</v>
      </c>
      <c r="I357" s="145">
        <v>0</v>
      </c>
      <c r="J357" s="146">
        <v>0</v>
      </c>
      <c r="K357" s="143">
        <v>0</v>
      </c>
      <c r="L357" s="143">
        <v>0</v>
      </c>
      <c r="M357" s="143">
        <v>0</v>
      </c>
      <c r="N357" s="143">
        <v>0</v>
      </c>
    </row>
    <row r="358" spans="1:14" ht="20.25" customHeight="1" x14ac:dyDescent="0.6">
      <c r="A358" s="76" t="s">
        <v>330</v>
      </c>
      <c r="B358" s="76" t="s">
        <v>332</v>
      </c>
      <c r="C358" s="76" t="s">
        <v>40</v>
      </c>
      <c r="D358" s="76" t="s">
        <v>165</v>
      </c>
      <c r="E358" s="144">
        <v>20000</v>
      </c>
      <c r="F358" s="145">
        <v>20000</v>
      </c>
      <c r="G358" s="145">
        <v>20000</v>
      </c>
      <c r="H358" s="145">
        <v>0</v>
      </c>
      <c r="I358" s="145">
        <v>0</v>
      </c>
      <c r="J358" s="146">
        <v>0</v>
      </c>
      <c r="K358" s="143">
        <v>110990</v>
      </c>
      <c r="L358" s="143">
        <v>110614</v>
      </c>
      <c r="M358" s="143">
        <v>103200</v>
      </c>
      <c r="N358" s="143">
        <v>0</v>
      </c>
    </row>
    <row r="359" spans="1:14" ht="20.25" customHeight="1" x14ac:dyDescent="0.6">
      <c r="A359" s="76" t="s">
        <v>330</v>
      </c>
      <c r="B359" s="76" t="s">
        <v>333</v>
      </c>
      <c r="C359" s="76" t="s">
        <v>19</v>
      </c>
      <c r="D359" s="76" t="s">
        <v>167</v>
      </c>
      <c r="E359" s="144">
        <v>58000</v>
      </c>
      <c r="F359" s="145">
        <v>59000</v>
      </c>
      <c r="G359" s="145">
        <v>60000</v>
      </c>
      <c r="H359" s="145">
        <v>0</v>
      </c>
      <c r="I359" s="145">
        <v>0</v>
      </c>
      <c r="J359" s="146">
        <v>0</v>
      </c>
      <c r="K359" s="143">
        <v>0</v>
      </c>
      <c r="L359" s="143">
        <v>0</v>
      </c>
      <c r="M359" s="143">
        <v>0</v>
      </c>
      <c r="N359" s="143">
        <v>0</v>
      </c>
    </row>
    <row r="360" spans="1:14" ht="20.25" customHeight="1" x14ac:dyDescent="0.6">
      <c r="A360" s="76" t="s">
        <v>330</v>
      </c>
      <c r="B360" s="76" t="s">
        <v>333</v>
      </c>
      <c r="C360" s="76" t="s">
        <v>21</v>
      </c>
      <c r="D360" s="76" t="s">
        <v>167</v>
      </c>
      <c r="E360" s="144">
        <v>0</v>
      </c>
      <c r="F360" s="145">
        <v>0</v>
      </c>
      <c r="G360" s="145">
        <v>0</v>
      </c>
      <c r="H360" s="145">
        <v>0</v>
      </c>
      <c r="I360" s="145">
        <v>0</v>
      </c>
      <c r="J360" s="146">
        <v>0</v>
      </c>
      <c r="K360" s="143">
        <v>8273</v>
      </c>
      <c r="L360" s="143">
        <v>0</v>
      </c>
      <c r="M360" s="143">
        <v>0</v>
      </c>
      <c r="N360" s="143">
        <v>0</v>
      </c>
    </row>
    <row r="361" spans="1:14" ht="20.25" customHeight="1" x14ac:dyDescent="0.6">
      <c r="A361" s="76" t="s">
        <v>330</v>
      </c>
      <c r="B361" s="76" t="s">
        <v>333</v>
      </c>
      <c r="C361" s="76" t="s">
        <v>25</v>
      </c>
      <c r="D361" s="76" t="s">
        <v>167</v>
      </c>
      <c r="E361" s="144">
        <v>44500</v>
      </c>
      <c r="F361" s="145">
        <v>49500</v>
      </c>
      <c r="G361" s="145">
        <v>0</v>
      </c>
      <c r="H361" s="145">
        <v>0</v>
      </c>
      <c r="I361" s="145">
        <v>0</v>
      </c>
      <c r="J361" s="146">
        <v>0</v>
      </c>
      <c r="K361" s="143">
        <v>0</v>
      </c>
      <c r="L361" s="143">
        <v>0</v>
      </c>
      <c r="M361" s="143">
        <v>0</v>
      </c>
      <c r="N361" s="143">
        <v>0</v>
      </c>
    </row>
    <row r="362" spans="1:14" ht="20.25" customHeight="1" x14ac:dyDescent="0.6">
      <c r="A362" s="76" t="s">
        <v>330</v>
      </c>
      <c r="B362" s="76" t="s">
        <v>333</v>
      </c>
      <c r="C362" s="76" t="s">
        <v>40</v>
      </c>
      <c r="D362" s="76" t="s">
        <v>167</v>
      </c>
      <c r="E362" s="144">
        <v>0</v>
      </c>
      <c r="F362" s="145">
        <v>0</v>
      </c>
      <c r="G362" s="145">
        <v>0</v>
      </c>
      <c r="H362" s="145">
        <v>0</v>
      </c>
      <c r="I362" s="145">
        <v>0</v>
      </c>
      <c r="J362" s="146">
        <v>0</v>
      </c>
      <c r="K362" s="143">
        <v>84000</v>
      </c>
      <c r="L362" s="143">
        <v>84000</v>
      </c>
      <c r="M362" s="143">
        <v>47000</v>
      </c>
      <c r="N362" s="143">
        <v>0</v>
      </c>
    </row>
    <row r="363" spans="1:14" ht="20.25" customHeight="1" x14ac:dyDescent="0.6">
      <c r="A363" s="76" t="s">
        <v>330</v>
      </c>
      <c r="B363" s="76" t="s">
        <v>333</v>
      </c>
      <c r="C363" s="76" t="s">
        <v>44</v>
      </c>
      <c r="D363" s="76" t="s">
        <v>167</v>
      </c>
      <c r="E363" s="144">
        <v>0</v>
      </c>
      <c r="F363" s="145">
        <v>0</v>
      </c>
      <c r="G363" s="145">
        <v>0</v>
      </c>
      <c r="H363" s="145">
        <v>0</v>
      </c>
      <c r="I363" s="145">
        <v>0</v>
      </c>
      <c r="J363" s="146">
        <v>0</v>
      </c>
      <c r="K363" s="143">
        <v>33420</v>
      </c>
      <c r="L363" s="143">
        <v>33420</v>
      </c>
      <c r="M363" s="143">
        <v>0</v>
      </c>
      <c r="N363" s="143">
        <v>0</v>
      </c>
    </row>
    <row r="364" spans="1:14" ht="20.25" customHeight="1" x14ac:dyDescent="0.6">
      <c r="A364" s="76" t="s">
        <v>334</v>
      </c>
      <c r="B364" s="76" t="s">
        <v>432</v>
      </c>
      <c r="C364" s="76" t="s">
        <v>40</v>
      </c>
      <c r="D364" s="76" t="s">
        <v>165</v>
      </c>
      <c r="E364" s="144">
        <v>68498</v>
      </c>
      <c r="F364" s="145">
        <v>71238</v>
      </c>
      <c r="G364" s="145">
        <v>74087</v>
      </c>
      <c r="H364" s="145">
        <v>0</v>
      </c>
      <c r="I364" s="145">
        <v>0</v>
      </c>
      <c r="J364" s="146">
        <v>0</v>
      </c>
      <c r="K364" s="143">
        <v>29550</v>
      </c>
      <c r="L364" s="143">
        <v>4450</v>
      </c>
      <c r="M364" s="143">
        <v>3000</v>
      </c>
      <c r="N364" s="143">
        <v>0</v>
      </c>
    </row>
    <row r="365" spans="1:14" ht="20.25" customHeight="1" x14ac:dyDescent="0.6">
      <c r="A365" s="76" t="s">
        <v>334</v>
      </c>
      <c r="B365" s="76" t="s">
        <v>335</v>
      </c>
      <c r="C365" s="76" t="s">
        <v>44</v>
      </c>
      <c r="D365" s="76" t="s">
        <v>165</v>
      </c>
      <c r="E365" s="144">
        <v>67851</v>
      </c>
      <c r="F365" s="145">
        <v>70502</v>
      </c>
      <c r="G365" s="145">
        <v>0</v>
      </c>
      <c r="H365" s="145">
        <v>0</v>
      </c>
      <c r="I365" s="145">
        <v>0</v>
      </c>
      <c r="J365" s="146">
        <v>0</v>
      </c>
      <c r="K365" s="143">
        <v>0</v>
      </c>
      <c r="L365" s="143">
        <v>0</v>
      </c>
      <c r="M365" s="143">
        <v>0</v>
      </c>
      <c r="N365" s="143">
        <v>0</v>
      </c>
    </row>
    <row r="366" spans="1:14" ht="20.25" customHeight="1" x14ac:dyDescent="0.6">
      <c r="A366" s="76" t="s">
        <v>334</v>
      </c>
      <c r="B366" s="76" t="s">
        <v>336</v>
      </c>
      <c r="C366" s="76" t="s">
        <v>25</v>
      </c>
      <c r="D366" s="76" t="s">
        <v>165</v>
      </c>
      <c r="E366" s="144">
        <v>70114</v>
      </c>
      <c r="F366" s="145">
        <v>74866</v>
      </c>
      <c r="G366" s="145">
        <v>0</v>
      </c>
      <c r="H366" s="145">
        <v>0</v>
      </c>
      <c r="I366" s="145">
        <v>0</v>
      </c>
      <c r="J366" s="146">
        <v>0</v>
      </c>
      <c r="K366" s="143">
        <v>0</v>
      </c>
      <c r="L366" s="143">
        <v>0</v>
      </c>
      <c r="M366" s="143">
        <v>0</v>
      </c>
      <c r="N366" s="143">
        <v>0</v>
      </c>
    </row>
    <row r="367" spans="1:14" ht="20.25" customHeight="1" x14ac:dyDescent="0.6">
      <c r="A367" s="76" t="s">
        <v>334</v>
      </c>
      <c r="B367" s="76" t="s">
        <v>337</v>
      </c>
      <c r="C367" s="76" t="s">
        <v>25</v>
      </c>
      <c r="D367" s="76" t="s">
        <v>165</v>
      </c>
      <c r="E367" s="144">
        <v>70114</v>
      </c>
      <c r="F367" s="145">
        <v>0</v>
      </c>
      <c r="G367" s="145">
        <v>0</v>
      </c>
      <c r="H367" s="145">
        <v>0</v>
      </c>
      <c r="I367" s="145">
        <v>0</v>
      </c>
      <c r="J367" s="146">
        <v>0</v>
      </c>
      <c r="K367" s="143">
        <v>0</v>
      </c>
      <c r="L367" s="143">
        <v>0</v>
      </c>
      <c r="M367" s="143">
        <v>0</v>
      </c>
      <c r="N367" s="143">
        <v>0</v>
      </c>
    </row>
    <row r="368" spans="1:14" ht="20.25" customHeight="1" x14ac:dyDescent="0.6">
      <c r="A368" s="76" t="s">
        <v>334</v>
      </c>
      <c r="B368" s="76" t="s">
        <v>338</v>
      </c>
      <c r="C368" s="76" t="s">
        <v>25</v>
      </c>
      <c r="D368" s="76" t="s">
        <v>165</v>
      </c>
      <c r="E368" s="144">
        <v>61000</v>
      </c>
      <c r="F368" s="145">
        <v>0</v>
      </c>
      <c r="G368" s="145">
        <v>0</v>
      </c>
      <c r="H368" s="145">
        <v>0</v>
      </c>
      <c r="I368" s="145">
        <v>0</v>
      </c>
      <c r="J368" s="146">
        <v>0</v>
      </c>
      <c r="K368" s="143">
        <v>0</v>
      </c>
      <c r="L368" s="143">
        <v>0</v>
      </c>
      <c r="M368" s="143">
        <v>0</v>
      </c>
      <c r="N368" s="143">
        <v>0</v>
      </c>
    </row>
    <row r="369" spans="1:14" ht="20.25" customHeight="1" x14ac:dyDescent="0.6">
      <c r="A369" s="76" t="s">
        <v>334</v>
      </c>
      <c r="B369" s="76" t="s">
        <v>339</v>
      </c>
      <c r="C369" s="76" t="s">
        <v>25</v>
      </c>
      <c r="D369" s="76" t="s">
        <v>165</v>
      </c>
      <c r="E369" s="144">
        <v>73619</v>
      </c>
      <c r="F369" s="145">
        <v>0</v>
      </c>
      <c r="G369" s="145">
        <v>0</v>
      </c>
      <c r="H369" s="145">
        <v>0</v>
      </c>
      <c r="I369" s="145">
        <v>0</v>
      </c>
      <c r="J369" s="146">
        <v>0</v>
      </c>
      <c r="K369" s="143">
        <v>0</v>
      </c>
      <c r="L369" s="143">
        <v>0</v>
      </c>
      <c r="M369" s="143">
        <v>0</v>
      </c>
      <c r="N369" s="143">
        <v>0</v>
      </c>
    </row>
    <row r="370" spans="1:14" ht="20.25" customHeight="1" x14ac:dyDescent="0.6">
      <c r="A370" s="76" t="s">
        <v>334</v>
      </c>
      <c r="B370" s="76" t="s">
        <v>340</v>
      </c>
      <c r="C370" s="76" t="s">
        <v>40</v>
      </c>
      <c r="D370" s="76" t="s">
        <v>165</v>
      </c>
      <c r="E370" s="144">
        <v>0</v>
      </c>
      <c r="F370" s="145">
        <v>0</v>
      </c>
      <c r="G370" s="145">
        <v>0</v>
      </c>
      <c r="H370" s="145">
        <v>0</v>
      </c>
      <c r="I370" s="145">
        <v>0</v>
      </c>
      <c r="J370" s="146">
        <v>0</v>
      </c>
      <c r="K370" s="143">
        <v>112000</v>
      </c>
      <c r="L370" s="143">
        <v>112000</v>
      </c>
      <c r="M370" s="143">
        <v>112000</v>
      </c>
      <c r="N370" s="143">
        <v>0</v>
      </c>
    </row>
    <row r="371" spans="1:14" ht="20.25" customHeight="1" x14ac:dyDescent="0.6">
      <c r="A371" s="76" t="s">
        <v>334</v>
      </c>
      <c r="B371" s="76" t="s">
        <v>341</v>
      </c>
      <c r="C371" s="76" t="s">
        <v>25</v>
      </c>
      <c r="D371" s="76" t="s">
        <v>165</v>
      </c>
      <c r="E371" s="144">
        <v>70265</v>
      </c>
      <c r="F371" s="145">
        <v>0</v>
      </c>
      <c r="G371" s="145">
        <v>0</v>
      </c>
      <c r="H371" s="145">
        <v>0</v>
      </c>
      <c r="I371" s="145">
        <v>0</v>
      </c>
      <c r="J371" s="146">
        <v>0</v>
      </c>
      <c r="K371" s="143">
        <v>0</v>
      </c>
      <c r="L371" s="143">
        <v>0</v>
      </c>
      <c r="M371" s="143">
        <v>0</v>
      </c>
      <c r="N371" s="143">
        <v>0</v>
      </c>
    </row>
    <row r="372" spans="1:14" ht="20.25" customHeight="1" x14ac:dyDescent="0.6">
      <c r="A372" s="76" t="s">
        <v>334</v>
      </c>
      <c r="B372" s="76" t="s">
        <v>342</v>
      </c>
      <c r="C372" s="76" t="s">
        <v>25</v>
      </c>
      <c r="D372" s="76" t="s">
        <v>165</v>
      </c>
      <c r="E372" s="144">
        <v>73619</v>
      </c>
      <c r="F372" s="145">
        <v>0</v>
      </c>
      <c r="G372" s="145">
        <v>0</v>
      </c>
      <c r="H372" s="145">
        <v>0</v>
      </c>
      <c r="I372" s="145">
        <v>0</v>
      </c>
      <c r="J372" s="146">
        <v>0</v>
      </c>
      <c r="K372" s="143">
        <v>0</v>
      </c>
      <c r="L372" s="143">
        <v>0</v>
      </c>
      <c r="M372" s="143">
        <v>0</v>
      </c>
      <c r="N372" s="143">
        <v>0</v>
      </c>
    </row>
    <row r="373" spans="1:14" ht="20.25" customHeight="1" x14ac:dyDescent="0.6">
      <c r="A373" s="76" t="s">
        <v>334</v>
      </c>
      <c r="B373" s="76" t="s">
        <v>343</v>
      </c>
      <c r="C373" s="76" t="s">
        <v>25</v>
      </c>
      <c r="D373" s="76" t="s">
        <v>165</v>
      </c>
      <c r="E373" s="144">
        <v>68271</v>
      </c>
      <c r="F373" s="145">
        <v>70988</v>
      </c>
      <c r="G373" s="145">
        <v>0</v>
      </c>
      <c r="H373" s="145">
        <v>0</v>
      </c>
      <c r="I373" s="145">
        <v>0</v>
      </c>
      <c r="J373" s="146">
        <v>0</v>
      </c>
      <c r="K373" s="143">
        <v>0</v>
      </c>
      <c r="L373" s="143">
        <v>0</v>
      </c>
      <c r="M373" s="143">
        <v>0</v>
      </c>
      <c r="N373" s="143">
        <v>0</v>
      </c>
    </row>
    <row r="374" spans="1:14" ht="20.25" customHeight="1" x14ac:dyDescent="0.6">
      <c r="A374" s="76" t="s">
        <v>334</v>
      </c>
      <c r="B374" s="76" t="s">
        <v>343</v>
      </c>
      <c r="C374" s="76" t="s">
        <v>826</v>
      </c>
      <c r="D374" s="76" t="s">
        <v>165</v>
      </c>
      <c r="E374" s="144">
        <v>0</v>
      </c>
      <c r="F374" s="145">
        <v>0</v>
      </c>
      <c r="G374" s="145">
        <v>0</v>
      </c>
      <c r="H374" s="145">
        <v>0</v>
      </c>
      <c r="I374" s="145">
        <v>0</v>
      </c>
      <c r="J374" s="146">
        <v>83569</v>
      </c>
      <c r="K374" s="143">
        <v>0</v>
      </c>
      <c r="L374" s="143">
        <v>0</v>
      </c>
      <c r="M374" s="143">
        <v>0</v>
      </c>
      <c r="N374" s="143">
        <v>0</v>
      </c>
    </row>
    <row r="375" spans="1:14" ht="20.25" customHeight="1" x14ac:dyDescent="0.6">
      <c r="A375" s="76" t="s">
        <v>334</v>
      </c>
      <c r="B375" s="76" t="s">
        <v>344</v>
      </c>
      <c r="C375" s="76" t="s">
        <v>25</v>
      </c>
      <c r="D375" s="76" t="s">
        <v>165</v>
      </c>
      <c r="E375" s="144">
        <v>74352</v>
      </c>
      <c r="F375" s="145">
        <v>0</v>
      </c>
      <c r="G375" s="145">
        <v>0</v>
      </c>
      <c r="H375" s="145">
        <v>0</v>
      </c>
      <c r="I375" s="145">
        <v>0</v>
      </c>
      <c r="J375" s="146">
        <v>0</v>
      </c>
      <c r="K375" s="143">
        <v>0</v>
      </c>
      <c r="L375" s="143">
        <v>0</v>
      </c>
      <c r="M375" s="143">
        <v>0</v>
      </c>
      <c r="N375" s="143">
        <v>0</v>
      </c>
    </row>
    <row r="376" spans="1:14" ht="20.25" customHeight="1" x14ac:dyDescent="0.6">
      <c r="A376" s="76" t="s">
        <v>334</v>
      </c>
      <c r="B376" s="76" t="s">
        <v>345</v>
      </c>
      <c r="C376" s="76" t="s">
        <v>25</v>
      </c>
      <c r="D376" s="76" t="s">
        <v>165</v>
      </c>
      <c r="E376" s="144">
        <v>70660</v>
      </c>
      <c r="F376" s="145">
        <v>73473</v>
      </c>
      <c r="G376" s="145">
        <v>0</v>
      </c>
      <c r="H376" s="145">
        <v>0</v>
      </c>
      <c r="I376" s="145">
        <v>0</v>
      </c>
      <c r="J376" s="146">
        <v>0</v>
      </c>
      <c r="K376" s="143">
        <v>0</v>
      </c>
      <c r="L376" s="143">
        <v>0</v>
      </c>
      <c r="M376" s="143">
        <v>0</v>
      </c>
      <c r="N376" s="143">
        <v>0</v>
      </c>
    </row>
    <row r="377" spans="1:14" ht="20.25" customHeight="1" x14ac:dyDescent="0.6">
      <c r="A377" s="76" t="s">
        <v>334</v>
      </c>
      <c r="B377" s="76" t="s">
        <v>346</v>
      </c>
      <c r="C377" s="76" t="s">
        <v>25</v>
      </c>
      <c r="D377" s="76" t="s">
        <v>165</v>
      </c>
      <c r="E377" s="144">
        <v>74000</v>
      </c>
      <c r="F377" s="145">
        <v>0</v>
      </c>
      <c r="G377" s="145">
        <v>0</v>
      </c>
      <c r="H377" s="145">
        <v>0</v>
      </c>
      <c r="I377" s="145">
        <v>0</v>
      </c>
      <c r="J377" s="146">
        <v>0</v>
      </c>
      <c r="K377" s="143">
        <v>0</v>
      </c>
      <c r="L377" s="143">
        <v>0</v>
      </c>
      <c r="M377" s="143">
        <v>0</v>
      </c>
      <c r="N377" s="143">
        <v>0</v>
      </c>
    </row>
    <row r="378" spans="1:14" ht="20.25" customHeight="1" x14ac:dyDescent="0.6">
      <c r="A378" s="76" t="s">
        <v>334</v>
      </c>
      <c r="B378" s="76" t="s">
        <v>347</v>
      </c>
      <c r="C378" s="76" t="s">
        <v>25</v>
      </c>
      <c r="D378" s="76" t="s">
        <v>165</v>
      </c>
      <c r="E378" s="144">
        <v>68000</v>
      </c>
      <c r="F378" s="145">
        <v>0</v>
      </c>
      <c r="G378" s="145">
        <v>0</v>
      </c>
      <c r="H378" s="145">
        <v>0</v>
      </c>
      <c r="I378" s="145">
        <v>0</v>
      </c>
      <c r="J378" s="146">
        <v>0</v>
      </c>
      <c r="K378" s="143">
        <v>0</v>
      </c>
      <c r="L378" s="143">
        <v>0</v>
      </c>
      <c r="M378" s="143">
        <v>0</v>
      </c>
      <c r="N378" s="143">
        <v>0</v>
      </c>
    </row>
    <row r="379" spans="1:14" ht="20.25" customHeight="1" x14ac:dyDescent="0.6">
      <c r="A379" s="76" t="s">
        <v>334</v>
      </c>
      <c r="B379" s="76" t="s">
        <v>348</v>
      </c>
      <c r="C379" s="76" t="s">
        <v>23</v>
      </c>
      <c r="D379" s="76" t="s">
        <v>167</v>
      </c>
      <c r="E379" s="144">
        <v>0</v>
      </c>
      <c r="F379" s="145">
        <v>0</v>
      </c>
      <c r="G379" s="145">
        <v>0</v>
      </c>
      <c r="H379" s="145">
        <v>0</v>
      </c>
      <c r="I379" s="145">
        <v>0</v>
      </c>
      <c r="J379" s="146">
        <v>0</v>
      </c>
      <c r="K379" s="143">
        <v>80181</v>
      </c>
      <c r="L379" s="143">
        <v>74181</v>
      </c>
      <c r="M379" s="143">
        <v>0</v>
      </c>
      <c r="N379" s="143">
        <v>0</v>
      </c>
    </row>
    <row r="380" spans="1:14" ht="20.25" customHeight="1" x14ac:dyDescent="0.6">
      <c r="A380" s="76" t="s">
        <v>334</v>
      </c>
      <c r="B380" s="76" t="s">
        <v>348</v>
      </c>
      <c r="C380" s="76" t="s">
        <v>25</v>
      </c>
      <c r="D380" s="76" t="s">
        <v>167</v>
      </c>
      <c r="E380" s="144">
        <v>70660</v>
      </c>
      <c r="F380" s="145">
        <v>76173</v>
      </c>
      <c r="G380" s="145">
        <v>0</v>
      </c>
      <c r="H380" s="145">
        <v>0</v>
      </c>
      <c r="I380" s="145">
        <v>0</v>
      </c>
      <c r="J380" s="146">
        <v>0</v>
      </c>
      <c r="K380" s="143">
        <v>0</v>
      </c>
      <c r="L380" s="143">
        <v>0</v>
      </c>
      <c r="M380" s="143">
        <v>0</v>
      </c>
      <c r="N380" s="143">
        <v>0</v>
      </c>
    </row>
    <row r="381" spans="1:14" ht="20.25" customHeight="1" x14ac:dyDescent="0.6">
      <c r="A381" s="76" t="s">
        <v>334</v>
      </c>
      <c r="B381" s="76" t="s">
        <v>348</v>
      </c>
      <c r="C381" s="76" t="s">
        <v>34</v>
      </c>
      <c r="D381" s="76" t="s">
        <v>167</v>
      </c>
      <c r="E381" s="144">
        <v>70660</v>
      </c>
      <c r="F381" s="145">
        <v>73473</v>
      </c>
      <c r="G381" s="145">
        <v>77606</v>
      </c>
      <c r="H381" s="145">
        <v>82139</v>
      </c>
      <c r="I381" s="145">
        <v>84320</v>
      </c>
      <c r="J381" s="146">
        <v>86494</v>
      </c>
      <c r="K381" s="143">
        <v>0</v>
      </c>
      <c r="L381" s="143">
        <v>44435</v>
      </c>
      <c r="M381" s="143">
        <v>43563</v>
      </c>
      <c r="N381" s="143">
        <v>0</v>
      </c>
    </row>
    <row r="382" spans="1:14" ht="20.25" customHeight="1" x14ac:dyDescent="0.6">
      <c r="A382" s="76" t="s">
        <v>334</v>
      </c>
      <c r="B382" s="76" t="s">
        <v>348</v>
      </c>
      <c r="C382" s="76" t="s">
        <v>835</v>
      </c>
      <c r="D382" s="76" t="s">
        <v>167</v>
      </c>
      <c r="E382" s="144">
        <v>0</v>
      </c>
      <c r="F382" s="145">
        <v>0</v>
      </c>
      <c r="G382" s="145">
        <v>0</v>
      </c>
      <c r="H382" s="145">
        <v>0</v>
      </c>
      <c r="I382" s="145">
        <v>0</v>
      </c>
      <c r="J382" s="146">
        <v>0</v>
      </c>
      <c r="K382" s="143">
        <v>71681</v>
      </c>
      <c r="L382" s="143">
        <v>71681</v>
      </c>
      <c r="M382" s="143">
        <v>0</v>
      </c>
      <c r="N382" s="143">
        <v>0</v>
      </c>
    </row>
    <row r="383" spans="1:14" ht="20.25" customHeight="1" x14ac:dyDescent="0.6">
      <c r="A383" s="76" t="s">
        <v>334</v>
      </c>
      <c r="B383" s="76" t="s">
        <v>348</v>
      </c>
      <c r="C383" s="76" t="s">
        <v>40</v>
      </c>
      <c r="D383" s="76" t="s">
        <v>167</v>
      </c>
      <c r="E383" s="144">
        <v>0</v>
      </c>
      <c r="F383" s="145">
        <v>0</v>
      </c>
      <c r="G383" s="145">
        <v>0</v>
      </c>
      <c r="H383" s="145">
        <v>0</v>
      </c>
      <c r="I383" s="145">
        <v>0</v>
      </c>
      <c r="J383" s="146">
        <v>0</v>
      </c>
      <c r="K383" s="143">
        <v>76003</v>
      </c>
      <c r="L383" s="143">
        <v>71681</v>
      </c>
      <c r="M383" s="143">
        <v>71681</v>
      </c>
      <c r="N383" s="143">
        <v>0</v>
      </c>
    </row>
    <row r="384" spans="1:14" ht="20.25" customHeight="1" x14ac:dyDescent="0.6">
      <c r="A384" s="76" t="s">
        <v>334</v>
      </c>
      <c r="B384" s="76" t="s">
        <v>348</v>
      </c>
      <c r="C384" s="76" t="s">
        <v>44</v>
      </c>
      <c r="D384" s="76" t="s">
        <v>167</v>
      </c>
      <c r="E384" s="144">
        <v>70660</v>
      </c>
      <c r="F384" s="145">
        <v>74373</v>
      </c>
      <c r="G384" s="145">
        <v>0</v>
      </c>
      <c r="H384" s="145">
        <v>0</v>
      </c>
      <c r="I384" s="145">
        <v>0</v>
      </c>
      <c r="J384" s="146">
        <v>0</v>
      </c>
      <c r="K384" s="143">
        <v>71681</v>
      </c>
      <c r="L384" s="143">
        <v>71681</v>
      </c>
      <c r="M384" s="143">
        <v>0</v>
      </c>
      <c r="N384" s="143">
        <v>0</v>
      </c>
    </row>
    <row r="385" spans="1:14" ht="20.25" customHeight="1" x14ac:dyDescent="0.6">
      <c r="A385" s="76" t="s">
        <v>334</v>
      </c>
      <c r="B385" s="76" t="s">
        <v>348</v>
      </c>
      <c r="C385" s="76" t="s">
        <v>46</v>
      </c>
      <c r="D385" s="76" t="s">
        <v>167</v>
      </c>
      <c r="E385" s="144">
        <v>0</v>
      </c>
      <c r="F385" s="145">
        <v>0</v>
      </c>
      <c r="G385" s="145">
        <v>0</v>
      </c>
      <c r="H385" s="145">
        <v>0</v>
      </c>
      <c r="I385" s="145">
        <v>0</v>
      </c>
      <c r="J385" s="146">
        <v>0</v>
      </c>
      <c r="K385" s="143">
        <v>73908</v>
      </c>
      <c r="L385" s="143">
        <v>71681</v>
      </c>
      <c r="M385" s="143">
        <v>71681</v>
      </c>
      <c r="N385" s="143">
        <v>0</v>
      </c>
    </row>
    <row r="386" spans="1:14" ht="20.25" customHeight="1" x14ac:dyDescent="0.6">
      <c r="A386" s="76" t="s">
        <v>334</v>
      </c>
      <c r="B386" s="76" t="s">
        <v>348</v>
      </c>
      <c r="C386" s="76" t="s">
        <v>48</v>
      </c>
      <c r="D386" s="76" t="s">
        <v>167</v>
      </c>
      <c r="E386" s="144">
        <v>0</v>
      </c>
      <c r="F386" s="145">
        <v>0</v>
      </c>
      <c r="G386" s="145">
        <v>0</v>
      </c>
      <c r="H386" s="145">
        <v>0</v>
      </c>
      <c r="I386" s="145">
        <v>0</v>
      </c>
      <c r="J386" s="146">
        <v>0</v>
      </c>
      <c r="K386" s="143">
        <v>71681</v>
      </c>
      <c r="L386" s="143">
        <v>71681</v>
      </c>
      <c r="M386" s="143">
        <v>71681</v>
      </c>
      <c r="N386" s="143">
        <v>71681</v>
      </c>
    </row>
    <row r="387" spans="1:14" ht="20.25" customHeight="1" x14ac:dyDescent="0.6">
      <c r="A387" s="76" t="s">
        <v>334</v>
      </c>
      <c r="B387" s="76" t="s">
        <v>349</v>
      </c>
      <c r="C387" s="76" t="s">
        <v>25</v>
      </c>
      <c r="D387" s="76" t="s">
        <v>165</v>
      </c>
      <c r="E387" s="144">
        <v>58349</v>
      </c>
      <c r="F387" s="145">
        <v>0</v>
      </c>
      <c r="G387" s="145">
        <v>0</v>
      </c>
      <c r="H387" s="145">
        <v>0</v>
      </c>
      <c r="I387" s="145">
        <v>0</v>
      </c>
      <c r="J387" s="146">
        <v>0</v>
      </c>
      <c r="K387" s="143">
        <v>0</v>
      </c>
      <c r="L387" s="143">
        <v>0</v>
      </c>
      <c r="M387" s="143">
        <v>0</v>
      </c>
      <c r="N387" s="143">
        <v>0</v>
      </c>
    </row>
    <row r="388" spans="1:14" ht="20.25" customHeight="1" x14ac:dyDescent="0.6">
      <c r="A388" s="76" t="s">
        <v>334</v>
      </c>
      <c r="B388" s="76" t="s">
        <v>349</v>
      </c>
      <c r="C388" s="76" t="s">
        <v>34</v>
      </c>
      <c r="D388" s="76" t="s">
        <v>165</v>
      </c>
      <c r="E388" s="144">
        <v>58349</v>
      </c>
      <c r="F388" s="145">
        <v>61675</v>
      </c>
      <c r="G388" s="145">
        <v>65001</v>
      </c>
      <c r="H388" s="145">
        <v>68327</v>
      </c>
      <c r="I388" s="145">
        <v>0</v>
      </c>
      <c r="J388" s="146">
        <v>0</v>
      </c>
      <c r="K388" s="143">
        <v>0</v>
      </c>
      <c r="L388" s="143">
        <v>0</v>
      </c>
      <c r="M388" s="143">
        <v>0</v>
      </c>
      <c r="N388" s="143">
        <v>0</v>
      </c>
    </row>
    <row r="389" spans="1:14" ht="20.25" customHeight="1" x14ac:dyDescent="0.6">
      <c r="A389" s="76" t="s">
        <v>334</v>
      </c>
      <c r="B389" s="76" t="s">
        <v>349</v>
      </c>
      <c r="C389" s="76" t="s">
        <v>44</v>
      </c>
      <c r="D389" s="76" t="s">
        <v>165</v>
      </c>
      <c r="E389" s="144">
        <v>58349</v>
      </c>
      <c r="F389" s="145">
        <v>61675</v>
      </c>
      <c r="G389" s="145">
        <v>0</v>
      </c>
      <c r="H389" s="145">
        <v>0</v>
      </c>
      <c r="I389" s="145">
        <v>0</v>
      </c>
      <c r="J389" s="146">
        <v>0</v>
      </c>
      <c r="K389" s="143">
        <v>0</v>
      </c>
      <c r="L389" s="143">
        <v>0</v>
      </c>
      <c r="M389" s="143">
        <v>0</v>
      </c>
      <c r="N389" s="143">
        <v>0</v>
      </c>
    </row>
    <row r="390" spans="1:14" ht="20.25" customHeight="1" x14ac:dyDescent="0.6">
      <c r="A390" s="76" t="s">
        <v>334</v>
      </c>
      <c r="B390" s="76" t="s">
        <v>350</v>
      </c>
      <c r="C390" s="76" t="s">
        <v>25</v>
      </c>
      <c r="D390" s="76" t="s">
        <v>165</v>
      </c>
      <c r="E390" s="144">
        <v>70660</v>
      </c>
      <c r="F390" s="145">
        <v>73473</v>
      </c>
      <c r="G390" s="145">
        <v>0</v>
      </c>
      <c r="H390" s="145">
        <v>0</v>
      </c>
      <c r="I390" s="145">
        <v>0</v>
      </c>
      <c r="J390" s="146">
        <v>0</v>
      </c>
      <c r="K390" s="143">
        <v>0</v>
      </c>
      <c r="L390" s="143">
        <v>0</v>
      </c>
      <c r="M390" s="143">
        <v>0</v>
      </c>
      <c r="N390" s="143">
        <v>0</v>
      </c>
    </row>
    <row r="391" spans="1:14" ht="20.25" customHeight="1" x14ac:dyDescent="0.6">
      <c r="A391" s="76" t="s">
        <v>351</v>
      </c>
      <c r="B391" s="76" t="s">
        <v>352</v>
      </c>
      <c r="C391" s="76" t="s">
        <v>5</v>
      </c>
      <c r="D391" s="76" t="s">
        <v>165</v>
      </c>
      <c r="E391" s="144">
        <v>62429</v>
      </c>
      <c r="F391" s="145">
        <v>0</v>
      </c>
      <c r="G391" s="145">
        <v>0</v>
      </c>
      <c r="H391" s="145">
        <v>0</v>
      </c>
      <c r="I391" s="145">
        <v>0</v>
      </c>
      <c r="J391" s="146">
        <v>0</v>
      </c>
      <c r="K391" s="143">
        <v>0</v>
      </c>
      <c r="L391" s="143">
        <v>0</v>
      </c>
      <c r="M391" s="143">
        <v>0</v>
      </c>
      <c r="N391" s="143">
        <v>0</v>
      </c>
    </row>
    <row r="392" spans="1:14" ht="20.25" customHeight="1" x14ac:dyDescent="0.6">
      <c r="A392" s="76" t="s">
        <v>353</v>
      </c>
      <c r="B392" s="76" t="s">
        <v>354</v>
      </c>
      <c r="C392" s="76" t="s">
        <v>25</v>
      </c>
      <c r="D392" s="76" t="s">
        <v>165</v>
      </c>
      <c r="E392" s="144">
        <v>79806</v>
      </c>
      <c r="F392" s="145">
        <v>84515</v>
      </c>
      <c r="G392" s="145">
        <v>0</v>
      </c>
      <c r="H392" s="145">
        <v>0</v>
      </c>
      <c r="I392" s="145">
        <v>0</v>
      </c>
      <c r="J392" s="146">
        <v>0</v>
      </c>
      <c r="K392" s="143">
        <v>0</v>
      </c>
      <c r="L392" s="143">
        <v>0</v>
      </c>
      <c r="M392" s="143">
        <v>0</v>
      </c>
      <c r="N392" s="143">
        <v>0</v>
      </c>
    </row>
    <row r="393" spans="1:14" ht="20.25" customHeight="1" x14ac:dyDescent="0.6">
      <c r="A393" s="76" t="s">
        <v>353</v>
      </c>
      <c r="B393" s="76" t="s">
        <v>354</v>
      </c>
      <c r="C393" s="76" t="s">
        <v>40</v>
      </c>
      <c r="D393" s="76" t="s">
        <v>165</v>
      </c>
      <c r="E393" s="144">
        <v>83796</v>
      </c>
      <c r="F393" s="145">
        <v>88741</v>
      </c>
      <c r="G393" s="145">
        <v>96970</v>
      </c>
      <c r="H393" s="145">
        <v>0</v>
      </c>
      <c r="I393" s="145">
        <v>0</v>
      </c>
      <c r="J393" s="146">
        <v>0</v>
      </c>
      <c r="K393" s="143">
        <v>40000</v>
      </c>
      <c r="L393" s="143">
        <v>0</v>
      </c>
      <c r="M393" s="143">
        <v>0</v>
      </c>
      <c r="N393" s="143">
        <v>0</v>
      </c>
    </row>
    <row r="394" spans="1:14" ht="20.25" customHeight="1" x14ac:dyDescent="0.6">
      <c r="A394" s="76" t="s">
        <v>353</v>
      </c>
      <c r="B394" s="76" t="s">
        <v>354</v>
      </c>
      <c r="C394" s="76" t="s">
        <v>44</v>
      </c>
      <c r="D394" s="76" t="s">
        <v>165</v>
      </c>
      <c r="E394" s="144">
        <v>79806</v>
      </c>
      <c r="F394" s="145">
        <v>84515</v>
      </c>
      <c r="G394" s="145">
        <v>0</v>
      </c>
      <c r="H394" s="145">
        <v>0</v>
      </c>
      <c r="I394" s="145">
        <v>0</v>
      </c>
      <c r="J394" s="146">
        <v>0</v>
      </c>
      <c r="K394" s="143">
        <v>0</v>
      </c>
      <c r="L394" s="143">
        <v>0</v>
      </c>
      <c r="M394" s="143">
        <v>0</v>
      </c>
      <c r="N394" s="143">
        <v>0</v>
      </c>
    </row>
    <row r="395" spans="1:14" ht="20.25" customHeight="1" x14ac:dyDescent="0.6">
      <c r="A395" s="76" t="s">
        <v>353</v>
      </c>
      <c r="B395" s="76" t="s">
        <v>883</v>
      </c>
      <c r="C395" s="76" t="s">
        <v>25</v>
      </c>
      <c r="D395" s="76" t="s">
        <v>165</v>
      </c>
      <c r="E395" s="144">
        <v>76428</v>
      </c>
      <c r="F395" s="145">
        <v>83960</v>
      </c>
      <c r="G395" s="145">
        <v>0</v>
      </c>
      <c r="H395" s="145">
        <v>0</v>
      </c>
      <c r="I395" s="145">
        <v>0</v>
      </c>
      <c r="J395" s="146">
        <v>0</v>
      </c>
      <c r="K395" s="143">
        <v>0</v>
      </c>
      <c r="L395" s="143">
        <v>0</v>
      </c>
      <c r="M395" s="143">
        <v>0</v>
      </c>
      <c r="N395" s="143">
        <v>0</v>
      </c>
    </row>
    <row r="396" spans="1:14" ht="20.25" customHeight="1" x14ac:dyDescent="0.6">
      <c r="A396" s="76" t="s">
        <v>353</v>
      </c>
      <c r="B396" s="76" t="s">
        <v>883</v>
      </c>
      <c r="C396" s="76" t="s">
        <v>34</v>
      </c>
      <c r="D396" s="76" t="s">
        <v>165</v>
      </c>
      <c r="E396" s="144">
        <v>74201</v>
      </c>
      <c r="F396" s="145">
        <v>81514</v>
      </c>
      <c r="G396" s="145">
        <v>86745</v>
      </c>
      <c r="H396" s="145">
        <v>89546</v>
      </c>
      <c r="I396" s="145">
        <v>92625</v>
      </c>
      <c r="J396" s="146">
        <v>95898</v>
      </c>
      <c r="K396" s="143">
        <v>0</v>
      </c>
      <c r="L396" s="143">
        <v>0</v>
      </c>
      <c r="M396" s="143">
        <v>0</v>
      </c>
      <c r="N396" s="143">
        <v>0</v>
      </c>
    </row>
    <row r="397" spans="1:14" ht="20.25" customHeight="1" x14ac:dyDescent="0.6">
      <c r="A397" s="76" t="s">
        <v>353</v>
      </c>
      <c r="B397" s="76" t="s">
        <v>883</v>
      </c>
      <c r="C397" s="76" t="s">
        <v>44</v>
      </c>
      <c r="D397" s="76" t="s">
        <v>165</v>
      </c>
      <c r="E397" s="144">
        <v>74201</v>
      </c>
      <c r="F397" s="145">
        <v>81514</v>
      </c>
      <c r="G397" s="145">
        <v>0</v>
      </c>
      <c r="H397" s="145">
        <v>0</v>
      </c>
      <c r="I397" s="145">
        <v>0</v>
      </c>
      <c r="J397" s="146">
        <v>0</v>
      </c>
      <c r="K397" s="143">
        <v>0</v>
      </c>
      <c r="L397" s="143">
        <v>0</v>
      </c>
      <c r="M397" s="143">
        <v>0</v>
      </c>
      <c r="N397" s="143">
        <v>0</v>
      </c>
    </row>
    <row r="398" spans="1:14" ht="20.25" customHeight="1" x14ac:dyDescent="0.6">
      <c r="A398" s="76" t="s">
        <v>353</v>
      </c>
      <c r="B398" s="76" t="s">
        <v>355</v>
      </c>
      <c r="C398" s="76" t="s">
        <v>5</v>
      </c>
      <c r="D398" s="76" t="s">
        <v>167</v>
      </c>
      <c r="E398" s="144">
        <v>60000</v>
      </c>
      <c r="F398" s="145">
        <v>0</v>
      </c>
      <c r="G398" s="145">
        <v>0</v>
      </c>
      <c r="H398" s="145">
        <v>0</v>
      </c>
      <c r="I398" s="145">
        <v>0</v>
      </c>
      <c r="J398" s="146">
        <v>0</v>
      </c>
      <c r="K398" s="143">
        <v>0</v>
      </c>
      <c r="L398" s="143">
        <v>0</v>
      </c>
      <c r="M398" s="143">
        <v>0</v>
      </c>
      <c r="N398" s="143">
        <v>0</v>
      </c>
    </row>
    <row r="399" spans="1:14" ht="20.25" customHeight="1" x14ac:dyDescent="0.6">
      <c r="A399" s="76" t="s">
        <v>353</v>
      </c>
      <c r="B399" s="76" t="s">
        <v>355</v>
      </c>
      <c r="C399" s="76" t="s">
        <v>23</v>
      </c>
      <c r="D399" s="76" t="s">
        <v>167</v>
      </c>
      <c r="E399" s="144">
        <v>0</v>
      </c>
      <c r="F399" s="145">
        <v>0</v>
      </c>
      <c r="G399" s="145">
        <v>0</v>
      </c>
      <c r="H399" s="145">
        <v>0</v>
      </c>
      <c r="I399" s="145">
        <v>0</v>
      </c>
      <c r="J399" s="146">
        <v>0</v>
      </c>
      <c r="K399" s="143">
        <v>120720</v>
      </c>
      <c r="L399" s="143">
        <v>120615</v>
      </c>
      <c r="M399" s="143">
        <v>0</v>
      </c>
      <c r="N399" s="143">
        <v>0</v>
      </c>
    </row>
    <row r="400" spans="1:14" ht="20.25" customHeight="1" x14ac:dyDescent="0.6">
      <c r="A400" s="76" t="s">
        <v>353</v>
      </c>
      <c r="B400" s="76" t="s">
        <v>355</v>
      </c>
      <c r="C400" s="76" t="s">
        <v>40</v>
      </c>
      <c r="D400" s="76" t="s">
        <v>167</v>
      </c>
      <c r="E400" s="144">
        <v>0</v>
      </c>
      <c r="F400" s="145">
        <v>0</v>
      </c>
      <c r="G400" s="145">
        <v>0</v>
      </c>
      <c r="H400" s="145">
        <v>0</v>
      </c>
      <c r="I400" s="145">
        <v>0</v>
      </c>
      <c r="J400" s="146">
        <v>0</v>
      </c>
      <c r="K400" s="143">
        <v>96702</v>
      </c>
      <c r="L400" s="143">
        <v>97737</v>
      </c>
      <c r="M400" s="143">
        <v>96597</v>
      </c>
      <c r="N400" s="143">
        <v>0</v>
      </c>
    </row>
    <row r="401" spans="1:14" ht="20.25" customHeight="1" x14ac:dyDescent="0.6">
      <c r="A401" s="76" t="s">
        <v>353</v>
      </c>
      <c r="B401" s="76" t="s">
        <v>355</v>
      </c>
      <c r="C401" s="76" t="s">
        <v>46</v>
      </c>
      <c r="D401" s="76" t="s">
        <v>167</v>
      </c>
      <c r="E401" s="144">
        <v>0</v>
      </c>
      <c r="F401" s="145">
        <v>0</v>
      </c>
      <c r="G401" s="145">
        <v>0</v>
      </c>
      <c r="H401" s="145">
        <v>0</v>
      </c>
      <c r="I401" s="145">
        <v>0</v>
      </c>
      <c r="J401" s="146">
        <v>0</v>
      </c>
      <c r="K401" s="143">
        <v>82614</v>
      </c>
      <c r="L401" s="143">
        <v>82614</v>
      </c>
      <c r="M401" s="143">
        <v>82614</v>
      </c>
      <c r="N401" s="143">
        <v>0</v>
      </c>
    </row>
    <row r="402" spans="1:14" ht="20.25" customHeight="1" x14ac:dyDescent="0.6">
      <c r="A402" s="76" t="s">
        <v>353</v>
      </c>
      <c r="B402" s="76" t="s">
        <v>355</v>
      </c>
      <c r="C402" s="76" t="s">
        <v>48</v>
      </c>
      <c r="D402" s="76" t="s">
        <v>167</v>
      </c>
      <c r="E402" s="144">
        <v>0</v>
      </c>
      <c r="F402" s="145">
        <v>0</v>
      </c>
      <c r="G402" s="145">
        <v>0</v>
      </c>
      <c r="H402" s="145">
        <v>0</v>
      </c>
      <c r="I402" s="145">
        <v>0</v>
      </c>
      <c r="J402" s="146">
        <v>0</v>
      </c>
      <c r="K402" s="143">
        <v>10100</v>
      </c>
      <c r="L402" s="143">
        <v>10100</v>
      </c>
      <c r="M402" s="143">
        <v>10100</v>
      </c>
      <c r="N402" s="143">
        <v>0</v>
      </c>
    </row>
    <row r="403" spans="1:14" ht="20.25" customHeight="1" x14ac:dyDescent="0.6">
      <c r="A403" s="76" t="s">
        <v>353</v>
      </c>
      <c r="B403" s="76" t="s">
        <v>356</v>
      </c>
      <c r="C403" s="76" t="s">
        <v>25</v>
      </c>
      <c r="D403" s="76" t="s">
        <v>165</v>
      </c>
      <c r="E403" s="144">
        <v>53119</v>
      </c>
      <c r="F403" s="145">
        <v>53895</v>
      </c>
      <c r="G403" s="145">
        <v>0</v>
      </c>
      <c r="H403" s="145">
        <v>0</v>
      </c>
      <c r="I403" s="145">
        <v>0</v>
      </c>
      <c r="J403" s="146">
        <v>0</v>
      </c>
      <c r="K403" s="143">
        <v>0</v>
      </c>
      <c r="L403" s="143">
        <v>0</v>
      </c>
      <c r="M403" s="143">
        <v>0</v>
      </c>
      <c r="N403" s="143">
        <v>0</v>
      </c>
    </row>
    <row r="404" spans="1:14" ht="20.25" customHeight="1" x14ac:dyDescent="0.6">
      <c r="A404" s="76" t="s">
        <v>353</v>
      </c>
      <c r="B404" s="76" t="s">
        <v>356</v>
      </c>
      <c r="C404" s="76" t="s">
        <v>815</v>
      </c>
      <c r="D404" s="76" t="s">
        <v>165</v>
      </c>
      <c r="E404" s="144">
        <v>67000</v>
      </c>
      <c r="F404" s="145">
        <v>0</v>
      </c>
      <c r="G404" s="145">
        <v>0</v>
      </c>
      <c r="H404" s="145">
        <v>0</v>
      </c>
      <c r="I404" s="145">
        <v>0</v>
      </c>
      <c r="J404" s="146">
        <v>0</v>
      </c>
      <c r="K404" s="143">
        <v>0</v>
      </c>
      <c r="L404" s="143">
        <v>0</v>
      </c>
      <c r="M404" s="143">
        <v>0</v>
      </c>
      <c r="N404" s="143">
        <v>0</v>
      </c>
    </row>
    <row r="405" spans="1:14" ht="20.25" customHeight="1" x14ac:dyDescent="0.6">
      <c r="A405" s="76" t="s">
        <v>353</v>
      </c>
      <c r="B405" s="76" t="s">
        <v>357</v>
      </c>
      <c r="C405" s="76" t="s">
        <v>25</v>
      </c>
      <c r="D405" s="76" t="s">
        <v>165</v>
      </c>
      <c r="E405" s="144">
        <v>78000</v>
      </c>
      <c r="F405" s="145">
        <v>0</v>
      </c>
      <c r="G405" s="145">
        <v>0</v>
      </c>
      <c r="H405" s="145">
        <v>0</v>
      </c>
      <c r="I405" s="145">
        <v>0</v>
      </c>
      <c r="J405" s="146">
        <v>0</v>
      </c>
      <c r="K405" s="143">
        <v>0</v>
      </c>
      <c r="L405" s="143">
        <v>0</v>
      </c>
      <c r="M405" s="143">
        <v>0</v>
      </c>
      <c r="N405" s="143">
        <v>0</v>
      </c>
    </row>
    <row r="406" spans="1:14" ht="20.25" customHeight="1" x14ac:dyDescent="0.6">
      <c r="A406" s="76" t="s">
        <v>353</v>
      </c>
      <c r="B406" s="76" t="s">
        <v>358</v>
      </c>
      <c r="C406" s="76" t="s">
        <v>25</v>
      </c>
      <c r="D406" s="76" t="s">
        <v>165</v>
      </c>
      <c r="E406" s="144">
        <v>76390</v>
      </c>
      <c r="F406" s="145">
        <v>79386</v>
      </c>
      <c r="G406" s="145">
        <v>85374</v>
      </c>
      <c r="H406" s="145">
        <v>86394</v>
      </c>
      <c r="I406" s="145">
        <v>88539</v>
      </c>
      <c r="J406" s="146">
        <v>90082</v>
      </c>
      <c r="K406" s="143">
        <v>0</v>
      </c>
      <c r="L406" s="143">
        <v>0</v>
      </c>
      <c r="M406" s="143">
        <v>0</v>
      </c>
      <c r="N406" s="143">
        <v>0</v>
      </c>
    </row>
    <row r="407" spans="1:14" ht="20.25" customHeight="1" x14ac:dyDescent="0.6">
      <c r="A407" s="76" t="s">
        <v>353</v>
      </c>
      <c r="B407" s="76" t="s">
        <v>358</v>
      </c>
      <c r="C407" s="76" t="s">
        <v>34</v>
      </c>
      <c r="D407" s="76" t="s">
        <v>165</v>
      </c>
      <c r="E407" s="144">
        <v>76390</v>
      </c>
      <c r="F407" s="145">
        <v>79386</v>
      </c>
      <c r="G407" s="145">
        <v>85374</v>
      </c>
      <c r="H407" s="145">
        <v>86394</v>
      </c>
      <c r="I407" s="145">
        <v>88539</v>
      </c>
      <c r="J407" s="146">
        <v>90082</v>
      </c>
      <c r="K407" s="143">
        <v>0</v>
      </c>
      <c r="L407" s="143">
        <v>0</v>
      </c>
      <c r="M407" s="143">
        <v>0</v>
      </c>
      <c r="N407" s="143">
        <v>0</v>
      </c>
    </row>
    <row r="408" spans="1:14" ht="20.25" customHeight="1" x14ac:dyDescent="0.6">
      <c r="A408" s="76" t="s">
        <v>353</v>
      </c>
      <c r="B408" s="76" t="s">
        <v>358</v>
      </c>
      <c r="C408" s="76" t="s">
        <v>44</v>
      </c>
      <c r="D408" s="76" t="s">
        <v>165</v>
      </c>
      <c r="E408" s="144">
        <v>76390</v>
      </c>
      <c r="F408" s="145">
        <v>79386</v>
      </c>
      <c r="G408" s="145">
        <v>85374</v>
      </c>
      <c r="H408" s="145">
        <v>86394</v>
      </c>
      <c r="I408" s="145">
        <v>88539</v>
      </c>
      <c r="J408" s="146">
        <v>90082</v>
      </c>
      <c r="K408" s="143">
        <v>0</v>
      </c>
      <c r="L408" s="143">
        <v>0</v>
      </c>
      <c r="M408" s="143">
        <v>0</v>
      </c>
      <c r="N408" s="143">
        <v>0</v>
      </c>
    </row>
    <row r="409" spans="1:14" ht="20.25" customHeight="1" x14ac:dyDescent="0.6">
      <c r="A409" s="76" t="s">
        <v>353</v>
      </c>
      <c r="B409" s="76" t="s">
        <v>359</v>
      </c>
      <c r="C409" s="76" t="s">
        <v>5</v>
      </c>
      <c r="D409" s="76" t="s">
        <v>165</v>
      </c>
      <c r="E409" s="144">
        <v>70585</v>
      </c>
      <c r="F409" s="145">
        <v>0</v>
      </c>
      <c r="G409" s="145">
        <v>0</v>
      </c>
      <c r="H409" s="145">
        <v>0</v>
      </c>
      <c r="I409" s="145">
        <v>0</v>
      </c>
      <c r="J409" s="146">
        <v>0</v>
      </c>
      <c r="K409" s="143">
        <v>0</v>
      </c>
      <c r="L409" s="143">
        <v>0</v>
      </c>
      <c r="M409" s="143">
        <v>0</v>
      </c>
      <c r="N409" s="143">
        <v>0</v>
      </c>
    </row>
    <row r="410" spans="1:14" ht="20.25" customHeight="1" x14ac:dyDescent="0.6">
      <c r="A410" s="76" t="s">
        <v>353</v>
      </c>
      <c r="B410" s="76" t="s">
        <v>360</v>
      </c>
      <c r="C410" s="76" t="s">
        <v>19</v>
      </c>
      <c r="D410" s="76" t="s">
        <v>165</v>
      </c>
      <c r="E410" s="144">
        <v>80189</v>
      </c>
      <c r="F410" s="145">
        <v>83197</v>
      </c>
      <c r="G410" s="145">
        <v>89174</v>
      </c>
      <c r="H410" s="145">
        <v>90193</v>
      </c>
      <c r="I410" s="145">
        <v>92339</v>
      </c>
      <c r="J410" s="146">
        <v>93882</v>
      </c>
      <c r="K410" s="143">
        <v>0</v>
      </c>
      <c r="L410" s="143">
        <v>0</v>
      </c>
      <c r="M410" s="143">
        <v>0</v>
      </c>
      <c r="N410" s="143">
        <v>0</v>
      </c>
    </row>
    <row r="411" spans="1:14" ht="20.25" customHeight="1" x14ac:dyDescent="0.6">
      <c r="A411" s="76" t="s">
        <v>353</v>
      </c>
      <c r="B411" s="76" t="s">
        <v>360</v>
      </c>
      <c r="C411" s="76" t="s">
        <v>21</v>
      </c>
      <c r="D411" s="76" t="s">
        <v>165</v>
      </c>
      <c r="E411" s="144">
        <v>79889</v>
      </c>
      <c r="F411" s="145">
        <v>82897</v>
      </c>
      <c r="G411" s="145">
        <v>88874</v>
      </c>
      <c r="H411" s="145">
        <v>89893</v>
      </c>
      <c r="I411" s="145">
        <v>92039</v>
      </c>
      <c r="J411" s="146">
        <v>93582</v>
      </c>
      <c r="K411" s="143">
        <v>0</v>
      </c>
      <c r="L411" s="143">
        <v>0</v>
      </c>
      <c r="M411" s="143">
        <v>0</v>
      </c>
      <c r="N411" s="143">
        <v>0</v>
      </c>
    </row>
    <row r="412" spans="1:14" ht="20.25" customHeight="1" x14ac:dyDescent="0.6">
      <c r="A412" s="76" t="s">
        <v>353</v>
      </c>
      <c r="B412" s="76" t="s">
        <v>360</v>
      </c>
      <c r="C412" s="76" t="s">
        <v>25</v>
      </c>
      <c r="D412" s="76" t="s">
        <v>165</v>
      </c>
      <c r="E412" s="144">
        <v>80189</v>
      </c>
      <c r="F412" s="145">
        <v>83197</v>
      </c>
      <c r="G412" s="145">
        <v>0</v>
      </c>
      <c r="H412" s="145">
        <v>0</v>
      </c>
      <c r="I412" s="145">
        <v>0</v>
      </c>
      <c r="J412" s="146">
        <v>0</v>
      </c>
      <c r="K412" s="143">
        <v>0</v>
      </c>
      <c r="L412" s="143">
        <v>0</v>
      </c>
      <c r="M412" s="143">
        <v>0</v>
      </c>
      <c r="N412" s="143">
        <v>0</v>
      </c>
    </row>
    <row r="413" spans="1:14" ht="20.25" customHeight="1" x14ac:dyDescent="0.6">
      <c r="A413" s="76" t="s">
        <v>353</v>
      </c>
      <c r="B413" s="76" t="s">
        <v>360</v>
      </c>
      <c r="C413" s="76" t="s">
        <v>180</v>
      </c>
      <c r="D413" s="76" t="s">
        <v>165</v>
      </c>
      <c r="E413" s="144">
        <v>78681</v>
      </c>
      <c r="F413" s="145">
        <v>81767</v>
      </c>
      <c r="G413" s="145">
        <v>0</v>
      </c>
      <c r="H413" s="145">
        <v>0</v>
      </c>
      <c r="I413" s="145">
        <v>0</v>
      </c>
      <c r="J413" s="146">
        <v>0</v>
      </c>
      <c r="K413" s="143">
        <v>0</v>
      </c>
      <c r="L413" s="143">
        <v>0</v>
      </c>
      <c r="M413" s="143">
        <v>0</v>
      </c>
      <c r="N413" s="143">
        <v>0</v>
      </c>
    </row>
    <row r="414" spans="1:14" ht="20.25" customHeight="1" x14ac:dyDescent="0.6">
      <c r="A414" s="76" t="s">
        <v>353</v>
      </c>
      <c r="B414" s="76" t="s">
        <v>360</v>
      </c>
      <c r="C414" s="76" t="s">
        <v>44</v>
      </c>
      <c r="D414" s="76" t="s">
        <v>165</v>
      </c>
      <c r="E414" s="144">
        <v>80190</v>
      </c>
      <c r="F414" s="145">
        <v>83186</v>
      </c>
      <c r="G414" s="145">
        <v>89174</v>
      </c>
      <c r="H414" s="145">
        <v>90193</v>
      </c>
      <c r="I414" s="145">
        <v>92339</v>
      </c>
      <c r="J414" s="146">
        <v>93882</v>
      </c>
      <c r="K414" s="143">
        <v>0</v>
      </c>
      <c r="L414" s="143">
        <v>0</v>
      </c>
      <c r="M414" s="143">
        <v>0</v>
      </c>
      <c r="N414" s="143">
        <v>0</v>
      </c>
    </row>
    <row r="415" spans="1:14" ht="20.25" customHeight="1" x14ac:dyDescent="0.6">
      <c r="A415" s="76" t="s">
        <v>353</v>
      </c>
      <c r="B415" s="76" t="s">
        <v>361</v>
      </c>
      <c r="C415" s="76" t="s">
        <v>25</v>
      </c>
      <c r="D415" s="76" t="s">
        <v>165</v>
      </c>
      <c r="E415" s="144">
        <v>76136</v>
      </c>
      <c r="F415" s="145">
        <v>82539</v>
      </c>
      <c r="G415" s="145">
        <v>0</v>
      </c>
      <c r="H415" s="145">
        <v>0</v>
      </c>
      <c r="I415" s="145">
        <v>0</v>
      </c>
      <c r="J415" s="146">
        <v>0</v>
      </c>
      <c r="K415" s="143">
        <v>0</v>
      </c>
      <c r="L415" s="143">
        <v>0</v>
      </c>
      <c r="M415" s="143">
        <v>0</v>
      </c>
      <c r="N415" s="143">
        <v>0</v>
      </c>
    </row>
    <row r="416" spans="1:14" ht="20.25" customHeight="1" x14ac:dyDescent="0.6">
      <c r="A416" s="76" t="s">
        <v>353</v>
      </c>
      <c r="B416" s="76" t="s">
        <v>361</v>
      </c>
      <c r="C416" s="76" t="s">
        <v>44</v>
      </c>
      <c r="D416" s="76" t="s">
        <v>165</v>
      </c>
      <c r="E416" s="144">
        <v>76136</v>
      </c>
      <c r="F416" s="145">
        <v>82539</v>
      </c>
      <c r="G416" s="145">
        <v>0</v>
      </c>
      <c r="H416" s="145">
        <v>0</v>
      </c>
      <c r="I416" s="145">
        <v>0</v>
      </c>
      <c r="J416" s="146">
        <v>0</v>
      </c>
      <c r="K416" s="143">
        <v>0</v>
      </c>
      <c r="L416" s="143">
        <v>0</v>
      </c>
      <c r="M416" s="143">
        <v>0</v>
      </c>
      <c r="N416" s="143">
        <v>0</v>
      </c>
    </row>
    <row r="417" spans="1:14" ht="20.25" customHeight="1" x14ac:dyDescent="0.6">
      <c r="A417" s="76" t="s">
        <v>353</v>
      </c>
      <c r="B417" s="76" t="s">
        <v>362</v>
      </c>
      <c r="C417" s="76" t="s">
        <v>25</v>
      </c>
      <c r="D417" s="76" t="s">
        <v>165</v>
      </c>
      <c r="E417" s="144">
        <v>67000</v>
      </c>
      <c r="F417" s="145">
        <v>0</v>
      </c>
      <c r="G417" s="145">
        <v>0</v>
      </c>
      <c r="H417" s="145">
        <v>0</v>
      </c>
      <c r="I417" s="145">
        <v>0</v>
      </c>
      <c r="J417" s="146">
        <v>0</v>
      </c>
      <c r="K417" s="143">
        <v>0</v>
      </c>
      <c r="L417" s="143">
        <v>0</v>
      </c>
      <c r="M417" s="143">
        <v>0</v>
      </c>
      <c r="N417" s="143">
        <v>0</v>
      </c>
    </row>
    <row r="418" spans="1:14" ht="20.25" customHeight="1" x14ac:dyDescent="0.6">
      <c r="A418" s="76" t="s">
        <v>353</v>
      </c>
      <c r="B418" s="76" t="s">
        <v>362</v>
      </c>
      <c r="C418" s="76" t="s">
        <v>34</v>
      </c>
      <c r="D418" s="76" t="s">
        <v>165</v>
      </c>
      <c r="E418" s="144">
        <v>61670</v>
      </c>
      <c r="F418" s="145">
        <v>0</v>
      </c>
      <c r="G418" s="145">
        <v>0</v>
      </c>
      <c r="H418" s="145">
        <v>64221</v>
      </c>
      <c r="I418" s="145">
        <v>69323</v>
      </c>
      <c r="J418" s="146">
        <v>71724</v>
      </c>
      <c r="K418" s="143">
        <v>0</v>
      </c>
      <c r="L418" s="143">
        <v>43020</v>
      </c>
      <c r="M418" s="143">
        <v>43020</v>
      </c>
      <c r="N418" s="143">
        <v>0</v>
      </c>
    </row>
    <row r="419" spans="1:14" ht="20.25" customHeight="1" x14ac:dyDescent="0.6">
      <c r="A419" s="76" t="s">
        <v>353</v>
      </c>
      <c r="B419" s="76" t="s">
        <v>363</v>
      </c>
      <c r="C419" s="76" t="s">
        <v>25</v>
      </c>
      <c r="D419" s="76" t="s">
        <v>165</v>
      </c>
      <c r="E419" s="144">
        <v>79000</v>
      </c>
      <c r="F419" s="145">
        <v>84000</v>
      </c>
      <c r="G419" s="145">
        <v>0</v>
      </c>
      <c r="H419" s="145">
        <v>0</v>
      </c>
      <c r="I419" s="145">
        <v>0</v>
      </c>
      <c r="J419" s="146">
        <v>0</v>
      </c>
      <c r="K419" s="143">
        <v>0</v>
      </c>
      <c r="L419" s="143">
        <v>0</v>
      </c>
      <c r="M419" s="143">
        <v>0</v>
      </c>
      <c r="N419" s="143">
        <v>0</v>
      </c>
    </row>
    <row r="420" spans="1:14" ht="20.25" customHeight="1" x14ac:dyDescent="0.6">
      <c r="A420" s="76" t="s">
        <v>353</v>
      </c>
      <c r="B420" s="76" t="s">
        <v>363</v>
      </c>
      <c r="C420" s="76" t="s">
        <v>34</v>
      </c>
      <c r="D420" s="76" t="s">
        <v>165</v>
      </c>
      <c r="E420" s="144">
        <v>76389</v>
      </c>
      <c r="F420" s="145">
        <v>79387</v>
      </c>
      <c r="G420" s="145">
        <v>85374</v>
      </c>
      <c r="H420" s="145">
        <v>86393</v>
      </c>
      <c r="I420" s="145">
        <v>0</v>
      </c>
      <c r="J420" s="146">
        <v>0</v>
      </c>
      <c r="K420" s="143">
        <v>0</v>
      </c>
      <c r="L420" s="143">
        <v>0</v>
      </c>
      <c r="M420" s="143">
        <v>0</v>
      </c>
      <c r="N420" s="143">
        <v>0</v>
      </c>
    </row>
    <row r="421" spans="1:14" ht="20.25" customHeight="1" x14ac:dyDescent="0.6">
      <c r="A421" s="76" t="s">
        <v>353</v>
      </c>
      <c r="B421" s="76" t="s">
        <v>363</v>
      </c>
      <c r="C421" s="76" t="s">
        <v>44</v>
      </c>
      <c r="D421" s="76" t="s">
        <v>165</v>
      </c>
      <c r="E421" s="144">
        <v>76389</v>
      </c>
      <c r="F421" s="145">
        <v>79387</v>
      </c>
      <c r="G421" s="145">
        <v>0</v>
      </c>
      <c r="H421" s="145">
        <v>0</v>
      </c>
      <c r="I421" s="145">
        <v>0</v>
      </c>
      <c r="J421" s="146">
        <v>0</v>
      </c>
      <c r="K421" s="143">
        <v>0</v>
      </c>
      <c r="L421" s="143">
        <v>0</v>
      </c>
      <c r="M421" s="143">
        <v>0</v>
      </c>
      <c r="N421" s="143">
        <v>0</v>
      </c>
    </row>
    <row r="422" spans="1:14" ht="20.25" customHeight="1" x14ac:dyDescent="0.6">
      <c r="A422" s="76" t="s">
        <v>353</v>
      </c>
      <c r="B422" s="76" t="s">
        <v>364</v>
      </c>
      <c r="C422" s="76" t="s">
        <v>25</v>
      </c>
      <c r="D422" s="76" t="s">
        <v>165</v>
      </c>
      <c r="E422" s="144">
        <v>83089</v>
      </c>
      <c r="F422" s="145">
        <v>0</v>
      </c>
      <c r="G422" s="145">
        <v>0</v>
      </c>
      <c r="H422" s="145">
        <v>0</v>
      </c>
      <c r="I422" s="145">
        <v>0</v>
      </c>
      <c r="J422" s="146">
        <v>0</v>
      </c>
      <c r="K422" s="143">
        <v>0</v>
      </c>
      <c r="L422" s="143">
        <v>0</v>
      </c>
      <c r="M422" s="143">
        <v>0</v>
      </c>
      <c r="N422" s="143">
        <v>0</v>
      </c>
    </row>
    <row r="423" spans="1:14" ht="20.25" customHeight="1" x14ac:dyDescent="0.6">
      <c r="A423" s="76" t="s">
        <v>353</v>
      </c>
      <c r="B423" s="76" t="s">
        <v>364</v>
      </c>
      <c r="C423" s="76" t="s">
        <v>40</v>
      </c>
      <c r="D423" s="76" t="s">
        <v>165</v>
      </c>
      <c r="E423" s="144">
        <v>83089</v>
      </c>
      <c r="F423" s="145">
        <v>88970</v>
      </c>
      <c r="G423" s="145">
        <v>93696</v>
      </c>
      <c r="H423" s="145">
        <v>96666</v>
      </c>
      <c r="I423" s="145">
        <v>100090</v>
      </c>
      <c r="J423" s="146">
        <v>102060</v>
      </c>
      <c r="K423" s="143">
        <v>0</v>
      </c>
      <c r="L423" s="143">
        <v>0</v>
      </c>
      <c r="M423" s="143">
        <v>0</v>
      </c>
      <c r="N423" s="143">
        <v>0</v>
      </c>
    </row>
    <row r="424" spans="1:14" ht="20.25" customHeight="1" x14ac:dyDescent="0.6">
      <c r="A424" s="76" t="s">
        <v>353</v>
      </c>
      <c r="B424" s="76" t="s">
        <v>364</v>
      </c>
      <c r="C424" s="76" t="s">
        <v>44</v>
      </c>
      <c r="D424" s="76" t="s">
        <v>165</v>
      </c>
      <c r="E424" s="144">
        <v>88970</v>
      </c>
      <c r="F424" s="145">
        <v>93696</v>
      </c>
      <c r="G424" s="145">
        <v>0</v>
      </c>
      <c r="H424" s="145">
        <v>0</v>
      </c>
      <c r="I424" s="145">
        <v>0</v>
      </c>
      <c r="J424" s="146">
        <v>0</v>
      </c>
      <c r="K424" s="143">
        <v>0</v>
      </c>
      <c r="L424" s="143">
        <v>0</v>
      </c>
      <c r="M424" s="143">
        <v>0</v>
      </c>
      <c r="N424" s="143">
        <v>0</v>
      </c>
    </row>
    <row r="425" spans="1:14" ht="20.25" customHeight="1" x14ac:dyDescent="0.6">
      <c r="A425" s="76" t="s">
        <v>353</v>
      </c>
      <c r="B425" s="76" t="s">
        <v>365</v>
      </c>
      <c r="C425" s="76" t="s">
        <v>815</v>
      </c>
      <c r="D425" s="76" t="s">
        <v>165</v>
      </c>
      <c r="E425" s="144">
        <v>70000</v>
      </c>
      <c r="F425" s="145">
        <v>0</v>
      </c>
      <c r="G425" s="145">
        <v>0</v>
      </c>
      <c r="H425" s="145">
        <v>0</v>
      </c>
      <c r="I425" s="145">
        <v>0</v>
      </c>
      <c r="J425" s="146">
        <v>0</v>
      </c>
      <c r="K425" s="143">
        <v>0</v>
      </c>
      <c r="L425" s="143">
        <v>0</v>
      </c>
      <c r="M425" s="143">
        <v>0</v>
      </c>
      <c r="N425" s="143">
        <v>0</v>
      </c>
    </row>
    <row r="426" spans="1:14" ht="20.25" customHeight="1" x14ac:dyDescent="0.6">
      <c r="A426" s="76" t="s">
        <v>353</v>
      </c>
      <c r="B426" s="76" t="s">
        <v>827</v>
      </c>
      <c r="C426" s="76" t="s">
        <v>25</v>
      </c>
      <c r="D426" s="76" t="s">
        <v>165</v>
      </c>
      <c r="E426" s="144">
        <v>60810</v>
      </c>
      <c r="F426" s="145">
        <v>0</v>
      </c>
      <c r="G426" s="145">
        <v>0</v>
      </c>
      <c r="H426" s="145">
        <v>0</v>
      </c>
      <c r="I426" s="145">
        <v>0</v>
      </c>
      <c r="J426" s="146">
        <v>0</v>
      </c>
      <c r="K426" s="143">
        <v>0</v>
      </c>
      <c r="L426" s="143">
        <v>0</v>
      </c>
      <c r="M426" s="143">
        <v>0</v>
      </c>
      <c r="N426" s="143">
        <v>0</v>
      </c>
    </row>
    <row r="427" spans="1:14" ht="20.25" customHeight="1" x14ac:dyDescent="0.6">
      <c r="A427" s="76" t="s">
        <v>353</v>
      </c>
      <c r="B427" s="76" t="s">
        <v>366</v>
      </c>
      <c r="C427" s="76" t="s">
        <v>25</v>
      </c>
      <c r="D427" s="76" t="s">
        <v>165</v>
      </c>
      <c r="E427" s="144">
        <v>73584</v>
      </c>
      <c r="F427" s="145">
        <v>76830</v>
      </c>
      <c r="G427" s="145">
        <v>0</v>
      </c>
      <c r="H427" s="145">
        <v>0</v>
      </c>
      <c r="I427" s="145">
        <v>0</v>
      </c>
      <c r="J427" s="146">
        <v>0</v>
      </c>
      <c r="K427" s="143">
        <v>5000</v>
      </c>
      <c r="L427" s="143">
        <v>5000</v>
      </c>
      <c r="M427" s="143">
        <v>0</v>
      </c>
      <c r="N427" s="143">
        <v>0</v>
      </c>
    </row>
    <row r="428" spans="1:14" ht="20.25" customHeight="1" x14ac:dyDescent="0.6">
      <c r="A428" s="76" t="s">
        <v>353</v>
      </c>
      <c r="B428" s="76" t="s">
        <v>366</v>
      </c>
      <c r="C428" s="76" t="s">
        <v>34</v>
      </c>
      <c r="D428" s="76" t="s">
        <v>165</v>
      </c>
      <c r="E428" s="144">
        <v>73584</v>
      </c>
      <c r="F428" s="145">
        <v>76830</v>
      </c>
      <c r="G428" s="145">
        <v>80077</v>
      </c>
      <c r="H428" s="145">
        <v>87323</v>
      </c>
      <c r="I428" s="145">
        <v>0</v>
      </c>
      <c r="J428" s="146">
        <v>0</v>
      </c>
      <c r="K428" s="143">
        <v>5000</v>
      </c>
      <c r="L428" s="143">
        <v>5000</v>
      </c>
      <c r="M428" s="143">
        <v>5000</v>
      </c>
      <c r="N428" s="143">
        <v>5000</v>
      </c>
    </row>
    <row r="429" spans="1:14" ht="20.25" customHeight="1" x14ac:dyDescent="0.6">
      <c r="A429" s="76" t="s">
        <v>353</v>
      </c>
      <c r="B429" s="76" t="s">
        <v>366</v>
      </c>
      <c r="C429" s="76" t="s">
        <v>40</v>
      </c>
      <c r="D429" s="76" t="s">
        <v>165</v>
      </c>
      <c r="E429" s="144">
        <v>73584</v>
      </c>
      <c r="F429" s="145">
        <v>76830</v>
      </c>
      <c r="G429" s="145">
        <v>80076</v>
      </c>
      <c r="H429" s="145">
        <v>0</v>
      </c>
      <c r="I429" s="145">
        <v>0</v>
      </c>
      <c r="J429" s="146">
        <v>0</v>
      </c>
      <c r="K429" s="143">
        <v>35000</v>
      </c>
      <c r="L429" s="143">
        <v>35000</v>
      </c>
      <c r="M429" s="143">
        <v>35000</v>
      </c>
      <c r="N429" s="143">
        <v>0</v>
      </c>
    </row>
    <row r="430" spans="1:14" ht="20.25" customHeight="1" x14ac:dyDescent="0.6">
      <c r="A430" s="76" t="s">
        <v>353</v>
      </c>
      <c r="B430" s="76" t="s">
        <v>366</v>
      </c>
      <c r="C430" s="76" t="s">
        <v>44</v>
      </c>
      <c r="D430" s="76" t="s">
        <v>165</v>
      </c>
      <c r="E430" s="144">
        <v>73584</v>
      </c>
      <c r="F430" s="145">
        <v>76830</v>
      </c>
      <c r="G430" s="145">
        <v>0</v>
      </c>
      <c r="H430" s="145">
        <v>0</v>
      </c>
      <c r="I430" s="145">
        <v>0</v>
      </c>
      <c r="J430" s="146">
        <v>0</v>
      </c>
      <c r="K430" s="143">
        <v>5000</v>
      </c>
      <c r="L430" s="143">
        <v>5000</v>
      </c>
      <c r="M430" s="143">
        <v>0</v>
      </c>
      <c r="N430" s="143">
        <v>0</v>
      </c>
    </row>
    <row r="431" spans="1:14" ht="20.25" customHeight="1" x14ac:dyDescent="0.6">
      <c r="A431" s="76" t="s">
        <v>353</v>
      </c>
      <c r="B431" s="76" t="s">
        <v>366</v>
      </c>
      <c r="C431" s="76" t="s">
        <v>48</v>
      </c>
      <c r="D431" s="76" t="s">
        <v>165</v>
      </c>
      <c r="E431" s="144">
        <v>71440</v>
      </c>
      <c r="F431" s="145">
        <v>74592</v>
      </c>
      <c r="G431" s="145">
        <v>81744</v>
      </c>
      <c r="H431" s="145">
        <v>0</v>
      </c>
      <c r="I431" s="145">
        <v>0</v>
      </c>
      <c r="J431" s="146">
        <v>0</v>
      </c>
      <c r="K431" s="143">
        <v>13000</v>
      </c>
      <c r="L431" s="143">
        <v>13000</v>
      </c>
      <c r="M431" s="143">
        <v>13000</v>
      </c>
      <c r="N431" s="143">
        <v>0</v>
      </c>
    </row>
    <row r="432" spans="1:14" ht="20.25" customHeight="1" x14ac:dyDescent="0.6">
      <c r="A432" s="76" t="s">
        <v>353</v>
      </c>
      <c r="B432" s="76" t="s">
        <v>367</v>
      </c>
      <c r="C432" s="76" t="s">
        <v>34</v>
      </c>
      <c r="D432" s="76" t="s">
        <v>165</v>
      </c>
      <c r="E432" s="144">
        <v>33000</v>
      </c>
      <c r="F432" s="145">
        <v>33000</v>
      </c>
      <c r="G432" s="145">
        <v>84479</v>
      </c>
      <c r="H432" s="145">
        <v>90011</v>
      </c>
      <c r="I432" s="145">
        <v>93612</v>
      </c>
      <c r="J432" s="146">
        <v>97356</v>
      </c>
      <c r="K432" s="143">
        <v>0</v>
      </c>
      <c r="L432" s="143">
        <v>0</v>
      </c>
      <c r="M432" s="143">
        <v>0</v>
      </c>
      <c r="N432" s="143">
        <v>0</v>
      </c>
    </row>
    <row r="433" spans="1:14" ht="20.25" customHeight="1" x14ac:dyDescent="0.6">
      <c r="A433" s="76" t="s">
        <v>353</v>
      </c>
      <c r="B433" s="76" t="s">
        <v>368</v>
      </c>
      <c r="C433" s="76" t="s">
        <v>25</v>
      </c>
      <c r="D433" s="76" t="s">
        <v>165</v>
      </c>
      <c r="E433" s="144">
        <v>84479</v>
      </c>
      <c r="F433" s="145">
        <v>90011</v>
      </c>
      <c r="G433" s="145">
        <v>0</v>
      </c>
      <c r="H433" s="145">
        <v>0</v>
      </c>
      <c r="I433" s="145">
        <v>0</v>
      </c>
      <c r="J433" s="146">
        <v>0</v>
      </c>
      <c r="K433" s="143">
        <v>0</v>
      </c>
      <c r="L433" s="143">
        <v>0</v>
      </c>
      <c r="M433" s="143">
        <v>0</v>
      </c>
      <c r="N433" s="143">
        <v>0</v>
      </c>
    </row>
    <row r="434" spans="1:14" ht="20.25" customHeight="1" x14ac:dyDescent="0.6">
      <c r="A434" s="76" t="s">
        <v>353</v>
      </c>
      <c r="B434" s="76" t="s">
        <v>368</v>
      </c>
      <c r="C434" s="76" t="s">
        <v>30</v>
      </c>
      <c r="D434" s="76" t="s">
        <v>165</v>
      </c>
      <c r="E434" s="144">
        <v>84479</v>
      </c>
      <c r="F434" s="145">
        <v>90011</v>
      </c>
      <c r="G434" s="145">
        <v>96112</v>
      </c>
      <c r="H434" s="145">
        <v>0</v>
      </c>
      <c r="I434" s="145">
        <v>0</v>
      </c>
      <c r="J434" s="146">
        <v>0</v>
      </c>
      <c r="K434" s="143">
        <v>0</v>
      </c>
      <c r="L434" s="143">
        <v>0</v>
      </c>
      <c r="M434" s="143">
        <v>0</v>
      </c>
      <c r="N434" s="143">
        <v>0</v>
      </c>
    </row>
    <row r="435" spans="1:14" ht="20.25" customHeight="1" x14ac:dyDescent="0.6">
      <c r="A435" s="76" t="s">
        <v>353</v>
      </c>
      <c r="B435" s="76" t="s">
        <v>368</v>
      </c>
      <c r="C435" s="76" t="s">
        <v>44</v>
      </c>
      <c r="D435" s="76" t="s">
        <v>165</v>
      </c>
      <c r="E435" s="144">
        <v>84479</v>
      </c>
      <c r="F435" s="145">
        <v>90011</v>
      </c>
      <c r="G435" s="145">
        <v>93612</v>
      </c>
      <c r="H435" s="145">
        <v>97356</v>
      </c>
      <c r="I435" s="145">
        <v>101250</v>
      </c>
      <c r="J435" s="146">
        <v>105300</v>
      </c>
      <c r="K435" s="143">
        <v>0</v>
      </c>
      <c r="L435" s="143">
        <v>0</v>
      </c>
      <c r="M435" s="143">
        <v>0</v>
      </c>
      <c r="N435" s="143">
        <v>0</v>
      </c>
    </row>
    <row r="436" spans="1:14" ht="20.25" customHeight="1" x14ac:dyDescent="0.6">
      <c r="A436" s="76" t="s">
        <v>353</v>
      </c>
      <c r="B436" s="76" t="s">
        <v>370</v>
      </c>
      <c r="C436" s="76" t="s">
        <v>25</v>
      </c>
      <c r="D436" s="76" t="s">
        <v>165</v>
      </c>
      <c r="E436" s="144">
        <v>82181</v>
      </c>
      <c r="F436" s="145">
        <v>90884</v>
      </c>
      <c r="G436" s="145">
        <v>0</v>
      </c>
      <c r="H436" s="145">
        <v>0</v>
      </c>
      <c r="I436" s="145">
        <v>0</v>
      </c>
      <c r="J436" s="146">
        <v>0</v>
      </c>
      <c r="K436" s="143">
        <v>0</v>
      </c>
      <c r="L436" s="143">
        <v>0</v>
      </c>
      <c r="M436" s="143">
        <v>0</v>
      </c>
      <c r="N436" s="143">
        <v>0</v>
      </c>
    </row>
    <row r="437" spans="1:14" ht="20.25" customHeight="1" x14ac:dyDescent="0.6">
      <c r="A437" s="76" t="s">
        <v>353</v>
      </c>
      <c r="B437" s="76" t="s">
        <v>642</v>
      </c>
      <c r="C437" s="76" t="s">
        <v>25</v>
      </c>
      <c r="D437" s="76" t="s">
        <v>165</v>
      </c>
      <c r="E437" s="144">
        <v>81155</v>
      </c>
      <c r="F437" s="145">
        <v>0</v>
      </c>
      <c r="G437" s="145">
        <v>0</v>
      </c>
      <c r="H437" s="145">
        <v>0</v>
      </c>
      <c r="I437" s="145">
        <v>0</v>
      </c>
      <c r="J437" s="146">
        <v>0</v>
      </c>
      <c r="K437" s="143">
        <v>0</v>
      </c>
      <c r="L437" s="143">
        <v>0</v>
      </c>
      <c r="M437" s="143">
        <v>0</v>
      </c>
      <c r="N437" s="143">
        <v>0</v>
      </c>
    </row>
    <row r="438" spans="1:14" ht="20.25" customHeight="1" x14ac:dyDescent="0.6">
      <c r="A438" s="76" t="s">
        <v>353</v>
      </c>
      <c r="B438" s="76" t="s">
        <v>643</v>
      </c>
      <c r="C438" s="76" t="s">
        <v>25</v>
      </c>
      <c r="D438" s="76" t="s">
        <v>165</v>
      </c>
      <c r="E438" s="144">
        <v>69747</v>
      </c>
      <c r="F438" s="145">
        <v>0</v>
      </c>
      <c r="G438" s="145">
        <v>0</v>
      </c>
      <c r="H438" s="145">
        <v>0</v>
      </c>
      <c r="I438" s="145">
        <v>0</v>
      </c>
      <c r="J438" s="146">
        <v>0</v>
      </c>
      <c r="K438" s="143">
        <v>0</v>
      </c>
      <c r="L438" s="143">
        <v>0</v>
      </c>
      <c r="M438" s="143">
        <v>0</v>
      </c>
      <c r="N438" s="143">
        <v>0</v>
      </c>
    </row>
    <row r="439" spans="1:14" ht="20.25" customHeight="1" x14ac:dyDescent="0.6">
      <c r="A439" s="76" t="s">
        <v>353</v>
      </c>
      <c r="B439" s="76" t="s">
        <v>859</v>
      </c>
      <c r="C439" s="76" t="s">
        <v>25</v>
      </c>
      <c r="D439" s="76" t="s">
        <v>165</v>
      </c>
      <c r="E439" s="144">
        <v>79889</v>
      </c>
      <c r="F439" s="145">
        <v>82887</v>
      </c>
      <c r="G439" s="145">
        <v>0</v>
      </c>
      <c r="H439" s="145">
        <v>0</v>
      </c>
      <c r="I439" s="145">
        <v>0</v>
      </c>
      <c r="J439" s="146">
        <v>0</v>
      </c>
      <c r="K439" s="143">
        <v>0</v>
      </c>
      <c r="L439" s="143">
        <v>0</v>
      </c>
      <c r="M439" s="143">
        <v>0</v>
      </c>
      <c r="N439" s="143">
        <v>0</v>
      </c>
    </row>
    <row r="440" spans="1:14" ht="20.25" customHeight="1" x14ac:dyDescent="0.6">
      <c r="A440" s="76" t="s">
        <v>353</v>
      </c>
      <c r="B440" s="76" t="s">
        <v>859</v>
      </c>
      <c r="C440" s="76" t="s">
        <v>34</v>
      </c>
      <c r="D440" s="76" t="s">
        <v>165</v>
      </c>
      <c r="E440" s="144">
        <v>79889</v>
      </c>
      <c r="F440" s="145">
        <v>82887</v>
      </c>
      <c r="G440" s="145">
        <v>88874</v>
      </c>
      <c r="H440" s="145">
        <v>89893</v>
      </c>
      <c r="I440" s="145">
        <v>0</v>
      </c>
      <c r="J440" s="146">
        <v>0</v>
      </c>
      <c r="K440" s="143">
        <v>0</v>
      </c>
      <c r="L440" s="143">
        <v>0</v>
      </c>
      <c r="M440" s="143">
        <v>0</v>
      </c>
      <c r="N440" s="143">
        <v>0</v>
      </c>
    </row>
    <row r="441" spans="1:14" ht="20.25" customHeight="1" x14ac:dyDescent="0.6">
      <c r="A441" s="76" t="s">
        <v>353</v>
      </c>
      <c r="B441" s="76" t="s">
        <v>859</v>
      </c>
      <c r="C441" s="76" t="s">
        <v>44</v>
      </c>
      <c r="D441" s="76" t="s">
        <v>165</v>
      </c>
      <c r="E441" s="144">
        <v>79889</v>
      </c>
      <c r="F441" s="145">
        <v>82887</v>
      </c>
      <c r="G441" s="145">
        <v>0</v>
      </c>
      <c r="H441" s="145">
        <v>0</v>
      </c>
      <c r="I441" s="145">
        <v>0</v>
      </c>
      <c r="J441" s="146">
        <v>0</v>
      </c>
      <c r="K441" s="143">
        <v>0</v>
      </c>
      <c r="L441" s="143">
        <v>0</v>
      </c>
      <c r="M441" s="143">
        <v>0</v>
      </c>
      <c r="N441" s="143">
        <v>0</v>
      </c>
    </row>
    <row r="442" spans="1:14" ht="20.25" customHeight="1" x14ac:dyDescent="0.6">
      <c r="A442" s="76" t="s">
        <v>353</v>
      </c>
      <c r="B442" s="76" t="s">
        <v>371</v>
      </c>
      <c r="C442" s="76" t="s">
        <v>5</v>
      </c>
      <c r="D442" s="76" t="s">
        <v>165</v>
      </c>
      <c r="E442" s="144">
        <v>57225</v>
      </c>
      <c r="F442" s="145">
        <v>57750</v>
      </c>
      <c r="G442" s="145">
        <v>0</v>
      </c>
      <c r="H442" s="145">
        <v>0</v>
      </c>
      <c r="I442" s="145">
        <v>0</v>
      </c>
      <c r="J442" s="146">
        <v>0</v>
      </c>
      <c r="K442" s="143">
        <v>0</v>
      </c>
      <c r="L442" s="143">
        <v>0</v>
      </c>
      <c r="M442" s="143">
        <v>0</v>
      </c>
      <c r="N442" s="143">
        <v>0</v>
      </c>
    </row>
    <row r="443" spans="1:14" ht="20.25" customHeight="1" x14ac:dyDescent="0.6">
      <c r="A443" s="76" t="s">
        <v>353</v>
      </c>
      <c r="B443" s="76" t="s">
        <v>371</v>
      </c>
      <c r="C443" s="76" t="s">
        <v>19</v>
      </c>
      <c r="D443" s="76" t="s">
        <v>165</v>
      </c>
      <c r="E443" s="144">
        <v>63592</v>
      </c>
      <c r="F443" s="145">
        <v>68082</v>
      </c>
      <c r="G443" s="145">
        <v>71754</v>
      </c>
      <c r="H443" s="145">
        <v>0</v>
      </c>
      <c r="I443" s="145">
        <v>0</v>
      </c>
      <c r="J443" s="146">
        <v>0</v>
      </c>
      <c r="K443" s="143">
        <v>0</v>
      </c>
      <c r="L443" s="143">
        <v>0</v>
      </c>
      <c r="M443" s="143">
        <v>0</v>
      </c>
      <c r="N443" s="143">
        <v>0</v>
      </c>
    </row>
    <row r="444" spans="1:14" ht="20.25" customHeight="1" x14ac:dyDescent="0.6">
      <c r="A444" s="76" t="s">
        <v>353</v>
      </c>
      <c r="B444" s="76" t="s">
        <v>371</v>
      </c>
      <c r="C444" s="76" t="s">
        <v>23</v>
      </c>
      <c r="D444" s="76" t="s">
        <v>165</v>
      </c>
      <c r="E444" s="144">
        <v>37652</v>
      </c>
      <c r="F444" s="145">
        <v>42075</v>
      </c>
      <c r="G444" s="145">
        <v>0</v>
      </c>
      <c r="H444" s="145">
        <v>0</v>
      </c>
      <c r="I444" s="145">
        <v>0</v>
      </c>
      <c r="J444" s="146">
        <v>0</v>
      </c>
      <c r="K444" s="143">
        <v>0</v>
      </c>
      <c r="L444" s="143">
        <v>0</v>
      </c>
      <c r="M444" s="143">
        <v>0</v>
      </c>
      <c r="N444" s="143">
        <v>0</v>
      </c>
    </row>
    <row r="445" spans="1:14" ht="20.25" customHeight="1" x14ac:dyDescent="0.6">
      <c r="A445" s="76" t="s">
        <v>353</v>
      </c>
      <c r="B445" s="76" t="s">
        <v>371</v>
      </c>
      <c r="C445" s="76" t="s">
        <v>25</v>
      </c>
      <c r="D445" s="76" t="s">
        <v>165</v>
      </c>
      <c r="E445" s="144">
        <v>63592</v>
      </c>
      <c r="F445" s="145">
        <v>68082</v>
      </c>
      <c r="G445" s="145">
        <v>0</v>
      </c>
      <c r="H445" s="145">
        <v>0</v>
      </c>
      <c r="I445" s="145">
        <v>0</v>
      </c>
      <c r="J445" s="146">
        <v>0</v>
      </c>
      <c r="K445" s="143">
        <v>0</v>
      </c>
      <c r="L445" s="143">
        <v>0</v>
      </c>
      <c r="M445" s="143">
        <v>0</v>
      </c>
      <c r="N445" s="143">
        <v>0</v>
      </c>
    </row>
    <row r="446" spans="1:14" ht="20.25" customHeight="1" x14ac:dyDescent="0.6">
      <c r="A446" s="76" t="s">
        <v>353</v>
      </c>
      <c r="B446" s="76" t="s">
        <v>371</v>
      </c>
      <c r="C446" s="76" t="s">
        <v>44</v>
      </c>
      <c r="D446" s="76" t="s">
        <v>165</v>
      </c>
      <c r="E446" s="144">
        <v>53000</v>
      </c>
      <c r="F446" s="145">
        <v>55650</v>
      </c>
      <c r="G446" s="145">
        <v>0</v>
      </c>
      <c r="H446" s="145">
        <v>0</v>
      </c>
      <c r="I446" s="145">
        <v>0</v>
      </c>
      <c r="J446" s="146">
        <v>0</v>
      </c>
      <c r="K446" s="143">
        <v>0</v>
      </c>
      <c r="L446" s="143">
        <v>0</v>
      </c>
      <c r="M446" s="143">
        <v>0</v>
      </c>
      <c r="N446" s="143">
        <v>0</v>
      </c>
    </row>
    <row r="447" spans="1:14" ht="20.25" customHeight="1" x14ac:dyDescent="0.6">
      <c r="A447" s="76" t="s">
        <v>353</v>
      </c>
      <c r="B447" s="76" t="s">
        <v>373</v>
      </c>
      <c r="C447" s="76" t="s">
        <v>25</v>
      </c>
      <c r="D447" s="76" t="s">
        <v>165</v>
      </c>
      <c r="E447" s="144">
        <v>58000</v>
      </c>
      <c r="F447" s="145">
        <v>61000</v>
      </c>
      <c r="G447" s="145">
        <v>0</v>
      </c>
      <c r="H447" s="145">
        <v>0</v>
      </c>
      <c r="I447" s="145">
        <v>0</v>
      </c>
      <c r="J447" s="146">
        <v>0</v>
      </c>
      <c r="K447" s="143">
        <v>0</v>
      </c>
      <c r="L447" s="143">
        <v>0</v>
      </c>
      <c r="M447" s="143">
        <v>0</v>
      </c>
      <c r="N447" s="143">
        <v>0</v>
      </c>
    </row>
    <row r="448" spans="1:14" ht="20.25" customHeight="1" x14ac:dyDescent="0.6">
      <c r="A448" s="76" t="s">
        <v>353</v>
      </c>
      <c r="B448" s="76" t="s">
        <v>373</v>
      </c>
      <c r="C448" s="76" t="s">
        <v>34</v>
      </c>
      <c r="D448" s="76" t="s">
        <v>165</v>
      </c>
      <c r="E448" s="144">
        <v>62000</v>
      </c>
      <c r="F448" s="145">
        <v>64000</v>
      </c>
      <c r="G448" s="145">
        <v>66000</v>
      </c>
      <c r="H448" s="145">
        <v>68000</v>
      </c>
      <c r="I448" s="145">
        <v>0</v>
      </c>
      <c r="J448" s="146">
        <v>0</v>
      </c>
      <c r="K448" s="143">
        <v>0</v>
      </c>
      <c r="L448" s="143">
        <v>0</v>
      </c>
      <c r="M448" s="143">
        <v>0</v>
      </c>
      <c r="N448" s="143">
        <v>0</v>
      </c>
    </row>
    <row r="449" spans="1:14" ht="20.25" customHeight="1" x14ac:dyDescent="0.6">
      <c r="A449" s="76" t="s">
        <v>353</v>
      </c>
      <c r="B449" s="76" t="s">
        <v>860</v>
      </c>
      <c r="C449" s="76" t="s">
        <v>25</v>
      </c>
      <c r="D449" s="76" t="s">
        <v>165</v>
      </c>
      <c r="E449" s="144">
        <v>72300</v>
      </c>
      <c r="F449" s="145">
        <v>75890</v>
      </c>
      <c r="G449" s="145">
        <v>0</v>
      </c>
      <c r="H449" s="145">
        <v>0</v>
      </c>
      <c r="I449" s="145">
        <v>0</v>
      </c>
      <c r="J449" s="146">
        <v>0</v>
      </c>
      <c r="K449" s="143">
        <v>0</v>
      </c>
      <c r="L449" s="143">
        <v>0</v>
      </c>
      <c r="M449" s="143">
        <v>0</v>
      </c>
      <c r="N449" s="143">
        <v>0</v>
      </c>
    </row>
    <row r="450" spans="1:14" ht="20.25" customHeight="1" x14ac:dyDescent="0.6">
      <c r="A450" s="76" t="s">
        <v>353</v>
      </c>
      <c r="B450" s="76" t="s">
        <v>860</v>
      </c>
      <c r="C450" s="76" t="s">
        <v>34</v>
      </c>
      <c r="D450" s="76" t="s">
        <v>165</v>
      </c>
      <c r="E450" s="144">
        <v>76389</v>
      </c>
      <c r="F450" s="145">
        <v>79387</v>
      </c>
      <c r="G450" s="145">
        <v>77711</v>
      </c>
      <c r="H450" s="145">
        <v>79997</v>
      </c>
      <c r="I450" s="145">
        <v>0</v>
      </c>
      <c r="J450" s="146">
        <v>0</v>
      </c>
      <c r="K450" s="143">
        <v>0</v>
      </c>
      <c r="L450" s="143">
        <v>0</v>
      </c>
      <c r="M450" s="143">
        <v>0</v>
      </c>
      <c r="N450" s="143">
        <v>0</v>
      </c>
    </row>
    <row r="451" spans="1:14" ht="20.25" customHeight="1" x14ac:dyDescent="0.6">
      <c r="A451" s="76" t="s">
        <v>353</v>
      </c>
      <c r="B451" s="76" t="s">
        <v>375</v>
      </c>
      <c r="C451" s="76" t="s">
        <v>25</v>
      </c>
      <c r="D451" s="76" t="s">
        <v>165</v>
      </c>
      <c r="E451" s="144">
        <v>96600</v>
      </c>
      <c r="F451" s="145">
        <v>106200</v>
      </c>
      <c r="G451" s="145">
        <v>0</v>
      </c>
      <c r="H451" s="145">
        <v>0</v>
      </c>
      <c r="I451" s="145">
        <v>0</v>
      </c>
      <c r="J451" s="146">
        <v>0</v>
      </c>
      <c r="K451" s="143">
        <v>0</v>
      </c>
      <c r="L451" s="143">
        <v>0</v>
      </c>
      <c r="M451" s="143">
        <v>0</v>
      </c>
      <c r="N451" s="143">
        <v>0</v>
      </c>
    </row>
    <row r="452" spans="1:14" ht="20.25" customHeight="1" x14ac:dyDescent="0.6">
      <c r="A452" s="76" t="s">
        <v>353</v>
      </c>
      <c r="B452" s="76" t="s">
        <v>375</v>
      </c>
      <c r="C452" s="76" t="s">
        <v>30</v>
      </c>
      <c r="D452" s="76" t="s">
        <v>165</v>
      </c>
      <c r="E452" s="144">
        <v>81000</v>
      </c>
      <c r="F452" s="145">
        <v>89000</v>
      </c>
      <c r="G452" s="145">
        <v>97000</v>
      </c>
      <c r="H452" s="145">
        <v>0</v>
      </c>
      <c r="I452" s="145">
        <v>0</v>
      </c>
      <c r="J452" s="146">
        <v>0</v>
      </c>
      <c r="K452" s="143">
        <v>0</v>
      </c>
      <c r="L452" s="143">
        <v>0</v>
      </c>
      <c r="M452" s="143">
        <v>0</v>
      </c>
      <c r="N452" s="143">
        <v>0</v>
      </c>
    </row>
    <row r="453" spans="1:14" ht="20.25" customHeight="1" x14ac:dyDescent="0.6">
      <c r="A453" s="76" t="s">
        <v>353</v>
      </c>
      <c r="B453" s="76" t="s">
        <v>375</v>
      </c>
      <c r="C453" s="76" t="s">
        <v>34</v>
      </c>
      <c r="D453" s="76" t="s">
        <v>165</v>
      </c>
      <c r="E453" s="144">
        <v>48300</v>
      </c>
      <c r="F453" s="145">
        <v>0</v>
      </c>
      <c r="G453" s="145">
        <v>48300</v>
      </c>
      <c r="H453" s="145">
        <v>96600</v>
      </c>
      <c r="I453" s="145">
        <v>120000</v>
      </c>
      <c r="J453" s="146">
        <v>120000</v>
      </c>
      <c r="K453" s="143">
        <v>37000</v>
      </c>
      <c r="L453" s="143">
        <v>68000</v>
      </c>
      <c r="M453" s="143">
        <v>35000</v>
      </c>
      <c r="N453" s="143">
        <v>0</v>
      </c>
    </row>
    <row r="454" spans="1:14" ht="20.25" customHeight="1" x14ac:dyDescent="0.6">
      <c r="A454" s="76" t="s">
        <v>353</v>
      </c>
      <c r="B454" s="76" t="s">
        <v>375</v>
      </c>
      <c r="C454" s="76" t="s">
        <v>44</v>
      </c>
      <c r="D454" s="76" t="s">
        <v>165</v>
      </c>
      <c r="E454" s="144">
        <v>89100</v>
      </c>
      <c r="F454" s="145">
        <v>98700</v>
      </c>
      <c r="G454" s="145">
        <v>0</v>
      </c>
      <c r="H454" s="145">
        <v>0</v>
      </c>
      <c r="I454" s="145">
        <v>0</v>
      </c>
      <c r="J454" s="146">
        <v>0</v>
      </c>
      <c r="K454" s="143">
        <v>0</v>
      </c>
      <c r="L454" s="143">
        <v>0</v>
      </c>
      <c r="M454" s="143">
        <v>0</v>
      </c>
      <c r="N454" s="143">
        <v>0</v>
      </c>
    </row>
    <row r="455" spans="1:14" ht="20.25" customHeight="1" x14ac:dyDescent="0.6">
      <c r="A455" s="76" t="s">
        <v>353</v>
      </c>
      <c r="B455" s="76" t="s">
        <v>861</v>
      </c>
      <c r="C455" s="76" t="s">
        <v>25</v>
      </c>
      <c r="D455" s="76" t="s">
        <v>165</v>
      </c>
      <c r="E455" s="144">
        <v>96600</v>
      </c>
      <c r="F455" s="145">
        <v>106200</v>
      </c>
      <c r="G455" s="145">
        <v>0</v>
      </c>
      <c r="H455" s="145">
        <v>0</v>
      </c>
      <c r="I455" s="145">
        <v>0</v>
      </c>
      <c r="J455" s="146">
        <v>0</v>
      </c>
      <c r="K455" s="143">
        <v>0</v>
      </c>
      <c r="L455" s="143">
        <v>0</v>
      </c>
      <c r="M455" s="143">
        <v>0</v>
      </c>
      <c r="N455" s="143">
        <v>0</v>
      </c>
    </row>
    <row r="456" spans="1:14" ht="20.25" customHeight="1" x14ac:dyDescent="0.6">
      <c r="A456" s="76" t="s">
        <v>353</v>
      </c>
      <c r="B456" s="76" t="s">
        <v>861</v>
      </c>
      <c r="C456" s="76" t="s">
        <v>34</v>
      </c>
      <c r="D456" s="76" t="s">
        <v>165</v>
      </c>
      <c r="E456" s="144">
        <v>88500</v>
      </c>
      <c r="F456" s="145">
        <v>97200</v>
      </c>
      <c r="G456" s="145">
        <v>104500</v>
      </c>
      <c r="H456" s="145">
        <v>107300</v>
      </c>
      <c r="I456" s="145">
        <v>0</v>
      </c>
      <c r="J456" s="146">
        <v>0</v>
      </c>
      <c r="K456" s="143">
        <v>0</v>
      </c>
      <c r="L456" s="143">
        <v>0</v>
      </c>
      <c r="M456" s="143">
        <v>0</v>
      </c>
      <c r="N456" s="143">
        <v>0</v>
      </c>
    </row>
    <row r="457" spans="1:14" ht="20.25" customHeight="1" x14ac:dyDescent="0.6">
      <c r="A457" s="76" t="s">
        <v>353</v>
      </c>
      <c r="B457" s="76" t="s">
        <v>377</v>
      </c>
      <c r="C457" s="76" t="s">
        <v>23</v>
      </c>
      <c r="D457" s="76" t="s">
        <v>167</v>
      </c>
      <c r="E457" s="144">
        <v>0</v>
      </c>
      <c r="F457" s="145">
        <v>0</v>
      </c>
      <c r="G457" s="145">
        <v>0</v>
      </c>
      <c r="H457" s="145">
        <v>0</v>
      </c>
      <c r="I457" s="145">
        <v>0</v>
      </c>
      <c r="J457" s="146">
        <v>0</v>
      </c>
      <c r="K457" s="143">
        <v>107462</v>
      </c>
      <c r="L457" s="143">
        <v>107462</v>
      </c>
      <c r="M457" s="143">
        <v>0</v>
      </c>
      <c r="N457" s="143">
        <v>0</v>
      </c>
    </row>
    <row r="458" spans="1:14" ht="20.25" customHeight="1" x14ac:dyDescent="0.6">
      <c r="A458" s="76" t="s">
        <v>353</v>
      </c>
      <c r="B458" s="76" t="s">
        <v>377</v>
      </c>
      <c r="C458" s="76" t="s">
        <v>34</v>
      </c>
      <c r="D458" s="76" t="s">
        <v>167</v>
      </c>
      <c r="E458" s="144">
        <v>82481</v>
      </c>
      <c r="F458" s="145">
        <v>85569</v>
      </c>
      <c r="G458" s="145">
        <v>91735</v>
      </c>
      <c r="H458" s="145">
        <v>92785</v>
      </c>
      <c r="I458" s="145">
        <v>94995</v>
      </c>
      <c r="J458" s="146">
        <v>96584</v>
      </c>
      <c r="K458" s="143">
        <v>0</v>
      </c>
      <c r="L458" s="143">
        <v>0</v>
      </c>
      <c r="M458" s="143">
        <v>0</v>
      </c>
      <c r="N458" s="143">
        <v>0</v>
      </c>
    </row>
    <row r="459" spans="1:14" ht="20.25" customHeight="1" x14ac:dyDescent="0.6">
      <c r="A459" s="76" t="s">
        <v>353</v>
      </c>
      <c r="B459" s="76" t="s">
        <v>377</v>
      </c>
      <c r="C459" s="76" t="s">
        <v>40</v>
      </c>
      <c r="D459" s="76" t="s">
        <v>167</v>
      </c>
      <c r="E459" s="144">
        <v>0</v>
      </c>
      <c r="F459" s="145">
        <v>0</v>
      </c>
      <c r="G459" s="145">
        <v>0</v>
      </c>
      <c r="H459" s="145">
        <v>0</v>
      </c>
      <c r="I459" s="145">
        <v>0</v>
      </c>
      <c r="J459" s="146">
        <v>0</v>
      </c>
      <c r="K459" s="143">
        <v>102848</v>
      </c>
      <c r="L459" s="143">
        <v>102848</v>
      </c>
      <c r="M459" s="143">
        <v>102848</v>
      </c>
      <c r="N459" s="143">
        <v>0</v>
      </c>
    </row>
    <row r="460" spans="1:14" ht="20.25" customHeight="1" x14ac:dyDescent="0.6">
      <c r="A460" s="76" t="s">
        <v>353</v>
      </c>
      <c r="B460" s="76" t="s">
        <v>377</v>
      </c>
      <c r="C460" s="76" t="s">
        <v>44</v>
      </c>
      <c r="D460" s="76" t="s">
        <v>167</v>
      </c>
      <c r="E460" s="144">
        <v>0</v>
      </c>
      <c r="F460" s="145">
        <v>0</v>
      </c>
      <c r="G460" s="145">
        <v>0</v>
      </c>
      <c r="H460" s="145">
        <v>0</v>
      </c>
      <c r="I460" s="145">
        <v>0</v>
      </c>
      <c r="J460" s="146">
        <v>0</v>
      </c>
      <c r="K460" s="143">
        <v>87212</v>
      </c>
      <c r="L460" s="143">
        <v>87212</v>
      </c>
      <c r="M460" s="143">
        <v>0</v>
      </c>
      <c r="N460" s="143">
        <v>0</v>
      </c>
    </row>
    <row r="461" spans="1:14" ht="20.25" customHeight="1" x14ac:dyDescent="0.6">
      <c r="A461" s="76" t="s">
        <v>353</v>
      </c>
      <c r="B461" s="76" t="s">
        <v>377</v>
      </c>
      <c r="C461" s="76" t="s">
        <v>46</v>
      </c>
      <c r="D461" s="76" t="s">
        <v>167</v>
      </c>
      <c r="E461" s="144">
        <v>0</v>
      </c>
      <c r="F461" s="145">
        <v>0</v>
      </c>
      <c r="G461" s="145">
        <v>0</v>
      </c>
      <c r="H461" s="145">
        <v>0</v>
      </c>
      <c r="I461" s="145">
        <v>0</v>
      </c>
      <c r="J461" s="146">
        <v>0</v>
      </c>
      <c r="K461" s="143">
        <v>67032</v>
      </c>
      <c r="L461" s="143">
        <v>67032</v>
      </c>
      <c r="M461" s="143">
        <v>67032</v>
      </c>
      <c r="N461" s="143">
        <v>0</v>
      </c>
    </row>
    <row r="462" spans="1:14" ht="20.25" customHeight="1" x14ac:dyDescent="0.6">
      <c r="A462" s="76" t="s">
        <v>353</v>
      </c>
      <c r="B462" s="76" t="s">
        <v>377</v>
      </c>
      <c r="C462" s="76" t="s">
        <v>48</v>
      </c>
      <c r="D462" s="76" t="s">
        <v>167</v>
      </c>
      <c r="E462" s="144">
        <v>0</v>
      </c>
      <c r="F462" s="145">
        <v>0</v>
      </c>
      <c r="G462" s="145">
        <v>0</v>
      </c>
      <c r="H462" s="145">
        <v>0</v>
      </c>
      <c r="I462" s="145">
        <v>0</v>
      </c>
      <c r="J462" s="146">
        <v>0</v>
      </c>
      <c r="K462" s="143">
        <v>71464</v>
      </c>
      <c r="L462" s="143">
        <v>71464</v>
      </c>
      <c r="M462" s="143">
        <v>71464</v>
      </c>
      <c r="N462" s="143">
        <v>0</v>
      </c>
    </row>
    <row r="463" spans="1:14" ht="20.25" customHeight="1" x14ac:dyDescent="0.6">
      <c r="A463" s="76" t="s">
        <v>353</v>
      </c>
      <c r="B463" s="76" t="s">
        <v>862</v>
      </c>
      <c r="C463" s="76" t="s">
        <v>180</v>
      </c>
      <c r="D463" s="76" t="s">
        <v>165</v>
      </c>
      <c r="E463" s="144">
        <v>91160</v>
      </c>
      <c r="F463" s="145">
        <v>0</v>
      </c>
      <c r="G463" s="145">
        <v>0</v>
      </c>
      <c r="H463" s="145">
        <v>0</v>
      </c>
      <c r="I463" s="145">
        <v>0</v>
      </c>
      <c r="J463" s="146">
        <v>0</v>
      </c>
      <c r="K463" s="143">
        <v>0</v>
      </c>
      <c r="L463" s="143">
        <v>0</v>
      </c>
      <c r="M463" s="143">
        <v>0</v>
      </c>
      <c r="N463" s="143">
        <v>0</v>
      </c>
    </row>
    <row r="464" spans="1:14" ht="20.25" customHeight="1" x14ac:dyDescent="0.6">
      <c r="A464" s="76" t="s">
        <v>353</v>
      </c>
      <c r="B464" s="76" t="s">
        <v>863</v>
      </c>
      <c r="C464" s="76" t="s">
        <v>25</v>
      </c>
      <c r="D464" s="76" t="s">
        <v>165</v>
      </c>
      <c r="E464" s="144">
        <v>90700</v>
      </c>
      <c r="F464" s="145">
        <v>98300</v>
      </c>
      <c r="G464" s="145">
        <v>0</v>
      </c>
      <c r="H464" s="145">
        <v>0</v>
      </c>
      <c r="I464" s="145">
        <v>0</v>
      </c>
      <c r="J464" s="146">
        <v>0</v>
      </c>
      <c r="K464" s="143">
        <v>0</v>
      </c>
      <c r="L464" s="143">
        <v>0</v>
      </c>
      <c r="M464" s="143">
        <v>0</v>
      </c>
      <c r="N464" s="143">
        <v>0</v>
      </c>
    </row>
    <row r="465" spans="1:14" ht="20.25" customHeight="1" x14ac:dyDescent="0.6">
      <c r="A465" s="76" t="s">
        <v>353</v>
      </c>
      <c r="B465" s="76" t="s">
        <v>863</v>
      </c>
      <c r="C465" s="76" t="s">
        <v>30</v>
      </c>
      <c r="D465" s="76" t="s">
        <v>165</v>
      </c>
      <c r="E465" s="144">
        <v>86700</v>
      </c>
      <c r="F465" s="145">
        <v>94300</v>
      </c>
      <c r="G465" s="145">
        <v>103000</v>
      </c>
      <c r="H465" s="145">
        <v>0</v>
      </c>
      <c r="I465" s="145">
        <v>0</v>
      </c>
      <c r="J465" s="146">
        <v>0</v>
      </c>
      <c r="K465" s="143">
        <v>0</v>
      </c>
      <c r="L465" s="143">
        <v>0</v>
      </c>
      <c r="M465" s="143">
        <v>0</v>
      </c>
      <c r="N465" s="143">
        <v>0</v>
      </c>
    </row>
    <row r="466" spans="1:14" ht="20.25" customHeight="1" x14ac:dyDescent="0.6">
      <c r="A466" s="76" t="s">
        <v>353</v>
      </c>
      <c r="B466" s="76" t="s">
        <v>379</v>
      </c>
      <c r="C466" s="76" t="s">
        <v>25</v>
      </c>
      <c r="D466" s="76" t="s">
        <v>165</v>
      </c>
      <c r="E466" s="144">
        <v>80300</v>
      </c>
      <c r="F466" s="145">
        <v>87331</v>
      </c>
      <c r="G466" s="145">
        <v>0</v>
      </c>
      <c r="H466" s="145">
        <v>0</v>
      </c>
      <c r="I466" s="145">
        <v>0</v>
      </c>
      <c r="J466" s="146">
        <v>0</v>
      </c>
      <c r="K466" s="143">
        <v>105</v>
      </c>
      <c r="L466" s="143">
        <v>0</v>
      </c>
      <c r="M466" s="143">
        <v>0</v>
      </c>
      <c r="N466" s="143">
        <v>0</v>
      </c>
    </row>
    <row r="467" spans="1:14" ht="20.25" customHeight="1" x14ac:dyDescent="0.6">
      <c r="A467" s="76" t="s">
        <v>353</v>
      </c>
      <c r="B467" s="76" t="s">
        <v>380</v>
      </c>
      <c r="C467" s="76" t="s">
        <v>25</v>
      </c>
      <c r="D467" s="76" t="s">
        <v>165</v>
      </c>
      <c r="E467" s="144">
        <v>70000</v>
      </c>
      <c r="F467" s="145">
        <v>0</v>
      </c>
      <c r="G467" s="145">
        <v>0</v>
      </c>
      <c r="H467" s="145">
        <v>0</v>
      </c>
      <c r="I467" s="145">
        <v>0</v>
      </c>
      <c r="J467" s="146">
        <v>0</v>
      </c>
      <c r="K467" s="143">
        <v>0</v>
      </c>
      <c r="L467" s="143">
        <v>0</v>
      </c>
      <c r="M467" s="143">
        <v>0</v>
      </c>
      <c r="N467" s="143">
        <v>0</v>
      </c>
    </row>
    <row r="468" spans="1:14" ht="20.25" customHeight="1" x14ac:dyDescent="0.6">
      <c r="A468" s="76" t="s">
        <v>353</v>
      </c>
      <c r="B468" s="76" t="s">
        <v>380</v>
      </c>
      <c r="C468" s="76" t="s">
        <v>34</v>
      </c>
      <c r="D468" s="76" t="s">
        <v>165</v>
      </c>
      <c r="E468" s="144">
        <v>70000</v>
      </c>
      <c r="F468" s="145">
        <v>0</v>
      </c>
      <c r="G468" s="145">
        <v>0</v>
      </c>
      <c r="H468" s="145">
        <v>0</v>
      </c>
      <c r="I468" s="145">
        <v>0</v>
      </c>
      <c r="J468" s="146">
        <v>0</v>
      </c>
      <c r="K468" s="143">
        <v>0</v>
      </c>
      <c r="L468" s="143">
        <v>0</v>
      </c>
      <c r="M468" s="143">
        <v>0</v>
      </c>
      <c r="N468" s="143">
        <v>0</v>
      </c>
    </row>
    <row r="469" spans="1:14" ht="20.25" customHeight="1" x14ac:dyDescent="0.6">
      <c r="A469" s="76" t="s">
        <v>353</v>
      </c>
      <c r="B469" s="76" t="s">
        <v>864</v>
      </c>
      <c r="C469" s="76" t="s">
        <v>25</v>
      </c>
      <c r="D469" s="76" t="s">
        <v>165</v>
      </c>
      <c r="E469" s="144">
        <v>63400</v>
      </c>
      <c r="F469" s="145">
        <v>0</v>
      </c>
      <c r="G469" s="145">
        <v>0</v>
      </c>
      <c r="H469" s="145">
        <v>0</v>
      </c>
      <c r="I469" s="145">
        <v>0</v>
      </c>
      <c r="J469" s="146">
        <v>0</v>
      </c>
      <c r="K469" s="143">
        <v>0</v>
      </c>
      <c r="L469" s="143">
        <v>0</v>
      </c>
      <c r="M469" s="143">
        <v>0</v>
      </c>
      <c r="N469" s="143">
        <v>0</v>
      </c>
    </row>
    <row r="470" spans="1:14" ht="20.25" customHeight="1" x14ac:dyDescent="0.6">
      <c r="A470" s="76" t="s">
        <v>353</v>
      </c>
      <c r="B470" s="76" t="s">
        <v>383</v>
      </c>
      <c r="C470" s="76" t="s">
        <v>25</v>
      </c>
      <c r="D470" s="76" t="s">
        <v>165</v>
      </c>
      <c r="E470" s="144">
        <v>64869</v>
      </c>
      <c r="F470" s="145">
        <v>0</v>
      </c>
      <c r="G470" s="145">
        <v>0</v>
      </c>
      <c r="H470" s="145">
        <v>0</v>
      </c>
      <c r="I470" s="145">
        <v>0</v>
      </c>
      <c r="J470" s="146">
        <v>0</v>
      </c>
      <c r="K470" s="143">
        <v>0</v>
      </c>
      <c r="L470" s="143">
        <v>0</v>
      </c>
      <c r="M470" s="143">
        <v>0</v>
      </c>
      <c r="N470" s="143">
        <v>0</v>
      </c>
    </row>
    <row r="471" spans="1:14" ht="20.25" customHeight="1" x14ac:dyDescent="0.6">
      <c r="A471" s="76" t="s">
        <v>353</v>
      </c>
      <c r="B471" s="76" t="s">
        <v>865</v>
      </c>
      <c r="C471" s="76" t="s">
        <v>19</v>
      </c>
      <c r="D471" s="76" t="s">
        <v>165</v>
      </c>
      <c r="E471" s="144">
        <v>76343</v>
      </c>
      <c r="F471" s="145">
        <v>80587</v>
      </c>
      <c r="G471" s="145">
        <v>86055</v>
      </c>
      <c r="H471" s="145">
        <v>0</v>
      </c>
      <c r="I471" s="145">
        <v>0</v>
      </c>
      <c r="J471" s="146">
        <v>0</v>
      </c>
      <c r="K471" s="143">
        <v>0</v>
      </c>
      <c r="L471" s="143">
        <v>0</v>
      </c>
      <c r="M471" s="143">
        <v>0</v>
      </c>
      <c r="N471" s="143">
        <v>0</v>
      </c>
    </row>
    <row r="472" spans="1:14" ht="20.25" customHeight="1" x14ac:dyDescent="0.6">
      <c r="A472" s="76" t="s">
        <v>353</v>
      </c>
      <c r="B472" s="76" t="s">
        <v>865</v>
      </c>
      <c r="C472" s="76" t="s">
        <v>25</v>
      </c>
      <c r="D472" s="76" t="s">
        <v>165</v>
      </c>
      <c r="E472" s="144">
        <v>76343</v>
      </c>
      <c r="F472" s="145">
        <v>80757</v>
      </c>
      <c r="G472" s="145">
        <v>0</v>
      </c>
      <c r="H472" s="145">
        <v>0</v>
      </c>
      <c r="I472" s="145">
        <v>0</v>
      </c>
      <c r="J472" s="146">
        <v>0</v>
      </c>
      <c r="K472" s="143">
        <v>0</v>
      </c>
      <c r="L472" s="143">
        <v>0</v>
      </c>
      <c r="M472" s="143">
        <v>0</v>
      </c>
      <c r="N472" s="143">
        <v>0</v>
      </c>
    </row>
    <row r="473" spans="1:14" ht="20.25" customHeight="1" x14ac:dyDescent="0.6">
      <c r="A473" s="76" t="s">
        <v>353</v>
      </c>
      <c r="B473" s="76" t="s">
        <v>865</v>
      </c>
      <c r="C473" s="76" t="s">
        <v>40</v>
      </c>
      <c r="D473" s="76" t="s">
        <v>165</v>
      </c>
      <c r="E473" s="144">
        <v>80757</v>
      </c>
      <c r="F473" s="145">
        <v>86055</v>
      </c>
      <c r="G473" s="145">
        <v>90470</v>
      </c>
      <c r="H473" s="145">
        <v>0</v>
      </c>
      <c r="I473" s="145">
        <v>0</v>
      </c>
      <c r="J473" s="146">
        <v>0</v>
      </c>
      <c r="K473" s="143">
        <v>0</v>
      </c>
      <c r="L473" s="143">
        <v>0</v>
      </c>
      <c r="M473" s="143">
        <v>0</v>
      </c>
      <c r="N473" s="143">
        <v>0</v>
      </c>
    </row>
    <row r="474" spans="1:14" ht="20.25" customHeight="1" x14ac:dyDescent="0.6">
      <c r="A474" s="76" t="s">
        <v>353</v>
      </c>
      <c r="B474" s="76" t="s">
        <v>865</v>
      </c>
      <c r="C474" s="76" t="s">
        <v>44</v>
      </c>
      <c r="D474" s="76" t="s">
        <v>165</v>
      </c>
      <c r="E474" s="144">
        <v>76343</v>
      </c>
      <c r="F474" s="145">
        <v>80757</v>
      </c>
      <c r="G474" s="145">
        <v>86055</v>
      </c>
      <c r="H474" s="145">
        <v>90470</v>
      </c>
      <c r="I474" s="145">
        <v>95503</v>
      </c>
      <c r="J474" s="146">
        <v>102740</v>
      </c>
      <c r="K474" s="143">
        <v>0</v>
      </c>
      <c r="L474" s="143">
        <v>0</v>
      </c>
      <c r="M474" s="143">
        <v>0</v>
      </c>
      <c r="N474" s="143">
        <v>0</v>
      </c>
    </row>
    <row r="475" spans="1:14" ht="20.25" customHeight="1" x14ac:dyDescent="0.6">
      <c r="A475" s="76" t="s">
        <v>353</v>
      </c>
      <c r="B475" s="76" t="s">
        <v>385</v>
      </c>
      <c r="C475" s="76" t="s">
        <v>25</v>
      </c>
      <c r="D475" s="76" t="s">
        <v>165</v>
      </c>
      <c r="E475" s="144">
        <v>68000</v>
      </c>
      <c r="F475" s="145">
        <v>0</v>
      </c>
      <c r="G475" s="145">
        <v>0</v>
      </c>
      <c r="H475" s="145">
        <v>0</v>
      </c>
      <c r="I475" s="145">
        <v>0</v>
      </c>
      <c r="J475" s="146">
        <v>0</v>
      </c>
      <c r="K475" s="143">
        <v>0</v>
      </c>
      <c r="L475" s="143">
        <v>0</v>
      </c>
      <c r="M475" s="143">
        <v>0</v>
      </c>
      <c r="N475" s="143">
        <v>0</v>
      </c>
    </row>
    <row r="476" spans="1:14" ht="20.25" customHeight="1" x14ac:dyDescent="0.6">
      <c r="A476" s="76" t="s">
        <v>353</v>
      </c>
      <c r="B476" s="76" t="s">
        <v>386</v>
      </c>
      <c r="C476" s="76" t="s">
        <v>25</v>
      </c>
      <c r="D476" s="76" t="s">
        <v>165</v>
      </c>
      <c r="E476" s="144">
        <v>64000</v>
      </c>
      <c r="F476" s="145">
        <v>0</v>
      </c>
      <c r="G476" s="145">
        <v>0</v>
      </c>
      <c r="H476" s="145">
        <v>0</v>
      </c>
      <c r="I476" s="145">
        <v>0</v>
      </c>
      <c r="J476" s="146">
        <v>0</v>
      </c>
      <c r="K476" s="143">
        <v>0</v>
      </c>
      <c r="L476" s="143">
        <v>0</v>
      </c>
      <c r="M476" s="143">
        <v>0</v>
      </c>
      <c r="N476" s="143">
        <v>0</v>
      </c>
    </row>
    <row r="477" spans="1:14" ht="20.25" customHeight="1" x14ac:dyDescent="0.6">
      <c r="A477" s="76" t="s">
        <v>353</v>
      </c>
      <c r="B477" s="76" t="s">
        <v>866</v>
      </c>
      <c r="C477" s="76" t="s">
        <v>25</v>
      </c>
      <c r="D477" s="76" t="s">
        <v>165</v>
      </c>
      <c r="E477" s="144">
        <v>75000</v>
      </c>
      <c r="F477" s="145">
        <v>77000</v>
      </c>
      <c r="G477" s="145">
        <v>0</v>
      </c>
      <c r="H477" s="145">
        <v>0</v>
      </c>
      <c r="I477" s="145">
        <v>0</v>
      </c>
      <c r="J477" s="146">
        <v>0</v>
      </c>
      <c r="K477" s="143">
        <v>0</v>
      </c>
      <c r="L477" s="143">
        <v>0</v>
      </c>
      <c r="M477" s="143">
        <v>0</v>
      </c>
      <c r="N477" s="143">
        <v>0</v>
      </c>
    </row>
    <row r="478" spans="1:14" ht="20.25" customHeight="1" x14ac:dyDescent="0.6">
      <c r="A478" s="76" t="s">
        <v>353</v>
      </c>
      <c r="B478" s="76" t="s">
        <v>866</v>
      </c>
      <c r="C478" s="76" t="s">
        <v>44</v>
      </c>
      <c r="D478" s="76" t="s">
        <v>165</v>
      </c>
      <c r="E478" s="144">
        <v>0</v>
      </c>
      <c r="F478" s="145">
        <v>83600</v>
      </c>
      <c r="G478" s="145">
        <v>85690</v>
      </c>
      <c r="H478" s="145">
        <v>0</v>
      </c>
      <c r="I478" s="145">
        <v>0</v>
      </c>
      <c r="J478" s="146">
        <v>0</v>
      </c>
      <c r="K478" s="143">
        <v>0</v>
      </c>
      <c r="L478" s="143">
        <v>0</v>
      </c>
      <c r="M478" s="143">
        <v>0</v>
      </c>
      <c r="N478" s="143">
        <v>0</v>
      </c>
    </row>
    <row r="479" spans="1:14" ht="20.25" customHeight="1" x14ac:dyDescent="0.6">
      <c r="A479" s="76" t="s">
        <v>353</v>
      </c>
      <c r="B479" s="76" t="s">
        <v>867</v>
      </c>
      <c r="C479" s="76" t="s">
        <v>19</v>
      </c>
      <c r="D479" s="76" t="s">
        <v>165</v>
      </c>
      <c r="E479" s="144">
        <v>74354</v>
      </c>
      <c r="F479" s="145">
        <v>79085</v>
      </c>
      <c r="G479" s="145">
        <v>83412</v>
      </c>
      <c r="H479" s="145">
        <v>0</v>
      </c>
      <c r="I479" s="145">
        <v>0</v>
      </c>
      <c r="J479" s="146">
        <v>0</v>
      </c>
      <c r="K479" s="143">
        <v>0</v>
      </c>
      <c r="L479" s="143">
        <v>0</v>
      </c>
      <c r="M479" s="143">
        <v>0</v>
      </c>
      <c r="N479" s="143">
        <v>0</v>
      </c>
    </row>
    <row r="480" spans="1:14" ht="20.25" customHeight="1" x14ac:dyDescent="0.6">
      <c r="A480" s="76" t="s">
        <v>353</v>
      </c>
      <c r="B480" s="76" t="s">
        <v>867</v>
      </c>
      <c r="C480" s="76" t="s">
        <v>25</v>
      </c>
      <c r="D480" s="76" t="s">
        <v>165</v>
      </c>
      <c r="E480" s="144">
        <v>74354</v>
      </c>
      <c r="F480" s="145">
        <v>79085</v>
      </c>
      <c r="G480" s="145">
        <v>0</v>
      </c>
      <c r="H480" s="145">
        <v>0</v>
      </c>
      <c r="I480" s="145">
        <v>0</v>
      </c>
      <c r="J480" s="146">
        <v>0</v>
      </c>
      <c r="K480" s="143">
        <v>0</v>
      </c>
      <c r="L480" s="143">
        <v>0</v>
      </c>
      <c r="M480" s="143">
        <v>0</v>
      </c>
      <c r="N480" s="143">
        <v>0</v>
      </c>
    </row>
    <row r="481" spans="1:14" ht="20.25" customHeight="1" x14ac:dyDescent="0.6">
      <c r="A481" s="76" t="s">
        <v>353</v>
      </c>
      <c r="B481" s="76" t="s">
        <v>867</v>
      </c>
      <c r="C481" s="76" t="s">
        <v>32</v>
      </c>
      <c r="D481" s="76" t="s">
        <v>165</v>
      </c>
      <c r="E481" s="144">
        <v>74354</v>
      </c>
      <c r="F481" s="145">
        <v>79085</v>
      </c>
      <c r="G481" s="145">
        <v>0</v>
      </c>
      <c r="H481" s="145">
        <v>0</v>
      </c>
      <c r="I481" s="145">
        <v>0</v>
      </c>
      <c r="J481" s="146">
        <v>0</v>
      </c>
      <c r="K481" s="143">
        <v>0</v>
      </c>
      <c r="L481" s="143">
        <v>0</v>
      </c>
      <c r="M481" s="143">
        <v>0</v>
      </c>
      <c r="N481" s="143">
        <v>0</v>
      </c>
    </row>
    <row r="482" spans="1:14" ht="20.25" customHeight="1" x14ac:dyDescent="0.6">
      <c r="A482" s="76" t="s">
        <v>353</v>
      </c>
      <c r="B482" s="76" t="s">
        <v>867</v>
      </c>
      <c r="C482" s="76" t="s">
        <v>44</v>
      </c>
      <c r="D482" s="76" t="s">
        <v>165</v>
      </c>
      <c r="E482" s="144">
        <v>74354</v>
      </c>
      <c r="F482" s="145">
        <v>79085</v>
      </c>
      <c r="G482" s="145">
        <v>0</v>
      </c>
      <c r="H482" s="145">
        <v>0</v>
      </c>
      <c r="I482" s="145">
        <v>0</v>
      </c>
      <c r="J482" s="146">
        <v>0</v>
      </c>
      <c r="K482" s="143">
        <v>0</v>
      </c>
      <c r="L482" s="143">
        <v>0</v>
      </c>
      <c r="M482" s="143">
        <v>0</v>
      </c>
      <c r="N482" s="143">
        <v>0</v>
      </c>
    </row>
    <row r="483" spans="1:14" ht="20.25" customHeight="1" x14ac:dyDescent="0.6">
      <c r="A483" s="76" t="s">
        <v>353</v>
      </c>
      <c r="B483" s="76" t="s">
        <v>867</v>
      </c>
      <c r="C483" s="76" t="s">
        <v>48</v>
      </c>
      <c r="D483" s="76" t="s">
        <v>165</v>
      </c>
      <c r="E483" s="144">
        <v>74354</v>
      </c>
      <c r="F483" s="145">
        <v>79085</v>
      </c>
      <c r="G483" s="145">
        <v>83412</v>
      </c>
      <c r="H483" s="145">
        <v>0</v>
      </c>
      <c r="I483" s="145">
        <v>0</v>
      </c>
      <c r="J483" s="146">
        <v>0</v>
      </c>
      <c r="K483" s="143">
        <v>0</v>
      </c>
      <c r="L483" s="143">
        <v>0</v>
      </c>
      <c r="M483" s="143">
        <v>0</v>
      </c>
      <c r="N483" s="143">
        <v>0</v>
      </c>
    </row>
    <row r="484" spans="1:14" ht="20.25" customHeight="1" x14ac:dyDescent="0.6">
      <c r="A484" s="76" t="s">
        <v>353</v>
      </c>
      <c r="B484" s="76" t="s">
        <v>388</v>
      </c>
      <c r="C484" s="76" t="s">
        <v>23</v>
      </c>
      <c r="D484" s="76" t="s">
        <v>167</v>
      </c>
      <c r="E484" s="144">
        <v>0</v>
      </c>
      <c r="F484" s="145">
        <v>0</v>
      </c>
      <c r="G484" s="145">
        <v>0</v>
      </c>
      <c r="H484" s="145">
        <v>0</v>
      </c>
      <c r="I484" s="145">
        <v>0</v>
      </c>
      <c r="J484" s="146">
        <v>0</v>
      </c>
      <c r="K484" s="143">
        <v>49523</v>
      </c>
      <c r="L484" s="143">
        <v>55581</v>
      </c>
      <c r="M484" s="143">
        <v>0</v>
      </c>
      <c r="N484" s="143">
        <v>0</v>
      </c>
    </row>
    <row r="485" spans="1:14" ht="20.25" customHeight="1" x14ac:dyDescent="0.6">
      <c r="A485" s="76" t="s">
        <v>353</v>
      </c>
      <c r="B485" s="76" t="s">
        <v>388</v>
      </c>
      <c r="C485" s="76" t="s">
        <v>40</v>
      </c>
      <c r="D485" s="76" t="s">
        <v>167</v>
      </c>
      <c r="E485" s="144">
        <v>0</v>
      </c>
      <c r="F485" s="145">
        <v>0</v>
      </c>
      <c r="G485" s="145">
        <v>0</v>
      </c>
      <c r="H485" s="145">
        <v>0</v>
      </c>
      <c r="I485" s="145">
        <v>0</v>
      </c>
      <c r="J485" s="146">
        <v>0</v>
      </c>
      <c r="K485" s="143">
        <v>49523</v>
      </c>
      <c r="L485" s="143">
        <v>52417</v>
      </c>
      <c r="M485" s="143">
        <v>55581</v>
      </c>
      <c r="N485" s="143">
        <v>0</v>
      </c>
    </row>
    <row r="486" spans="1:14" ht="20.25" customHeight="1" x14ac:dyDescent="0.6">
      <c r="A486" s="76" t="s">
        <v>353</v>
      </c>
      <c r="B486" s="76" t="s">
        <v>388</v>
      </c>
      <c r="C486" s="76" t="s">
        <v>46</v>
      </c>
      <c r="D486" s="76" t="s">
        <v>167</v>
      </c>
      <c r="E486" s="144">
        <v>0</v>
      </c>
      <c r="F486" s="145">
        <v>0</v>
      </c>
      <c r="G486" s="145">
        <v>0</v>
      </c>
      <c r="H486" s="145">
        <v>0</v>
      </c>
      <c r="I486" s="145">
        <v>0</v>
      </c>
      <c r="J486" s="146">
        <v>0</v>
      </c>
      <c r="K486" s="143">
        <v>49523</v>
      </c>
      <c r="L486" s="143">
        <v>52417</v>
      </c>
      <c r="M486" s="143">
        <v>55581</v>
      </c>
      <c r="N486" s="143">
        <v>0</v>
      </c>
    </row>
    <row r="487" spans="1:14" ht="20.25" customHeight="1" x14ac:dyDescent="0.6">
      <c r="A487" s="76" t="s">
        <v>353</v>
      </c>
      <c r="B487" s="76" t="s">
        <v>389</v>
      </c>
      <c r="C487" s="76" t="s">
        <v>25</v>
      </c>
      <c r="D487" s="76" t="s">
        <v>165</v>
      </c>
      <c r="E487" s="144">
        <v>79188</v>
      </c>
      <c r="F487" s="145">
        <v>84911</v>
      </c>
      <c r="G487" s="145">
        <v>0</v>
      </c>
      <c r="H487" s="145">
        <v>0</v>
      </c>
      <c r="I487" s="145">
        <v>0</v>
      </c>
      <c r="J487" s="146">
        <v>0</v>
      </c>
      <c r="K487" s="143">
        <v>0</v>
      </c>
      <c r="L487" s="143">
        <v>0</v>
      </c>
      <c r="M487" s="143">
        <v>0</v>
      </c>
      <c r="N487" s="143">
        <v>0</v>
      </c>
    </row>
    <row r="488" spans="1:14" ht="20.25" customHeight="1" x14ac:dyDescent="0.6">
      <c r="A488" s="76" t="s">
        <v>353</v>
      </c>
      <c r="B488" s="76" t="s">
        <v>389</v>
      </c>
      <c r="C488" s="76" t="s">
        <v>34</v>
      </c>
      <c r="D488" s="76" t="s">
        <v>165</v>
      </c>
      <c r="E488" s="144">
        <v>71149</v>
      </c>
      <c r="F488" s="145">
        <v>76290</v>
      </c>
      <c r="G488" s="145">
        <v>82276</v>
      </c>
      <c r="H488" s="145">
        <v>85568</v>
      </c>
      <c r="I488" s="145">
        <v>88993</v>
      </c>
      <c r="J488" s="146">
        <v>0</v>
      </c>
      <c r="K488" s="143">
        <v>0</v>
      </c>
      <c r="L488" s="143">
        <v>0</v>
      </c>
      <c r="M488" s="143">
        <v>0</v>
      </c>
      <c r="N488" s="143">
        <v>0</v>
      </c>
    </row>
    <row r="489" spans="1:14" ht="20.25" customHeight="1" x14ac:dyDescent="0.6">
      <c r="A489" s="76" t="s">
        <v>353</v>
      </c>
      <c r="B489" s="76" t="s">
        <v>644</v>
      </c>
      <c r="C489" s="76" t="s">
        <v>40</v>
      </c>
      <c r="D489" s="76" t="s">
        <v>165</v>
      </c>
      <c r="E489" s="144">
        <v>0</v>
      </c>
      <c r="F489" s="145">
        <v>0</v>
      </c>
      <c r="G489" s="145">
        <v>0</v>
      </c>
      <c r="H489" s="145">
        <v>0</v>
      </c>
      <c r="I489" s="145">
        <v>0</v>
      </c>
      <c r="J489" s="146">
        <v>0</v>
      </c>
      <c r="K489" s="143">
        <v>100605</v>
      </c>
      <c r="L489" s="143">
        <v>97140</v>
      </c>
      <c r="M489" s="143">
        <v>0</v>
      </c>
      <c r="N489" s="143">
        <v>0</v>
      </c>
    </row>
    <row r="490" spans="1:14" ht="20.25" customHeight="1" x14ac:dyDescent="0.6">
      <c r="A490" s="76" t="s">
        <v>353</v>
      </c>
      <c r="B490" s="76" t="s">
        <v>645</v>
      </c>
      <c r="C490" s="76" t="s">
        <v>5</v>
      </c>
      <c r="D490" s="76" t="s">
        <v>167</v>
      </c>
      <c r="E490" s="144">
        <v>60400</v>
      </c>
      <c r="F490" s="145">
        <v>0</v>
      </c>
      <c r="G490" s="145">
        <v>0</v>
      </c>
      <c r="H490" s="145">
        <v>0</v>
      </c>
      <c r="I490" s="145">
        <v>0</v>
      </c>
      <c r="J490" s="146">
        <v>0</v>
      </c>
      <c r="K490" s="143">
        <v>0</v>
      </c>
      <c r="L490" s="143">
        <v>0</v>
      </c>
      <c r="M490" s="143">
        <v>0</v>
      </c>
      <c r="N490" s="143">
        <v>0</v>
      </c>
    </row>
    <row r="491" spans="1:14" ht="20.25" customHeight="1" x14ac:dyDescent="0.6">
      <c r="A491" s="76" t="s">
        <v>353</v>
      </c>
      <c r="B491" s="76" t="s">
        <v>645</v>
      </c>
      <c r="C491" s="76" t="s">
        <v>23</v>
      </c>
      <c r="D491" s="76" t="s">
        <v>167</v>
      </c>
      <c r="E491" s="144">
        <v>0</v>
      </c>
      <c r="F491" s="145">
        <v>0</v>
      </c>
      <c r="G491" s="145">
        <v>0</v>
      </c>
      <c r="H491" s="145">
        <v>0</v>
      </c>
      <c r="I491" s="145">
        <v>0</v>
      </c>
      <c r="J491" s="146">
        <v>0</v>
      </c>
      <c r="K491" s="143">
        <v>38072</v>
      </c>
      <c r="L491" s="143">
        <v>38072</v>
      </c>
      <c r="M491" s="143">
        <v>0</v>
      </c>
      <c r="N491" s="143">
        <v>0</v>
      </c>
    </row>
    <row r="492" spans="1:14" ht="20.25" customHeight="1" x14ac:dyDescent="0.6">
      <c r="A492" s="76" t="s">
        <v>353</v>
      </c>
      <c r="B492" s="76" t="s">
        <v>645</v>
      </c>
      <c r="C492" s="76" t="s">
        <v>30</v>
      </c>
      <c r="D492" s="76" t="s">
        <v>167</v>
      </c>
      <c r="E492" s="144">
        <v>0</v>
      </c>
      <c r="F492" s="145">
        <v>0</v>
      </c>
      <c r="G492" s="145">
        <v>0</v>
      </c>
      <c r="H492" s="145">
        <v>0</v>
      </c>
      <c r="I492" s="145">
        <v>0</v>
      </c>
      <c r="J492" s="146">
        <v>0</v>
      </c>
      <c r="K492" s="143">
        <v>14610</v>
      </c>
      <c r="L492" s="143">
        <v>146100</v>
      </c>
      <c r="M492" s="143">
        <v>146100</v>
      </c>
      <c r="N492" s="143">
        <v>0</v>
      </c>
    </row>
    <row r="493" spans="1:14" ht="20.25" customHeight="1" x14ac:dyDescent="0.6">
      <c r="A493" s="76" t="s">
        <v>353</v>
      </c>
      <c r="B493" s="76" t="s">
        <v>645</v>
      </c>
      <c r="C493" s="76" t="s">
        <v>34</v>
      </c>
      <c r="D493" s="76" t="s">
        <v>167</v>
      </c>
      <c r="E493" s="144">
        <v>60400</v>
      </c>
      <c r="F493" s="145">
        <v>0</v>
      </c>
      <c r="G493" s="145">
        <v>0</v>
      </c>
      <c r="H493" s="145">
        <v>61345</v>
      </c>
      <c r="I493" s="145">
        <v>65851</v>
      </c>
      <c r="J493" s="146">
        <v>66068</v>
      </c>
      <c r="K493" s="143">
        <v>15216</v>
      </c>
      <c r="L493" s="143">
        <v>44980</v>
      </c>
      <c r="M493" s="143">
        <v>44980</v>
      </c>
      <c r="N493" s="143">
        <v>0</v>
      </c>
    </row>
    <row r="494" spans="1:14" ht="20.25" customHeight="1" x14ac:dyDescent="0.6">
      <c r="A494" s="76" t="s">
        <v>353</v>
      </c>
      <c r="B494" s="76" t="s">
        <v>645</v>
      </c>
      <c r="C494" s="76" t="s">
        <v>835</v>
      </c>
      <c r="D494" s="76" t="s">
        <v>167</v>
      </c>
      <c r="E494" s="144">
        <v>0</v>
      </c>
      <c r="F494" s="145">
        <v>0</v>
      </c>
      <c r="G494" s="145">
        <v>0</v>
      </c>
      <c r="H494" s="145">
        <v>0</v>
      </c>
      <c r="I494" s="145">
        <v>0</v>
      </c>
      <c r="J494" s="146">
        <v>0</v>
      </c>
      <c r="K494" s="143">
        <v>23610</v>
      </c>
      <c r="L494" s="143">
        <v>23610</v>
      </c>
      <c r="M494" s="143">
        <v>0</v>
      </c>
      <c r="N494" s="143">
        <v>0</v>
      </c>
    </row>
    <row r="495" spans="1:14" ht="20.25" customHeight="1" x14ac:dyDescent="0.6">
      <c r="A495" s="76" t="s">
        <v>353</v>
      </c>
      <c r="B495" s="76" t="s">
        <v>645</v>
      </c>
      <c r="C495" s="76" t="s">
        <v>40</v>
      </c>
      <c r="D495" s="76" t="s">
        <v>167</v>
      </c>
      <c r="E495" s="144">
        <v>0</v>
      </c>
      <c r="F495" s="145">
        <v>0</v>
      </c>
      <c r="G495" s="145">
        <v>0</v>
      </c>
      <c r="H495" s="145">
        <v>0</v>
      </c>
      <c r="I495" s="145">
        <v>0</v>
      </c>
      <c r="J495" s="146">
        <v>0</v>
      </c>
      <c r="K495" s="143">
        <v>44640</v>
      </c>
      <c r="L495" s="143">
        <v>44640</v>
      </c>
      <c r="M495" s="143">
        <v>44640</v>
      </c>
      <c r="N495" s="143">
        <v>0</v>
      </c>
    </row>
    <row r="496" spans="1:14" ht="20.25" customHeight="1" x14ac:dyDescent="0.6">
      <c r="A496" s="76" t="s">
        <v>353</v>
      </c>
      <c r="B496" s="76" t="s">
        <v>645</v>
      </c>
      <c r="C496" s="76" t="s">
        <v>44</v>
      </c>
      <c r="D496" s="76" t="s">
        <v>167</v>
      </c>
      <c r="E496" s="144">
        <v>60400</v>
      </c>
      <c r="F496" s="145">
        <v>61345</v>
      </c>
      <c r="G496" s="145">
        <v>0</v>
      </c>
      <c r="H496" s="145">
        <v>0</v>
      </c>
      <c r="I496" s="145">
        <v>0</v>
      </c>
      <c r="J496" s="146">
        <v>0</v>
      </c>
      <c r="K496" s="143">
        <v>0</v>
      </c>
      <c r="L496" s="143">
        <v>0</v>
      </c>
      <c r="M496" s="143">
        <v>0</v>
      </c>
      <c r="N496" s="143">
        <v>0</v>
      </c>
    </row>
    <row r="497" spans="1:14" ht="20.25" customHeight="1" x14ac:dyDescent="0.6">
      <c r="A497" s="76" t="s">
        <v>353</v>
      </c>
      <c r="B497" s="76" t="s">
        <v>645</v>
      </c>
      <c r="C497" s="76" t="s">
        <v>46</v>
      </c>
      <c r="D497" s="76" t="s">
        <v>167</v>
      </c>
      <c r="E497" s="144">
        <v>0</v>
      </c>
      <c r="F497" s="145">
        <v>0</v>
      </c>
      <c r="G497" s="145">
        <v>0</v>
      </c>
      <c r="H497" s="145">
        <v>0</v>
      </c>
      <c r="I497" s="145">
        <v>0</v>
      </c>
      <c r="J497" s="146">
        <v>0</v>
      </c>
      <c r="K497" s="143">
        <v>42475</v>
      </c>
      <c r="L497" s="143">
        <v>42475</v>
      </c>
      <c r="M497" s="143">
        <v>42475</v>
      </c>
      <c r="N497" s="143">
        <v>0</v>
      </c>
    </row>
    <row r="498" spans="1:14" ht="20.25" customHeight="1" x14ac:dyDescent="0.6">
      <c r="A498" s="76" t="s">
        <v>353</v>
      </c>
      <c r="B498" s="76" t="s">
        <v>645</v>
      </c>
      <c r="C498" s="76" t="s">
        <v>48</v>
      </c>
      <c r="D498" s="76" t="s">
        <v>167</v>
      </c>
      <c r="E498" s="144">
        <v>0</v>
      </c>
      <c r="F498" s="145">
        <v>0</v>
      </c>
      <c r="G498" s="145">
        <v>0</v>
      </c>
      <c r="H498" s="145">
        <v>0</v>
      </c>
      <c r="I498" s="145">
        <v>0</v>
      </c>
      <c r="J498" s="146">
        <v>0</v>
      </c>
      <c r="K498" s="143">
        <v>40124</v>
      </c>
      <c r="L498" s="143">
        <v>40124</v>
      </c>
      <c r="M498" s="143">
        <v>40124</v>
      </c>
      <c r="N498" s="143">
        <v>0</v>
      </c>
    </row>
    <row r="499" spans="1:14" ht="20.25" customHeight="1" x14ac:dyDescent="0.6">
      <c r="A499" s="76" t="s">
        <v>353</v>
      </c>
      <c r="B499" s="76" t="s">
        <v>390</v>
      </c>
      <c r="C499" s="76" t="s">
        <v>5</v>
      </c>
      <c r="D499" s="76" t="s">
        <v>165</v>
      </c>
      <c r="E499" s="144">
        <v>0</v>
      </c>
      <c r="F499" s="145">
        <v>0</v>
      </c>
      <c r="G499" s="145">
        <v>0</v>
      </c>
      <c r="H499" s="145">
        <v>0</v>
      </c>
      <c r="I499" s="145">
        <v>0</v>
      </c>
      <c r="J499" s="146">
        <v>0</v>
      </c>
      <c r="K499" s="143">
        <v>31094</v>
      </c>
      <c r="L499" s="143">
        <v>31094</v>
      </c>
      <c r="M499" s="143">
        <v>0</v>
      </c>
      <c r="N499" s="143">
        <v>0</v>
      </c>
    </row>
    <row r="500" spans="1:14" ht="20.25" customHeight="1" x14ac:dyDescent="0.6">
      <c r="A500" s="76" t="s">
        <v>353</v>
      </c>
      <c r="B500" s="76" t="s">
        <v>390</v>
      </c>
      <c r="C500" s="76" t="s">
        <v>233</v>
      </c>
      <c r="D500" s="76" t="s">
        <v>165</v>
      </c>
      <c r="E500" s="144">
        <v>0</v>
      </c>
      <c r="F500" s="145">
        <v>0</v>
      </c>
      <c r="G500" s="145">
        <v>0</v>
      </c>
      <c r="H500" s="145">
        <v>0</v>
      </c>
      <c r="I500" s="145">
        <v>0</v>
      </c>
      <c r="J500" s="146">
        <v>0</v>
      </c>
      <c r="K500" s="143">
        <v>31094</v>
      </c>
      <c r="L500" s="143">
        <v>31094</v>
      </c>
      <c r="M500" s="143">
        <v>0</v>
      </c>
      <c r="N500" s="143">
        <v>0</v>
      </c>
    </row>
    <row r="501" spans="1:14" ht="20.25" customHeight="1" x14ac:dyDescent="0.6">
      <c r="A501" s="76" t="s">
        <v>353</v>
      </c>
      <c r="B501" s="76" t="s">
        <v>390</v>
      </c>
      <c r="C501" s="76" t="s">
        <v>21</v>
      </c>
      <c r="D501" s="76" t="s">
        <v>165</v>
      </c>
      <c r="E501" s="144">
        <v>0</v>
      </c>
      <c r="F501" s="145">
        <v>0</v>
      </c>
      <c r="G501" s="145">
        <v>0</v>
      </c>
      <c r="H501" s="145">
        <v>0</v>
      </c>
      <c r="I501" s="145">
        <v>0</v>
      </c>
      <c r="J501" s="146">
        <v>0</v>
      </c>
      <c r="K501" s="143">
        <v>28178</v>
      </c>
      <c r="L501" s="143">
        <v>0</v>
      </c>
      <c r="M501" s="143">
        <v>0</v>
      </c>
      <c r="N501" s="143">
        <v>0</v>
      </c>
    </row>
    <row r="502" spans="1:14" ht="20.25" customHeight="1" x14ac:dyDescent="0.6">
      <c r="A502" s="76" t="s">
        <v>353</v>
      </c>
      <c r="B502" s="76" t="s">
        <v>390</v>
      </c>
      <c r="C502" s="76" t="s">
        <v>25</v>
      </c>
      <c r="D502" s="76" t="s">
        <v>165</v>
      </c>
      <c r="E502" s="144">
        <v>68417</v>
      </c>
      <c r="F502" s="145">
        <v>0</v>
      </c>
      <c r="G502" s="145">
        <v>0</v>
      </c>
      <c r="H502" s="145">
        <v>0</v>
      </c>
      <c r="I502" s="145">
        <v>0</v>
      </c>
      <c r="J502" s="146">
        <v>0</v>
      </c>
      <c r="K502" s="143">
        <v>1800</v>
      </c>
      <c r="L502" s="143">
        <v>0</v>
      </c>
      <c r="M502" s="143">
        <v>0</v>
      </c>
      <c r="N502" s="143">
        <v>0</v>
      </c>
    </row>
    <row r="503" spans="1:14" ht="20.25" customHeight="1" x14ac:dyDescent="0.6">
      <c r="A503" s="76" t="s">
        <v>353</v>
      </c>
      <c r="B503" s="76" t="s">
        <v>390</v>
      </c>
      <c r="C503" s="76" t="s">
        <v>34</v>
      </c>
      <c r="D503" s="76" t="s">
        <v>165</v>
      </c>
      <c r="E503" s="144">
        <v>68417</v>
      </c>
      <c r="F503" s="145">
        <v>71286</v>
      </c>
      <c r="G503" s="145">
        <v>74835</v>
      </c>
      <c r="H503" s="145">
        <v>78126</v>
      </c>
      <c r="I503" s="145">
        <v>0</v>
      </c>
      <c r="J503" s="146">
        <v>0</v>
      </c>
      <c r="K503" s="143">
        <v>0</v>
      </c>
      <c r="L503" s="143">
        <v>0</v>
      </c>
      <c r="M503" s="143">
        <v>0</v>
      </c>
      <c r="N503" s="143">
        <v>0</v>
      </c>
    </row>
    <row r="504" spans="1:14" ht="20.25" customHeight="1" x14ac:dyDescent="0.6">
      <c r="A504" s="76" t="s">
        <v>353</v>
      </c>
      <c r="B504" s="76" t="s">
        <v>390</v>
      </c>
      <c r="C504" s="76" t="s">
        <v>835</v>
      </c>
      <c r="D504" s="76" t="s">
        <v>165</v>
      </c>
      <c r="E504" s="144">
        <v>0</v>
      </c>
      <c r="F504" s="145">
        <v>0</v>
      </c>
      <c r="G504" s="145">
        <v>0</v>
      </c>
      <c r="H504" s="145">
        <v>0</v>
      </c>
      <c r="I504" s="145">
        <v>0</v>
      </c>
      <c r="J504" s="146">
        <v>0</v>
      </c>
      <c r="K504" s="143">
        <v>47000</v>
      </c>
      <c r="L504" s="143">
        <v>48500</v>
      </c>
      <c r="M504" s="143">
        <v>0</v>
      </c>
      <c r="N504" s="143">
        <v>0</v>
      </c>
    </row>
    <row r="505" spans="1:14" ht="20.25" customHeight="1" x14ac:dyDescent="0.6">
      <c r="A505" s="76" t="s">
        <v>353</v>
      </c>
      <c r="B505" s="76" t="s">
        <v>390</v>
      </c>
      <c r="C505" s="76" t="s">
        <v>40</v>
      </c>
      <c r="D505" s="76" t="s">
        <v>165</v>
      </c>
      <c r="E505" s="144">
        <v>31970</v>
      </c>
      <c r="F505" s="145">
        <v>33311</v>
      </c>
      <c r="G505" s="145">
        <v>0</v>
      </c>
      <c r="H505" s="145">
        <v>0</v>
      </c>
      <c r="I505" s="145">
        <v>0</v>
      </c>
      <c r="J505" s="146">
        <v>0</v>
      </c>
      <c r="K505" s="143">
        <v>68593</v>
      </c>
      <c r="L505" s="143">
        <v>68593</v>
      </c>
      <c r="M505" s="143">
        <v>0</v>
      </c>
      <c r="N505" s="143">
        <v>0</v>
      </c>
    </row>
    <row r="506" spans="1:14" ht="20.25" customHeight="1" x14ac:dyDescent="0.6">
      <c r="A506" s="76" t="s">
        <v>353</v>
      </c>
      <c r="B506" s="76" t="s">
        <v>390</v>
      </c>
      <c r="C506" s="76" t="s">
        <v>44</v>
      </c>
      <c r="D506" s="76" t="s">
        <v>165</v>
      </c>
      <c r="E506" s="144">
        <v>68417</v>
      </c>
      <c r="F506" s="145">
        <v>71286</v>
      </c>
      <c r="G506" s="145">
        <v>0</v>
      </c>
      <c r="H506" s="145">
        <v>0</v>
      </c>
      <c r="I506" s="145">
        <v>0</v>
      </c>
      <c r="J506" s="146">
        <v>0</v>
      </c>
      <c r="K506" s="143">
        <v>1800</v>
      </c>
      <c r="L506" s="143">
        <v>1800</v>
      </c>
      <c r="M506" s="143">
        <v>0</v>
      </c>
      <c r="N506" s="143">
        <v>0</v>
      </c>
    </row>
    <row r="507" spans="1:14" ht="20.25" customHeight="1" x14ac:dyDescent="0.6">
      <c r="A507" s="76" t="s">
        <v>353</v>
      </c>
      <c r="B507" s="76" t="s">
        <v>390</v>
      </c>
      <c r="C507" s="76" t="s">
        <v>46</v>
      </c>
      <c r="D507" s="76" t="s">
        <v>165</v>
      </c>
      <c r="E507" s="144">
        <v>34209</v>
      </c>
      <c r="F507" s="145">
        <v>35643</v>
      </c>
      <c r="G507" s="145">
        <v>37418</v>
      </c>
      <c r="H507" s="145">
        <v>0</v>
      </c>
      <c r="I507" s="145">
        <v>0</v>
      </c>
      <c r="J507" s="146">
        <v>0</v>
      </c>
      <c r="K507" s="143">
        <v>0</v>
      </c>
      <c r="L507" s="143">
        <v>0</v>
      </c>
      <c r="M507" s="143">
        <v>0</v>
      </c>
      <c r="N507" s="143">
        <v>0</v>
      </c>
    </row>
    <row r="508" spans="1:14" ht="20.25" customHeight="1" x14ac:dyDescent="0.6">
      <c r="A508" s="76" t="s">
        <v>353</v>
      </c>
      <c r="B508" s="76" t="s">
        <v>390</v>
      </c>
      <c r="C508" s="76" t="s">
        <v>48</v>
      </c>
      <c r="D508" s="76" t="s">
        <v>165</v>
      </c>
      <c r="E508" s="144">
        <v>31935</v>
      </c>
      <c r="F508" s="145">
        <v>33130</v>
      </c>
      <c r="G508" s="145">
        <v>34970</v>
      </c>
      <c r="H508" s="145">
        <v>0</v>
      </c>
      <c r="I508" s="145">
        <v>0</v>
      </c>
      <c r="J508" s="146">
        <v>0</v>
      </c>
      <c r="K508" s="143">
        <v>0</v>
      </c>
      <c r="L508" s="143">
        <v>0</v>
      </c>
      <c r="M508" s="143">
        <v>0</v>
      </c>
      <c r="N508" s="143">
        <v>0</v>
      </c>
    </row>
    <row r="509" spans="1:14" ht="20.25" customHeight="1" x14ac:dyDescent="0.6">
      <c r="A509" s="76" t="s">
        <v>353</v>
      </c>
      <c r="B509" s="76" t="s">
        <v>391</v>
      </c>
      <c r="C509" s="76" t="s">
        <v>5</v>
      </c>
      <c r="D509" s="76" t="s">
        <v>165</v>
      </c>
      <c r="E509" s="144">
        <v>60400</v>
      </c>
      <c r="F509" s="145">
        <v>61345</v>
      </c>
      <c r="G509" s="145">
        <v>0</v>
      </c>
      <c r="H509" s="145">
        <v>0</v>
      </c>
      <c r="I509" s="145">
        <v>0</v>
      </c>
      <c r="J509" s="146">
        <v>0</v>
      </c>
      <c r="K509" s="143">
        <v>0</v>
      </c>
      <c r="L509" s="143">
        <v>0</v>
      </c>
      <c r="M509" s="143">
        <v>0</v>
      </c>
      <c r="N509" s="143">
        <v>0</v>
      </c>
    </row>
    <row r="510" spans="1:14" ht="20.25" customHeight="1" x14ac:dyDescent="0.6">
      <c r="A510" s="76" t="s">
        <v>353</v>
      </c>
      <c r="B510" s="76" t="s">
        <v>392</v>
      </c>
      <c r="C510" s="76" t="s">
        <v>25</v>
      </c>
      <c r="D510" s="76" t="s">
        <v>165</v>
      </c>
      <c r="E510" s="144">
        <v>68000</v>
      </c>
      <c r="F510" s="145">
        <v>0</v>
      </c>
      <c r="G510" s="145">
        <v>0</v>
      </c>
      <c r="H510" s="145">
        <v>0</v>
      </c>
      <c r="I510" s="145">
        <v>0</v>
      </c>
      <c r="J510" s="146">
        <v>0</v>
      </c>
      <c r="K510" s="143">
        <v>0</v>
      </c>
      <c r="L510" s="143">
        <v>0</v>
      </c>
      <c r="M510" s="143">
        <v>0</v>
      </c>
      <c r="N510" s="143">
        <v>0</v>
      </c>
    </row>
    <row r="511" spans="1:14" ht="20.25" customHeight="1" x14ac:dyDescent="0.6">
      <c r="A511" s="76" t="s">
        <v>353</v>
      </c>
      <c r="B511" s="76" t="s">
        <v>393</v>
      </c>
      <c r="C511" s="76" t="s">
        <v>23</v>
      </c>
      <c r="D511" s="76" t="s">
        <v>165</v>
      </c>
      <c r="E511" s="144">
        <v>74471</v>
      </c>
      <c r="F511" s="145">
        <v>78704</v>
      </c>
      <c r="G511" s="145">
        <v>0</v>
      </c>
      <c r="H511" s="145">
        <v>0</v>
      </c>
      <c r="I511" s="145">
        <v>0</v>
      </c>
      <c r="J511" s="146">
        <v>0</v>
      </c>
      <c r="K511" s="143">
        <v>0</v>
      </c>
      <c r="L511" s="143">
        <v>0</v>
      </c>
      <c r="M511" s="143">
        <v>0</v>
      </c>
      <c r="N511" s="143">
        <v>0</v>
      </c>
    </row>
    <row r="512" spans="1:14" ht="20.25" customHeight="1" x14ac:dyDescent="0.6">
      <c r="A512" s="76" t="s">
        <v>353</v>
      </c>
      <c r="B512" s="76" t="s">
        <v>393</v>
      </c>
      <c r="C512" s="76" t="s">
        <v>25</v>
      </c>
      <c r="D512" s="76" t="s">
        <v>165</v>
      </c>
      <c r="E512" s="144">
        <v>74471</v>
      </c>
      <c r="F512" s="145">
        <v>0</v>
      </c>
      <c r="G512" s="145">
        <v>0</v>
      </c>
      <c r="H512" s="145">
        <v>0</v>
      </c>
      <c r="I512" s="145">
        <v>0</v>
      </c>
      <c r="J512" s="146">
        <v>0</v>
      </c>
      <c r="K512" s="143">
        <v>0</v>
      </c>
      <c r="L512" s="143">
        <v>0</v>
      </c>
      <c r="M512" s="143">
        <v>0</v>
      </c>
      <c r="N512" s="143">
        <v>0</v>
      </c>
    </row>
    <row r="513" spans="1:14" ht="20.25" customHeight="1" x14ac:dyDescent="0.6">
      <c r="A513" s="76" t="s">
        <v>353</v>
      </c>
      <c r="B513" s="76" t="s">
        <v>393</v>
      </c>
      <c r="C513" s="76" t="s">
        <v>46</v>
      </c>
      <c r="D513" s="76" t="s">
        <v>165</v>
      </c>
      <c r="E513" s="144">
        <v>72000</v>
      </c>
      <c r="F513" s="145">
        <v>74000</v>
      </c>
      <c r="G513" s="145">
        <v>76000</v>
      </c>
      <c r="H513" s="145">
        <v>0</v>
      </c>
      <c r="I513" s="145">
        <v>0</v>
      </c>
      <c r="J513" s="146">
        <v>0</v>
      </c>
      <c r="K513" s="143">
        <v>0</v>
      </c>
      <c r="L513" s="143">
        <v>0</v>
      </c>
      <c r="M513" s="143">
        <v>0</v>
      </c>
      <c r="N513" s="143">
        <v>0</v>
      </c>
    </row>
    <row r="514" spans="1:14" ht="20.25" customHeight="1" x14ac:dyDescent="0.6">
      <c r="A514" s="76" t="s">
        <v>353</v>
      </c>
      <c r="B514" s="76" t="s">
        <v>393</v>
      </c>
      <c r="C514" s="76" t="s">
        <v>48</v>
      </c>
      <c r="D514" s="76" t="s">
        <v>165</v>
      </c>
      <c r="E514" s="144">
        <v>71128</v>
      </c>
      <c r="F514" s="145">
        <v>75361</v>
      </c>
      <c r="G514" s="145">
        <v>79634</v>
      </c>
      <c r="H514" s="145">
        <v>0</v>
      </c>
      <c r="I514" s="145">
        <v>0</v>
      </c>
      <c r="J514" s="146">
        <v>0</v>
      </c>
      <c r="K514" s="143">
        <v>0</v>
      </c>
      <c r="L514" s="143">
        <v>0</v>
      </c>
      <c r="M514" s="143">
        <v>0</v>
      </c>
      <c r="N514" s="143">
        <v>0</v>
      </c>
    </row>
    <row r="515" spans="1:14" ht="20.25" customHeight="1" x14ac:dyDescent="0.6">
      <c r="A515" s="76" t="s">
        <v>353</v>
      </c>
      <c r="B515" s="76" t="s">
        <v>394</v>
      </c>
      <c r="C515" s="76" t="s">
        <v>25</v>
      </c>
      <c r="D515" s="76" t="s">
        <v>165</v>
      </c>
      <c r="E515" s="144">
        <v>74354</v>
      </c>
      <c r="F515" s="145">
        <v>0</v>
      </c>
      <c r="G515" s="145">
        <v>0</v>
      </c>
      <c r="H515" s="145">
        <v>0</v>
      </c>
      <c r="I515" s="145">
        <v>0</v>
      </c>
      <c r="J515" s="146">
        <v>0</v>
      </c>
      <c r="K515" s="143">
        <v>0</v>
      </c>
      <c r="L515" s="143">
        <v>0</v>
      </c>
      <c r="M515" s="143">
        <v>0</v>
      </c>
      <c r="N515" s="143">
        <v>0</v>
      </c>
    </row>
    <row r="516" spans="1:14" ht="20.25" customHeight="1" x14ac:dyDescent="0.6">
      <c r="A516" s="76" t="s">
        <v>353</v>
      </c>
      <c r="B516" s="76" t="s">
        <v>395</v>
      </c>
      <c r="C516" s="76" t="s">
        <v>5</v>
      </c>
      <c r="D516" s="76" t="s">
        <v>165</v>
      </c>
      <c r="E516" s="144">
        <v>71000</v>
      </c>
      <c r="F516" s="145">
        <v>71200</v>
      </c>
      <c r="G516" s="145">
        <v>0</v>
      </c>
      <c r="H516" s="145">
        <v>0</v>
      </c>
      <c r="I516" s="145">
        <v>0</v>
      </c>
      <c r="J516" s="146">
        <v>0</v>
      </c>
      <c r="K516" s="143">
        <v>105</v>
      </c>
      <c r="L516" s="143">
        <v>105</v>
      </c>
      <c r="M516" s="143">
        <v>0</v>
      </c>
      <c r="N516" s="143">
        <v>0</v>
      </c>
    </row>
    <row r="517" spans="1:14" ht="20.25" customHeight="1" x14ac:dyDescent="0.6">
      <c r="A517" s="76" t="s">
        <v>353</v>
      </c>
      <c r="B517" s="76" t="s">
        <v>397</v>
      </c>
      <c r="C517" s="76" t="s">
        <v>19</v>
      </c>
      <c r="D517" s="76" t="s">
        <v>165</v>
      </c>
      <c r="E517" s="144">
        <v>81333</v>
      </c>
      <c r="F517" s="145">
        <v>89292</v>
      </c>
      <c r="G517" s="145">
        <v>97250</v>
      </c>
      <c r="H517" s="145">
        <v>100244</v>
      </c>
      <c r="I517" s="145">
        <v>103470</v>
      </c>
      <c r="J517" s="146">
        <v>105955</v>
      </c>
      <c r="K517" s="143">
        <v>0</v>
      </c>
      <c r="L517" s="143">
        <v>0</v>
      </c>
      <c r="M517" s="143">
        <v>0</v>
      </c>
      <c r="N517" s="143">
        <v>0</v>
      </c>
    </row>
    <row r="518" spans="1:14" ht="20.25" customHeight="1" x14ac:dyDescent="0.6">
      <c r="A518" s="76" t="s">
        <v>353</v>
      </c>
      <c r="B518" s="76" t="s">
        <v>397</v>
      </c>
      <c r="C518" s="76" t="s">
        <v>25</v>
      </c>
      <c r="D518" s="76" t="s">
        <v>165</v>
      </c>
      <c r="E518" s="144">
        <v>81332</v>
      </c>
      <c r="F518" s="145">
        <v>89292</v>
      </c>
      <c r="G518" s="145">
        <v>0</v>
      </c>
      <c r="H518" s="145">
        <v>0</v>
      </c>
      <c r="I518" s="145">
        <v>0</v>
      </c>
      <c r="J518" s="146">
        <v>0</v>
      </c>
      <c r="K518" s="143">
        <v>0</v>
      </c>
      <c r="L518" s="143">
        <v>0</v>
      </c>
      <c r="M518" s="143">
        <v>0</v>
      </c>
      <c r="N518" s="143">
        <v>0</v>
      </c>
    </row>
    <row r="519" spans="1:14" ht="20.25" customHeight="1" x14ac:dyDescent="0.6">
      <c r="A519" s="76" t="s">
        <v>353</v>
      </c>
      <c r="B519" s="76" t="s">
        <v>397</v>
      </c>
      <c r="C519" s="76" t="s">
        <v>44</v>
      </c>
      <c r="D519" s="76" t="s">
        <v>165</v>
      </c>
      <c r="E519" s="144">
        <v>81332</v>
      </c>
      <c r="F519" s="145">
        <v>89292</v>
      </c>
      <c r="G519" s="145">
        <v>0</v>
      </c>
      <c r="H519" s="145">
        <v>0</v>
      </c>
      <c r="I519" s="145">
        <v>0</v>
      </c>
      <c r="J519" s="146">
        <v>0</v>
      </c>
      <c r="K519" s="143">
        <v>0</v>
      </c>
      <c r="L519" s="143">
        <v>0</v>
      </c>
      <c r="M519" s="143">
        <v>0</v>
      </c>
      <c r="N519" s="143">
        <v>0</v>
      </c>
    </row>
    <row r="520" spans="1:14" ht="20.25" customHeight="1" x14ac:dyDescent="0.6">
      <c r="A520" s="76" t="s">
        <v>353</v>
      </c>
      <c r="B520" s="76" t="s">
        <v>839</v>
      </c>
      <c r="C520" s="76" t="s">
        <v>30</v>
      </c>
      <c r="D520" s="76" t="s">
        <v>165</v>
      </c>
      <c r="E520" s="144">
        <v>78000</v>
      </c>
      <c r="F520" s="145">
        <v>79000</v>
      </c>
      <c r="G520" s="145">
        <v>80000</v>
      </c>
      <c r="H520" s="145">
        <v>0</v>
      </c>
      <c r="I520" s="145">
        <v>0</v>
      </c>
      <c r="J520" s="146">
        <v>0</v>
      </c>
      <c r="K520" s="143">
        <v>0</v>
      </c>
      <c r="L520" s="143">
        <v>0</v>
      </c>
      <c r="M520" s="143">
        <v>0</v>
      </c>
      <c r="N520" s="143">
        <v>0</v>
      </c>
    </row>
    <row r="521" spans="1:14" ht="20.25" customHeight="1" x14ac:dyDescent="0.6">
      <c r="A521" s="76" t="s">
        <v>353</v>
      </c>
      <c r="B521" s="76" t="s">
        <v>839</v>
      </c>
      <c r="C521" s="76" t="s">
        <v>34</v>
      </c>
      <c r="D521" s="76" t="s">
        <v>165</v>
      </c>
      <c r="E521" s="144">
        <v>80465</v>
      </c>
      <c r="F521" s="145">
        <v>83600</v>
      </c>
      <c r="G521" s="145">
        <v>85690</v>
      </c>
      <c r="H521" s="145">
        <v>89775</v>
      </c>
      <c r="I521" s="145">
        <v>0</v>
      </c>
      <c r="J521" s="146">
        <v>0</v>
      </c>
      <c r="K521" s="143">
        <v>0</v>
      </c>
      <c r="L521" s="143">
        <v>0</v>
      </c>
      <c r="M521" s="143">
        <v>0</v>
      </c>
      <c r="N521" s="143">
        <v>0</v>
      </c>
    </row>
    <row r="522" spans="1:14" ht="20.25" customHeight="1" x14ac:dyDescent="0.6">
      <c r="A522" s="76" t="s">
        <v>353</v>
      </c>
      <c r="B522" s="76" t="s">
        <v>839</v>
      </c>
      <c r="C522" s="76" t="s">
        <v>44</v>
      </c>
      <c r="D522" s="76" t="s">
        <v>165</v>
      </c>
      <c r="E522" s="144">
        <v>72000</v>
      </c>
      <c r="F522" s="145">
        <v>72000</v>
      </c>
      <c r="G522" s="145">
        <v>0</v>
      </c>
      <c r="H522" s="145">
        <v>0</v>
      </c>
      <c r="I522" s="145">
        <v>0</v>
      </c>
      <c r="J522" s="146">
        <v>0</v>
      </c>
      <c r="K522" s="143">
        <v>0</v>
      </c>
      <c r="L522" s="143">
        <v>0</v>
      </c>
      <c r="M522" s="143">
        <v>0</v>
      </c>
      <c r="N522" s="143">
        <v>0</v>
      </c>
    </row>
    <row r="523" spans="1:14" ht="20.25" customHeight="1" x14ac:dyDescent="0.6">
      <c r="A523" s="76" t="s">
        <v>353</v>
      </c>
      <c r="B523" s="76" t="s">
        <v>868</v>
      </c>
      <c r="C523" s="76" t="s">
        <v>25</v>
      </c>
      <c r="D523" s="76" t="s">
        <v>165</v>
      </c>
      <c r="E523" s="144">
        <v>80465</v>
      </c>
      <c r="F523" s="145">
        <v>83600</v>
      </c>
      <c r="G523" s="145">
        <v>0</v>
      </c>
      <c r="H523" s="145">
        <v>0</v>
      </c>
      <c r="I523" s="145">
        <v>0</v>
      </c>
      <c r="J523" s="146">
        <v>0</v>
      </c>
      <c r="K523" s="143">
        <v>0</v>
      </c>
      <c r="L523" s="143">
        <v>0</v>
      </c>
      <c r="M523" s="143">
        <v>0</v>
      </c>
      <c r="N523" s="143">
        <v>0</v>
      </c>
    </row>
    <row r="524" spans="1:14" ht="20.25" customHeight="1" x14ac:dyDescent="0.6">
      <c r="A524" s="76" t="s">
        <v>398</v>
      </c>
      <c r="B524" s="76" t="s">
        <v>869</v>
      </c>
      <c r="C524" s="76" t="s">
        <v>25</v>
      </c>
      <c r="D524" s="76" t="s">
        <v>165</v>
      </c>
      <c r="E524" s="144">
        <v>65304</v>
      </c>
      <c r="F524" s="145">
        <v>68224</v>
      </c>
      <c r="G524" s="145">
        <v>71035</v>
      </c>
      <c r="H524" s="145">
        <v>0</v>
      </c>
      <c r="I524" s="145">
        <v>0</v>
      </c>
      <c r="J524" s="146">
        <v>0</v>
      </c>
      <c r="K524" s="143">
        <v>0</v>
      </c>
      <c r="L524" s="143">
        <v>0</v>
      </c>
      <c r="M524" s="143">
        <v>0</v>
      </c>
      <c r="N524" s="143">
        <v>0</v>
      </c>
    </row>
    <row r="525" spans="1:14" ht="20.25" customHeight="1" x14ac:dyDescent="0.6">
      <c r="A525" s="76" t="s">
        <v>398</v>
      </c>
      <c r="B525" s="76" t="s">
        <v>869</v>
      </c>
      <c r="C525" s="76" t="s">
        <v>836</v>
      </c>
      <c r="D525" s="76" t="s">
        <v>165</v>
      </c>
      <c r="E525" s="144">
        <v>68224</v>
      </c>
      <c r="F525" s="145">
        <v>71035</v>
      </c>
      <c r="G525" s="145">
        <v>0</v>
      </c>
      <c r="H525" s="145">
        <v>0</v>
      </c>
      <c r="I525" s="145">
        <v>0</v>
      </c>
      <c r="J525" s="146">
        <v>0</v>
      </c>
      <c r="K525" s="143">
        <v>0</v>
      </c>
      <c r="L525" s="143">
        <v>0</v>
      </c>
      <c r="M525" s="143">
        <v>0</v>
      </c>
      <c r="N525" s="143">
        <v>0</v>
      </c>
    </row>
    <row r="526" spans="1:14" ht="20.25" customHeight="1" x14ac:dyDescent="0.6">
      <c r="A526" s="76" t="s">
        <v>398</v>
      </c>
      <c r="B526" s="76" t="s">
        <v>400</v>
      </c>
      <c r="C526" s="76" t="s">
        <v>5</v>
      </c>
      <c r="D526" s="76" t="s">
        <v>167</v>
      </c>
      <c r="E526" s="144">
        <v>63657</v>
      </c>
      <c r="F526" s="145">
        <v>65230</v>
      </c>
      <c r="G526" s="145">
        <v>0</v>
      </c>
      <c r="H526" s="145">
        <v>0</v>
      </c>
      <c r="I526" s="145">
        <v>0</v>
      </c>
      <c r="J526" s="146">
        <v>0</v>
      </c>
      <c r="K526" s="143">
        <v>0</v>
      </c>
      <c r="L526" s="143">
        <v>0</v>
      </c>
      <c r="M526" s="143">
        <v>0</v>
      </c>
      <c r="N526" s="143">
        <v>0</v>
      </c>
    </row>
    <row r="527" spans="1:14" ht="20.25" customHeight="1" x14ac:dyDescent="0.6">
      <c r="A527" s="76" t="s">
        <v>398</v>
      </c>
      <c r="B527" s="76" t="s">
        <v>400</v>
      </c>
      <c r="C527" s="76" t="s">
        <v>25</v>
      </c>
      <c r="D527" s="76" t="s">
        <v>167</v>
      </c>
      <c r="E527" s="144">
        <v>67568</v>
      </c>
      <c r="F527" s="145">
        <v>0</v>
      </c>
      <c r="G527" s="145">
        <v>0</v>
      </c>
      <c r="H527" s="145">
        <v>0</v>
      </c>
      <c r="I527" s="145">
        <v>0</v>
      </c>
      <c r="J527" s="146">
        <v>0</v>
      </c>
      <c r="K527" s="143">
        <v>0</v>
      </c>
      <c r="L527" s="143">
        <v>0</v>
      </c>
      <c r="M527" s="143">
        <v>0</v>
      </c>
      <c r="N527" s="143">
        <v>0</v>
      </c>
    </row>
    <row r="528" spans="1:14" ht="20.25" customHeight="1" x14ac:dyDescent="0.6">
      <c r="A528" s="76" t="s">
        <v>398</v>
      </c>
      <c r="B528" s="76" t="s">
        <v>400</v>
      </c>
      <c r="C528" s="76" t="s">
        <v>44</v>
      </c>
      <c r="D528" s="76" t="s">
        <v>167</v>
      </c>
      <c r="E528" s="144">
        <v>63657</v>
      </c>
      <c r="F528" s="145">
        <v>65230</v>
      </c>
      <c r="G528" s="145">
        <v>0</v>
      </c>
      <c r="H528" s="145">
        <v>0</v>
      </c>
      <c r="I528" s="145">
        <v>0</v>
      </c>
      <c r="J528" s="146">
        <v>0</v>
      </c>
      <c r="K528" s="143">
        <v>0</v>
      </c>
      <c r="L528" s="143">
        <v>0</v>
      </c>
      <c r="M528" s="143">
        <v>0</v>
      </c>
      <c r="N528" s="143">
        <v>0</v>
      </c>
    </row>
    <row r="529" spans="1:14" ht="20.25" customHeight="1" x14ac:dyDescent="0.6">
      <c r="A529" s="76" t="s">
        <v>398</v>
      </c>
      <c r="B529" s="76" t="s">
        <v>401</v>
      </c>
      <c r="C529" s="76" t="s">
        <v>25</v>
      </c>
      <c r="D529" s="76" t="s">
        <v>165</v>
      </c>
      <c r="E529" s="144">
        <v>59166</v>
      </c>
      <c r="F529" s="145">
        <v>0</v>
      </c>
      <c r="G529" s="145">
        <v>0</v>
      </c>
      <c r="H529" s="145">
        <v>0</v>
      </c>
      <c r="I529" s="145">
        <v>0</v>
      </c>
      <c r="J529" s="146">
        <v>0</v>
      </c>
      <c r="K529" s="143">
        <v>0</v>
      </c>
      <c r="L529" s="143">
        <v>0</v>
      </c>
      <c r="M529" s="143">
        <v>0</v>
      </c>
      <c r="N529" s="143">
        <v>0</v>
      </c>
    </row>
    <row r="530" spans="1:14" ht="20.25" customHeight="1" x14ac:dyDescent="0.6">
      <c r="A530" s="76" t="s">
        <v>398</v>
      </c>
      <c r="B530" s="76" t="s">
        <v>828</v>
      </c>
      <c r="C530" s="76" t="s">
        <v>5</v>
      </c>
      <c r="D530" s="76" t="s">
        <v>165</v>
      </c>
      <c r="E530" s="144">
        <v>0</v>
      </c>
      <c r="F530" s="145">
        <v>0</v>
      </c>
      <c r="G530" s="145">
        <v>0</v>
      </c>
      <c r="H530" s="145">
        <v>0</v>
      </c>
      <c r="I530" s="145">
        <v>0</v>
      </c>
      <c r="J530" s="146">
        <v>0</v>
      </c>
      <c r="K530" s="143">
        <v>0</v>
      </c>
      <c r="L530" s="143">
        <v>0</v>
      </c>
      <c r="M530" s="143">
        <v>0</v>
      </c>
      <c r="N530" s="143">
        <v>0</v>
      </c>
    </row>
    <row r="531" spans="1:14" ht="20.25" customHeight="1" x14ac:dyDescent="0.6">
      <c r="A531" s="76" t="s">
        <v>398</v>
      </c>
      <c r="B531" s="76" t="s">
        <v>402</v>
      </c>
      <c r="C531" s="76" t="s">
        <v>21</v>
      </c>
      <c r="D531" s="76" t="s">
        <v>165</v>
      </c>
      <c r="E531" s="144">
        <v>50000</v>
      </c>
      <c r="F531" s="145">
        <v>0</v>
      </c>
      <c r="G531" s="145">
        <v>0</v>
      </c>
      <c r="H531" s="145">
        <v>0</v>
      </c>
      <c r="I531" s="145">
        <v>0</v>
      </c>
      <c r="J531" s="146">
        <v>0</v>
      </c>
      <c r="K531" s="143">
        <v>0</v>
      </c>
      <c r="L531" s="143">
        <v>0</v>
      </c>
      <c r="M531" s="143">
        <v>0</v>
      </c>
      <c r="N531" s="143">
        <v>0</v>
      </c>
    </row>
    <row r="532" spans="1:14" ht="20.25" customHeight="1" x14ac:dyDescent="0.6">
      <c r="A532" s="76" t="s">
        <v>398</v>
      </c>
      <c r="B532" s="76" t="s">
        <v>840</v>
      </c>
      <c r="C532" s="76" t="s">
        <v>233</v>
      </c>
      <c r="D532" s="76" t="s">
        <v>165</v>
      </c>
      <c r="E532" s="144">
        <v>0</v>
      </c>
      <c r="F532" s="145">
        <v>0</v>
      </c>
      <c r="G532" s="145">
        <v>0</v>
      </c>
      <c r="H532" s="145">
        <v>0</v>
      </c>
      <c r="I532" s="145">
        <v>0</v>
      </c>
      <c r="J532" s="146">
        <v>0</v>
      </c>
      <c r="K532" s="143">
        <v>0</v>
      </c>
      <c r="L532" s="143">
        <v>0</v>
      </c>
      <c r="M532" s="143">
        <v>0</v>
      </c>
      <c r="N532" s="143">
        <v>0</v>
      </c>
    </row>
    <row r="533" spans="1:14" ht="20.25" customHeight="1" x14ac:dyDescent="0.6">
      <c r="A533" s="76" t="s">
        <v>398</v>
      </c>
      <c r="B533" s="76" t="s">
        <v>840</v>
      </c>
      <c r="C533" s="76" t="s">
        <v>23</v>
      </c>
      <c r="D533" s="76" t="s">
        <v>165</v>
      </c>
      <c r="E533" s="144">
        <v>0</v>
      </c>
      <c r="F533" s="145">
        <v>0</v>
      </c>
      <c r="G533" s="145">
        <v>0</v>
      </c>
      <c r="H533" s="145">
        <v>0</v>
      </c>
      <c r="I533" s="145">
        <v>0</v>
      </c>
      <c r="J533" s="146">
        <v>0</v>
      </c>
      <c r="K533" s="143">
        <v>0</v>
      </c>
      <c r="L533" s="143">
        <v>0</v>
      </c>
      <c r="M533" s="143">
        <v>0</v>
      </c>
      <c r="N533" s="143">
        <v>0</v>
      </c>
    </row>
    <row r="534" spans="1:14" ht="20.25" customHeight="1" x14ac:dyDescent="0.6">
      <c r="A534" s="76" t="s">
        <v>398</v>
      </c>
      <c r="B534" s="76" t="s">
        <v>840</v>
      </c>
      <c r="C534" s="76" t="s">
        <v>34</v>
      </c>
      <c r="D534" s="76" t="s">
        <v>165</v>
      </c>
      <c r="E534" s="144">
        <v>0</v>
      </c>
      <c r="F534" s="145">
        <v>0</v>
      </c>
      <c r="G534" s="145">
        <v>0</v>
      </c>
      <c r="H534" s="145">
        <v>0</v>
      </c>
      <c r="I534" s="145">
        <v>0</v>
      </c>
      <c r="J534" s="146">
        <v>0</v>
      </c>
      <c r="K534" s="143">
        <v>0</v>
      </c>
      <c r="L534" s="143">
        <v>0</v>
      </c>
      <c r="M534" s="143">
        <v>0</v>
      </c>
      <c r="N534" s="143">
        <v>0</v>
      </c>
    </row>
    <row r="535" spans="1:14" ht="20.25" customHeight="1" x14ac:dyDescent="0.6">
      <c r="A535" s="76" t="s">
        <v>398</v>
      </c>
      <c r="B535" s="76" t="s">
        <v>870</v>
      </c>
      <c r="C535" s="76" t="s">
        <v>5</v>
      </c>
      <c r="D535" s="76" t="s">
        <v>167</v>
      </c>
      <c r="E535" s="144">
        <v>40000</v>
      </c>
      <c r="F535" s="145">
        <v>0</v>
      </c>
      <c r="G535" s="145">
        <v>0</v>
      </c>
      <c r="H535" s="145">
        <v>0</v>
      </c>
      <c r="I535" s="145">
        <v>0</v>
      </c>
      <c r="J535" s="146">
        <v>0</v>
      </c>
      <c r="K535" s="143">
        <v>0</v>
      </c>
      <c r="L535" s="143">
        <v>0</v>
      </c>
      <c r="M535" s="143">
        <v>0</v>
      </c>
      <c r="N535" s="143">
        <v>0</v>
      </c>
    </row>
    <row r="536" spans="1:14" ht="20.25" customHeight="1" x14ac:dyDescent="0.6">
      <c r="A536" s="76" t="s">
        <v>398</v>
      </c>
      <c r="B536" s="76" t="s">
        <v>870</v>
      </c>
      <c r="C536" s="76" t="s">
        <v>23</v>
      </c>
      <c r="D536" s="76" t="s">
        <v>167</v>
      </c>
      <c r="E536" s="144">
        <v>9625</v>
      </c>
      <c r="F536" s="145">
        <v>10292</v>
      </c>
      <c r="G536" s="145">
        <v>10292</v>
      </c>
      <c r="H536" s="145">
        <v>0</v>
      </c>
      <c r="I536" s="145">
        <v>0</v>
      </c>
      <c r="J536" s="146">
        <v>0</v>
      </c>
      <c r="K536" s="143">
        <v>21303</v>
      </c>
      <c r="L536" s="143">
        <v>21303</v>
      </c>
      <c r="M536" s="143">
        <v>10089</v>
      </c>
      <c r="N536" s="143">
        <v>0</v>
      </c>
    </row>
    <row r="537" spans="1:14" ht="20.25" customHeight="1" x14ac:dyDescent="0.6">
      <c r="A537" s="76" t="s">
        <v>398</v>
      </c>
      <c r="B537" s="76" t="s">
        <v>870</v>
      </c>
      <c r="C537" s="76" t="s">
        <v>25</v>
      </c>
      <c r="D537" s="76" t="s">
        <v>167</v>
      </c>
      <c r="E537" s="144">
        <v>61553</v>
      </c>
      <c r="F537" s="145">
        <v>0</v>
      </c>
      <c r="G537" s="145">
        <v>0</v>
      </c>
      <c r="H537" s="145">
        <v>0</v>
      </c>
      <c r="I537" s="145">
        <v>0</v>
      </c>
      <c r="J537" s="146">
        <v>0</v>
      </c>
      <c r="K537" s="143">
        <v>0</v>
      </c>
      <c r="L537" s="143">
        <v>0</v>
      </c>
      <c r="M537" s="143">
        <v>0</v>
      </c>
      <c r="N537" s="143">
        <v>0</v>
      </c>
    </row>
    <row r="538" spans="1:14" ht="20.25" customHeight="1" x14ac:dyDescent="0.6">
      <c r="A538" s="76" t="s">
        <v>398</v>
      </c>
      <c r="B538" s="76" t="s">
        <v>870</v>
      </c>
      <c r="C538" s="76" t="s">
        <v>30</v>
      </c>
      <c r="D538" s="76" t="s">
        <v>167</v>
      </c>
      <c r="E538" s="144">
        <v>9474</v>
      </c>
      <c r="F538" s="145">
        <v>94740</v>
      </c>
      <c r="G538" s="145">
        <v>94740</v>
      </c>
      <c r="H538" s="145">
        <v>0</v>
      </c>
      <c r="I538" s="145">
        <v>0</v>
      </c>
      <c r="J538" s="146">
        <v>0</v>
      </c>
      <c r="K538" s="143">
        <v>21203</v>
      </c>
      <c r="L538" s="143">
        <v>21203</v>
      </c>
      <c r="M538" s="143">
        <v>10089</v>
      </c>
      <c r="N538" s="143">
        <v>0</v>
      </c>
    </row>
    <row r="539" spans="1:14" ht="20.25" customHeight="1" x14ac:dyDescent="0.6">
      <c r="A539" s="76" t="s">
        <v>398</v>
      </c>
      <c r="B539" s="76" t="s">
        <v>870</v>
      </c>
      <c r="C539" s="76" t="s">
        <v>32</v>
      </c>
      <c r="D539" s="76" t="s">
        <v>167</v>
      </c>
      <c r="E539" s="144">
        <v>9474</v>
      </c>
      <c r="F539" s="145">
        <v>9474</v>
      </c>
      <c r="G539" s="145">
        <v>9474</v>
      </c>
      <c r="H539" s="145">
        <v>0</v>
      </c>
      <c r="I539" s="145">
        <v>0</v>
      </c>
      <c r="J539" s="146">
        <v>0</v>
      </c>
      <c r="K539" s="143">
        <v>21203</v>
      </c>
      <c r="L539" s="143">
        <v>21203</v>
      </c>
      <c r="M539" s="143">
        <v>10089</v>
      </c>
      <c r="N539" s="143">
        <v>0</v>
      </c>
    </row>
    <row r="540" spans="1:14" ht="20.25" customHeight="1" x14ac:dyDescent="0.6">
      <c r="A540" s="76" t="s">
        <v>398</v>
      </c>
      <c r="B540" s="76" t="s">
        <v>870</v>
      </c>
      <c r="C540" s="76" t="s">
        <v>34</v>
      </c>
      <c r="D540" s="76" t="s">
        <v>167</v>
      </c>
      <c r="E540" s="144">
        <v>61553</v>
      </c>
      <c r="F540" s="145">
        <v>0</v>
      </c>
      <c r="G540" s="145">
        <v>66056</v>
      </c>
      <c r="H540" s="145">
        <v>69169</v>
      </c>
      <c r="I540" s="145">
        <v>72238</v>
      </c>
      <c r="J540" s="146">
        <v>75016</v>
      </c>
      <c r="K540" s="143">
        <v>0</v>
      </c>
      <c r="L540" s="143">
        <v>34931</v>
      </c>
      <c r="M540" s="143">
        <v>34931</v>
      </c>
      <c r="N540" s="143">
        <v>0</v>
      </c>
    </row>
    <row r="541" spans="1:14" ht="20.25" customHeight="1" x14ac:dyDescent="0.6">
      <c r="A541" s="76" t="s">
        <v>398</v>
      </c>
      <c r="B541" s="76" t="s">
        <v>870</v>
      </c>
      <c r="C541" s="76" t="s">
        <v>835</v>
      </c>
      <c r="D541" s="76" t="s">
        <v>167</v>
      </c>
      <c r="E541" s="144">
        <v>7820</v>
      </c>
      <c r="F541" s="145">
        <v>7820</v>
      </c>
      <c r="G541" s="145">
        <v>0</v>
      </c>
      <c r="H541" s="145">
        <v>0</v>
      </c>
      <c r="I541" s="145">
        <v>0</v>
      </c>
      <c r="J541" s="146">
        <v>0</v>
      </c>
      <c r="K541" s="143">
        <v>0</v>
      </c>
      <c r="L541" s="143">
        <v>0</v>
      </c>
      <c r="M541" s="143">
        <v>0</v>
      </c>
      <c r="N541" s="143">
        <v>0</v>
      </c>
    </row>
    <row r="542" spans="1:14" ht="20.25" customHeight="1" x14ac:dyDescent="0.6">
      <c r="A542" s="76" t="s">
        <v>398</v>
      </c>
      <c r="B542" s="76" t="s">
        <v>870</v>
      </c>
      <c r="C542" s="76" t="s">
        <v>40</v>
      </c>
      <c r="D542" s="76" t="s">
        <v>167</v>
      </c>
      <c r="E542" s="144">
        <v>14000</v>
      </c>
      <c r="F542" s="145">
        <v>17632</v>
      </c>
      <c r="G542" s="145">
        <v>21000</v>
      </c>
      <c r="H542" s="145">
        <v>0</v>
      </c>
      <c r="I542" s="145">
        <v>0</v>
      </c>
      <c r="J542" s="146">
        <v>0</v>
      </c>
      <c r="K542" s="143">
        <v>21203</v>
      </c>
      <c r="L542" s="143">
        <v>21203</v>
      </c>
      <c r="M542" s="143">
        <v>10089</v>
      </c>
      <c r="N542" s="143">
        <v>0</v>
      </c>
    </row>
    <row r="543" spans="1:14" ht="20.25" customHeight="1" x14ac:dyDescent="0.6">
      <c r="A543" s="76" t="s">
        <v>398</v>
      </c>
      <c r="B543" s="76" t="s">
        <v>870</v>
      </c>
      <c r="C543" s="76" t="s">
        <v>44</v>
      </c>
      <c r="D543" s="76" t="s">
        <v>167</v>
      </c>
      <c r="E543" s="144">
        <v>35000</v>
      </c>
      <c r="F543" s="145">
        <v>35000</v>
      </c>
      <c r="G543" s="145">
        <v>35000</v>
      </c>
      <c r="H543" s="145">
        <v>0</v>
      </c>
      <c r="I543" s="145">
        <v>0</v>
      </c>
      <c r="J543" s="146">
        <v>0</v>
      </c>
      <c r="K543" s="143">
        <v>21303</v>
      </c>
      <c r="L543" s="143">
        <v>21303</v>
      </c>
      <c r="M543" s="143">
        <v>10089</v>
      </c>
      <c r="N543" s="143">
        <v>0</v>
      </c>
    </row>
    <row r="544" spans="1:14" ht="20.25" customHeight="1" x14ac:dyDescent="0.6">
      <c r="A544" s="76" t="s">
        <v>398</v>
      </c>
      <c r="B544" s="76" t="s">
        <v>870</v>
      </c>
      <c r="C544" s="76" t="s">
        <v>46</v>
      </c>
      <c r="D544" s="76" t="s">
        <v>167</v>
      </c>
      <c r="E544" s="144">
        <v>10104</v>
      </c>
      <c r="F544" s="145">
        <v>10104</v>
      </c>
      <c r="G544" s="145">
        <v>10304</v>
      </c>
      <c r="H544" s="145">
        <v>0</v>
      </c>
      <c r="I544" s="145">
        <v>0</v>
      </c>
      <c r="J544" s="146">
        <v>0</v>
      </c>
      <c r="K544" s="143">
        <v>21303</v>
      </c>
      <c r="L544" s="143">
        <v>21303</v>
      </c>
      <c r="M544" s="143">
        <v>10089</v>
      </c>
      <c r="N544" s="143">
        <v>0</v>
      </c>
    </row>
    <row r="545" spans="1:14" ht="20.25" customHeight="1" x14ac:dyDescent="0.6">
      <c r="A545" s="76" t="s">
        <v>398</v>
      </c>
      <c r="B545" s="76" t="s">
        <v>870</v>
      </c>
      <c r="C545" s="76" t="s">
        <v>48</v>
      </c>
      <c r="D545" s="76" t="s">
        <v>167</v>
      </c>
      <c r="E545" s="144">
        <v>9474</v>
      </c>
      <c r="F545" s="145">
        <v>9474</v>
      </c>
      <c r="G545" s="145">
        <v>9474</v>
      </c>
      <c r="H545" s="145">
        <v>0</v>
      </c>
      <c r="I545" s="145">
        <v>0</v>
      </c>
      <c r="J545" s="146">
        <v>0</v>
      </c>
      <c r="K545" s="143">
        <v>16571</v>
      </c>
      <c r="L545" s="143">
        <v>16571</v>
      </c>
      <c r="M545" s="143">
        <v>10089</v>
      </c>
      <c r="N545" s="143">
        <v>0</v>
      </c>
    </row>
    <row r="546" spans="1:14" ht="20.25" customHeight="1" x14ac:dyDescent="0.6">
      <c r="A546" s="76" t="s">
        <v>398</v>
      </c>
      <c r="B546" s="76" t="s">
        <v>404</v>
      </c>
      <c r="C546" s="76" t="s">
        <v>5</v>
      </c>
      <c r="D546" s="76" t="s">
        <v>165</v>
      </c>
      <c r="E546" s="144">
        <v>60000</v>
      </c>
      <c r="F546" s="145">
        <v>0</v>
      </c>
      <c r="G546" s="145">
        <v>0</v>
      </c>
      <c r="H546" s="145">
        <v>0</v>
      </c>
      <c r="I546" s="145">
        <v>0</v>
      </c>
      <c r="J546" s="146">
        <v>0</v>
      </c>
      <c r="K546" s="143">
        <v>0</v>
      </c>
      <c r="L546" s="143">
        <v>0</v>
      </c>
      <c r="M546" s="143">
        <v>0</v>
      </c>
      <c r="N546" s="143">
        <v>0</v>
      </c>
    </row>
    <row r="547" spans="1:14" ht="20.25" customHeight="1" x14ac:dyDescent="0.6">
      <c r="A547" s="76" t="s">
        <v>398</v>
      </c>
      <c r="B547" s="76" t="s">
        <v>405</v>
      </c>
      <c r="C547" s="76" t="s">
        <v>169</v>
      </c>
      <c r="D547" s="76" t="s">
        <v>165</v>
      </c>
      <c r="E547" s="144">
        <v>61108</v>
      </c>
      <c r="F547" s="145">
        <v>63840</v>
      </c>
      <c r="G547" s="145">
        <v>66470</v>
      </c>
      <c r="H547" s="145">
        <v>0</v>
      </c>
      <c r="I547" s="145">
        <v>0</v>
      </c>
      <c r="J547" s="146">
        <v>0</v>
      </c>
      <c r="K547" s="143">
        <v>0</v>
      </c>
      <c r="L547" s="143">
        <v>0</v>
      </c>
      <c r="M547" s="143">
        <v>0</v>
      </c>
      <c r="N547" s="143">
        <v>0</v>
      </c>
    </row>
    <row r="548" spans="1:14" ht="20.25" customHeight="1" x14ac:dyDescent="0.6">
      <c r="A548" s="76" t="s">
        <v>406</v>
      </c>
      <c r="B548" s="76" t="s">
        <v>407</v>
      </c>
      <c r="C548" s="76" t="s">
        <v>5</v>
      </c>
      <c r="D548" s="76" t="s">
        <v>165</v>
      </c>
      <c r="E548" s="144">
        <v>0</v>
      </c>
      <c r="F548" s="145">
        <v>0</v>
      </c>
      <c r="G548" s="145">
        <v>0</v>
      </c>
      <c r="H548" s="145">
        <v>0</v>
      </c>
      <c r="I548" s="145">
        <v>0</v>
      </c>
      <c r="J548" s="146">
        <v>0</v>
      </c>
      <c r="K548" s="143">
        <v>0</v>
      </c>
      <c r="L548" s="143">
        <v>0</v>
      </c>
      <c r="M548" s="143">
        <v>0</v>
      </c>
      <c r="N548" s="143">
        <v>0</v>
      </c>
    </row>
    <row r="549" spans="1:14" ht="20.25" customHeight="1" x14ac:dyDescent="0.6">
      <c r="A549" s="76" t="s">
        <v>406</v>
      </c>
      <c r="B549" s="76" t="s">
        <v>871</v>
      </c>
      <c r="C549" s="76" t="s">
        <v>5</v>
      </c>
      <c r="D549" s="76" t="s">
        <v>167</v>
      </c>
      <c r="E549" s="144">
        <v>65817</v>
      </c>
      <c r="F549" s="145">
        <v>0</v>
      </c>
      <c r="G549" s="145">
        <v>0</v>
      </c>
      <c r="H549" s="145">
        <v>0</v>
      </c>
      <c r="I549" s="145">
        <v>0</v>
      </c>
      <c r="J549" s="146">
        <v>0</v>
      </c>
      <c r="K549" s="143">
        <v>5628</v>
      </c>
      <c r="L549" s="143">
        <v>0</v>
      </c>
      <c r="M549" s="143">
        <v>0</v>
      </c>
      <c r="N549" s="143">
        <v>0</v>
      </c>
    </row>
    <row r="550" spans="1:14" ht="20.25" customHeight="1" x14ac:dyDescent="0.6">
      <c r="A550" s="76" t="s">
        <v>406</v>
      </c>
      <c r="B550" s="76" t="s">
        <v>871</v>
      </c>
      <c r="C550" s="76" t="s">
        <v>21</v>
      </c>
      <c r="D550" s="76" t="s">
        <v>167</v>
      </c>
      <c r="E550" s="144">
        <v>0</v>
      </c>
      <c r="F550" s="145">
        <v>0</v>
      </c>
      <c r="G550" s="145">
        <v>0</v>
      </c>
      <c r="H550" s="145">
        <v>0</v>
      </c>
      <c r="I550" s="145">
        <v>0</v>
      </c>
      <c r="J550" s="146">
        <v>0</v>
      </c>
      <c r="K550" s="143">
        <v>56200</v>
      </c>
      <c r="L550" s="143">
        <v>5250</v>
      </c>
      <c r="M550" s="143">
        <v>5250</v>
      </c>
      <c r="N550" s="143">
        <v>5250</v>
      </c>
    </row>
    <row r="551" spans="1:14" ht="20.25" customHeight="1" x14ac:dyDescent="0.6">
      <c r="A551" s="76" t="s">
        <v>406</v>
      </c>
      <c r="B551" s="76" t="s">
        <v>871</v>
      </c>
      <c r="C551" s="76" t="s">
        <v>23</v>
      </c>
      <c r="D551" s="76" t="s">
        <v>167</v>
      </c>
      <c r="E551" s="144">
        <v>0</v>
      </c>
      <c r="F551" s="145">
        <v>0</v>
      </c>
      <c r="G551" s="145">
        <v>0</v>
      </c>
      <c r="H551" s="145">
        <v>0</v>
      </c>
      <c r="I551" s="145">
        <v>0</v>
      </c>
      <c r="J551" s="146">
        <v>0</v>
      </c>
      <c r="K551" s="143">
        <v>100000</v>
      </c>
      <c r="L551" s="143">
        <v>80000</v>
      </c>
      <c r="M551" s="143">
        <v>0</v>
      </c>
      <c r="N551" s="143">
        <v>0</v>
      </c>
    </row>
    <row r="552" spans="1:14" ht="20.25" customHeight="1" x14ac:dyDescent="0.6">
      <c r="A552" s="76" t="s">
        <v>406</v>
      </c>
      <c r="B552" s="76" t="s">
        <v>871</v>
      </c>
      <c r="C552" s="76" t="s">
        <v>34</v>
      </c>
      <c r="D552" s="76" t="s">
        <v>167</v>
      </c>
      <c r="E552" s="144">
        <v>63900</v>
      </c>
      <c r="F552" s="145">
        <v>0</v>
      </c>
      <c r="G552" s="145">
        <v>69000</v>
      </c>
      <c r="H552" s="145">
        <v>71400</v>
      </c>
      <c r="I552" s="145">
        <v>73800</v>
      </c>
      <c r="J552" s="146">
        <v>0</v>
      </c>
      <c r="K552" s="143">
        <v>3500</v>
      </c>
      <c r="L552" s="143">
        <v>56000</v>
      </c>
      <c r="M552" s="143">
        <v>56000</v>
      </c>
      <c r="N552" s="143">
        <v>3500</v>
      </c>
    </row>
    <row r="553" spans="1:14" ht="20.25" customHeight="1" x14ac:dyDescent="0.6">
      <c r="A553" s="76" t="s">
        <v>406</v>
      </c>
      <c r="B553" s="76" t="s">
        <v>871</v>
      </c>
      <c r="C553" s="76" t="s">
        <v>40</v>
      </c>
      <c r="D553" s="76" t="s">
        <v>167</v>
      </c>
      <c r="E553" s="144">
        <v>0</v>
      </c>
      <c r="F553" s="145">
        <v>0</v>
      </c>
      <c r="G553" s="145">
        <v>0</v>
      </c>
      <c r="H553" s="145">
        <v>0</v>
      </c>
      <c r="I553" s="145">
        <v>0</v>
      </c>
      <c r="J553" s="146">
        <v>0</v>
      </c>
      <c r="K553" s="143">
        <v>67562</v>
      </c>
      <c r="L553" s="143">
        <v>67562</v>
      </c>
      <c r="M553" s="143">
        <v>2814</v>
      </c>
      <c r="N553" s="143">
        <v>0</v>
      </c>
    </row>
    <row r="554" spans="1:14" ht="20.25" customHeight="1" x14ac:dyDescent="0.6">
      <c r="A554" s="76" t="s">
        <v>406</v>
      </c>
      <c r="B554" s="76" t="s">
        <v>871</v>
      </c>
      <c r="C554" s="76" t="s">
        <v>180</v>
      </c>
      <c r="D554" s="76" t="s">
        <v>167</v>
      </c>
      <c r="E554" s="144">
        <v>76400</v>
      </c>
      <c r="F554" s="145">
        <v>0</v>
      </c>
      <c r="G554" s="145">
        <v>0</v>
      </c>
      <c r="H554" s="145">
        <v>0</v>
      </c>
      <c r="I554" s="145">
        <v>0</v>
      </c>
      <c r="J554" s="146">
        <v>0</v>
      </c>
      <c r="K554" s="143">
        <v>5000</v>
      </c>
      <c r="L554" s="143">
        <v>0</v>
      </c>
      <c r="M554" s="143">
        <v>0</v>
      </c>
      <c r="N554" s="143">
        <v>0</v>
      </c>
    </row>
    <row r="555" spans="1:14" ht="20.25" customHeight="1" x14ac:dyDescent="0.6">
      <c r="A555" s="76" t="s">
        <v>406</v>
      </c>
      <c r="B555" s="76" t="s">
        <v>871</v>
      </c>
      <c r="C555" s="76" t="s">
        <v>44</v>
      </c>
      <c r="D555" s="76" t="s">
        <v>167</v>
      </c>
      <c r="E555" s="144">
        <v>65817</v>
      </c>
      <c r="F555" s="145">
        <v>68392</v>
      </c>
      <c r="G555" s="145">
        <v>0</v>
      </c>
      <c r="H555" s="145">
        <v>0</v>
      </c>
      <c r="I555" s="145">
        <v>0</v>
      </c>
      <c r="J555" s="146">
        <v>0</v>
      </c>
      <c r="K555" s="143">
        <v>6226</v>
      </c>
      <c r="L555" s="143">
        <v>6226</v>
      </c>
      <c r="M555" s="143">
        <v>0</v>
      </c>
      <c r="N555" s="143">
        <v>0</v>
      </c>
    </row>
    <row r="556" spans="1:14" ht="20.25" customHeight="1" x14ac:dyDescent="0.6">
      <c r="A556" s="76" t="s">
        <v>406</v>
      </c>
      <c r="B556" s="76" t="s">
        <v>871</v>
      </c>
      <c r="C556" s="76" t="s">
        <v>46</v>
      </c>
      <c r="D556" s="76" t="s">
        <v>167</v>
      </c>
      <c r="E556" s="144">
        <v>0</v>
      </c>
      <c r="F556" s="145">
        <v>0</v>
      </c>
      <c r="G556" s="145">
        <v>0</v>
      </c>
      <c r="H556" s="145">
        <v>0</v>
      </c>
      <c r="I556" s="145">
        <v>0</v>
      </c>
      <c r="J556" s="146">
        <v>0</v>
      </c>
      <c r="K556" s="143">
        <v>67562</v>
      </c>
      <c r="L556" s="143">
        <v>67562</v>
      </c>
      <c r="M556" s="143">
        <v>5628</v>
      </c>
      <c r="N556" s="143">
        <v>0</v>
      </c>
    </row>
    <row r="557" spans="1:14" ht="20.25" customHeight="1" x14ac:dyDescent="0.6">
      <c r="A557" s="76" t="s">
        <v>406</v>
      </c>
      <c r="B557" s="76" t="s">
        <v>872</v>
      </c>
      <c r="C557" s="76" t="s">
        <v>44</v>
      </c>
      <c r="D557" s="76" t="s">
        <v>165</v>
      </c>
      <c r="E557" s="144">
        <v>64000</v>
      </c>
      <c r="F557" s="145">
        <v>66000</v>
      </c>
      <c r="G557" s="145">
        <v>0</v>
      </c>
      <c r="H557" s="145">
        <v>0</v>
      </c>
      <c r="I557" s="145">
        <v>0</v>
      </c>
      <c r="J557" s="146">
        <v>0</v>
      </c>
      <c r="K557" s="143">
        <v>0</v>
      </c>
      <c r="L557" s="143">
        <v>0</v>
      </c>
      <c r="M557" s="143">
        <v>0</v>
      </c>
      <c r="N557" s="143">
        <v>0</v>
      </c>
    </row>
    <row r="558" spans="1:14" ht="20.25" customHeight="1" x14ac:dyDescent="0.6">
      <c r="A558" s="76" t="s">
        <v>406</v>
      </c>
      <c r="B558" s="76" t="s">
        <v>410</v>
      </c>
      <c r="C558" s="76" t="s">
        <v>25</v>
      </c>
      <c r="D558" s="76" t="s">
        <v>165</v>
      </c>
      <c r="E558" s="144">
        <v>65361</v>
      </c>
      <c r="F558" s="145">
        <v>0</v>
      </c>
      <c r="G558" s="145">
        <v>0</v>
      </c>
      <c r="H558" s="145">
        <v>0</v>
      </c>
      <c r="I558" s="145">
        <v>0</v>
      </c>
      <c r="J558" s="146">
        <v>0</v>
      </c>
      <c r="K558" s="143">
        <v>0</v>
      </c>
      <c r="L558" s="143">
        <v>0</v>
      </c>
      <c r="M558" s="143">
        <v>0</v>
      </c>
      <c r="N558" s="143">
        <v>0</v>
      </c>
    </row>
    <row r="559" spans="1:14" ht="20.25" customHeight="1" x14ac:dyDescent="0.6">
      <c r="A559" s="76" t="s">
        <v>406</v>
      </c>
      <c r="B559" s="76" t="s">
        <v>411</v>
      </c>
      <c r="C559" s="76" t="s">
        <v>25</v>
      </c>
      <c r="D559" s="76" t="s">
        <v>165</v>
      </c>
      <c r="E559" s="144">
        <v>63457</v>
      </c>
      <c r="F559" s="145">
        <v>65596</v>
      </c>
      <c r="G559" s="145">
        <v>0</v>
      </c>
      <c r="H559" s="145">
        <v>0</v>
      </c>
      <c r="I559" s="145">
        <v>0</v>
      </c>
      <c r="J559" s="146">
        <v>0</v>
      </c>
      <c r="K559" s="143">
        <v>0</v>
      </c>
      <c r="L559" s="143">
        <v>0</v>
      </c>
      <c r="M559" s="143">
        <v>0</v>
      </c>
      <c r="N559" s="143">
        <v>0</v>
      </c>
    </row>
    <row r="560" spans="1:14" ht="20.25" customHeight="1" x14ac:dyDescent="0.6">
      <c r="A560" s="76" t="s">
        <v>406</v>
      </c>
      <c r="B560" s="76" t="s">
        <v>646</v>
      </c>
      <c r="C560" s="76" t="s">
        <v>233</v>
      </c>
      <c r="D560" s="76" t="s">
        <v>165</v>
      </c>
      <c r="E560" s="144">
        <v>0</v>
      </c>
      <c r="F560" s="145">
        <v>0</v>
      </c>
      <c r="G560" s="145">
        <v>0</v>
      </c>
      <c r="H560" s="145">
        <v>0</v>
      </c>
      <c r="I560" s="145">
        <v>0</v>
      </c>
      <c r="J560" s="146">
        <v>0</v>
      </c>
      <c r="K560" s="143">
        <v>100000</v>
      </c>
      <c r="L560" s="143">
        <v>95000</v>
      </c>
      <c r="M560" s="143">
        <v>0</v>
      </c>
      <c r="N560" s="143">
        <v>0</v>
      </c>
    </row>
    <row r="561" spans="1:14" ht="20.25" customHeight="1" x14ac:dyDescent="0.6">
      <c r="A561" s="76" t="s">
        <v>406</v>
      </c>
      <c r="B561" s="76" t="s">
        <v>646</v>
      </c>
      <c r="C561" s="76" t="s">
        <v>25</v>
      </c>
      <c r="D561" s="76" t="s">
        <v>165</v>
      </c>
      <c r="E561" s="144">
        <v>0</v>
      </c>
      <c r="F561" s="145">
        <v>0</v>
      </c>
      <c r="G561" s="145">
        <v>0</v>
      </c>
      <c r="H561" s="145">
        <v>0</v>
      </c>
      <c r="I561" s="145">
        <v>0</v>
      </c>
      <c r="J561" s="146">
        <v>0</v>
      </c>
      <c r="K561" s="143">
        <v>112000</v>
      </c>
      <c r="L561" s="143">
        <v>112000</v>
      </c>
      <c r="M561" s="143">
        <v>0</v>
      </c>
      <c r="N561" s="143">
        <v>0</v>
      </c>
    </row>
    <row r="562" spans="1:14" ht="20.25" customHeight="1" x14ac:dyDescent="0.6">
      <c r="A562" s="76" t="s">
        <v>406</v>
      </c>
      <c r="B562" s="76" t="s">
        <v>647</v>
      </c>
      <c r="C562" s="76" t="s">
        <v>233</v>
      </c>
      <c r="D562" s="76" t="s">
        <v>165</v>
      </c>
      <c r="E562" s="144">
        <v>0</v>
      </c>
      <c r="F562" s="145">
        <v>0</v>
      </c>
      <c r="G562" s="145">
        <v>0</v>
      </c>
      <c r="H562" s="145">
        <v>0</v>
      </c>
      <c r="I562" s="145">
        <v>0</v>
      </c>
      <c r="J562" s="146">
        <v>0</v>
      </c>
      <c r="K562" s="143">
        <v>93000</v>
      </c>
      <c r="L562" s="143">
        <v>93000</v>
      </c>
      <c r="M562" s="143">
        <v>0</v>
      </c>
      <c r="N562" s="143">
        <v>0</v>
      </c>
    </row>
    <row r="563" spans="1:14" ht="20.25" customHeight="1" x14ac:dyDescent="0.6">
      <c r="A563" s="76" t="s">
        <v>406</v>
      </c>
      <c r="B563" s="76" t="s">
        <v>412</v>
      </c>
      <c r="C563" s="76" t="s">
        <v>25</v>
      </c>
      <c r="D563" s="76" t="s">
        <v>165</v>
      </c>
      <c r="E563" s="144">
        <v>63400</v>
      </c>
      <c r="F563" s="145">
        <v>65700</v>
      </c>
      <c r="G563" s="145">
        <v>0</v>
      </c>
      <c r="H563" s="145">
        <v>0</v>
      </c>
      <c r="I563" s="145">
        <v>0</v>
      </c>
      <c r="J563" s="146">
        <v>0</v>
      </c>
      <c r="K563" s="143">
        <v>0</v>
      </c>
      <c r="L563" s="143">
        <v>0</v>
      </c>
      <c r="M563" s="143">
        <v>0</v>
      </c>
      <c r="N563" s="143">
        <v>0</v>
      </c>
    </row>
    <row r="564" spans="1:14" ht="20.25" customHeight="1" x14ac:dyDescent="0.6">
      <c r="A564" s="76" t="s">
        <v>406</v>
      </c>
      <c r="B564" s="76" t="s">
        <v>413</v>
      </c>
      <c r="C564" s="76" t="s">
        <v>5</v>
      </c>
      <c r="D564" s="76" t="s">
        <v>165</v>
      </c>
      <c r="E564" s="144">
        <v>67121</v>
      </c>
      <c r="F564" s="145">
        <v>69117</v>
      </c>
      <c r="G564" s="145">
        <v>0</v>
      </c>
      <c r="H564" s="145">
        <v>0</v>
      </c>
      <c r="I564" s="145">
        <v>0</v>
      </c>
      <c r="J564" s="146">
        <v>0</v>
      </c>
      <c r="K564" s="143">
        <v>0</v>
      </c>
      <c r="L564" s="143">
        <v>0</v>
      </c>
      <c r="M564" s="143">
        <v>0</v>
      </c>
      <c r="N564" s="143">
        <v>0</v>
      </c>
    </row>
    <row r="565" spans="1:14" ht="20.25" customHeight="1" x14ac:dyDescent="0.6">
      <c r="A565" s="76" t="s">
        <v>406</v>
      </c>
      <c r="B565" s="76" t="s">
        <v>413</v>
      </c>
      <c r="C565" s="76" t="s">
        <v>25</v>
      </c>
      <c r="D565" s="76" t="s">
        <v>165</v>
      </c>
      <c r="E565" s="144">
        <v>67121</v>
      </c>
      <c r="F565" s="145">
        <v>69117</v>
      </c>
      <c r="G565" s="145">
        <v>0</v>
      </c>
      <c r="H565" s="145">
        <v>0</v>
      </c>
      <c r="I565" s="145">
        <v>0</v>
      </c>
      <c r="J565" s="146">
        <v>0</v>
      </c>
      <c r="K565" s="143">
        <v>0</v>
      </c>
      <c r="L565" s="143">
        <v>0</v>
      </c>
      <c r="M565" s="143">
        <v>0</v>
      </c>
      <c r="N565" s="143">
        <v>0</v>
      </c>
    </row>
    <row r="566" spans="1:14" ht="20.25" customHeight="1" x14ac:dyDescent="0.6">
      <c r="A566" s="76" t="s">
        <v>406</v>
      </c>
      <c r="B566" s="76" t="s">
        <v>414</v>
      </c>
      <c r="C566" s="76" t="s">
        <v>25</v>
      </c>
      <c r="D566" s="76" t="s">
        <v>165</v>
      </c>
      <c r="E566" s="144">
        <v>0</v>
      </c>
      <c r="F566" s="145">
        <v>0</v>
      </c>
      <c r="G566" s="145">
        <v>0</v>
      </c>
      <c r="H566" s="145">
        <v>0</v>
      </c>
      <c r="I566" s="145">
        <v>0</v>
      </c>
      <c r="J566" s="146">
        <v>0</v>
      </c>
      <c r="K566" s="143">
        <v>100000</v>
      </c>
      <c r="L566" s="143">
        <v>0</v>
      </c>
      <c r="M566" s="143">
        <v>0</v>
      </c>
      <c r="N566" s="143">
        <v>0</v>
      </c>
    </row>
    <row r="567" spans="1:14" ht="20.25" customHeight="1" x14ac:dyDescent="0.6">
      <c r="A567" s="76" t="s">
        <v>406</v>
      </c>
      <c r="B567" s="76" t="s">
        <v>416</v>
      </c>
      <c r="C567" s="76" t="s">
        <v>25</v>
      </c>
      <c r="D567" s="76" t="s">
        <v>165</v>
      </c>
      <c r="E567" s="144">
        <v>65225</v>
      </c>
      <c r="F567" s="145">
        <v>0</v>
      </c>
      <c r="G567" s="145">
        <v>0</v>
      </c>
      <c r="H567" s="145">
        <v>0</v>
      </c>
      <c r="I567" s="145">
        <v>0</v>
      </c>
      <c r="J567" s="146">
        <v>0</v>
      </c>
      <c r="K567" s="143">
        <v>0</v>
      </c>
      <c r="L567" s="143">
        <v>0</v>
      </c>
      <c r="M567" s="143">
        <v>0</v>
      </c>
      <c r="N567" s="143">
        <v>0</v>
      </c>
    </row>
    <row r="568" spans="1:14" ht="20.25" customHeight="1" x14ac:dyDescent="0.6">
      <c r="A568" s="76" t="s">
        <v>406</v>
      </c>
      <c r="B568" s="76" t="s">
        <v>873</v>
      </c>
      <c r="C568" s="76" t="s">
        <v>23</v>
      </c>
      <c r="D568" s="76" t="s">
        <v>167</v>
      </c>
      <c r="E568" s="144">
        <v>14989</v>
      </c>
      <c r="F568" s="145">
        <v>14989</v>
      </c>
      <c r="G568" s="145">
        <v>4996</v>
      </c>
      <c r="H568" s="145">
        <v>0</v>
      </c>
      <c r="I568" s="145">
        <v>0</v>
      </c>
      <c r="J568" s="146">
        <v>0</v>
      </c>
      <c r="K568" s="143">
        <v>10808</v>
      </c>
      <c r="L568" s="143">
        <v>10808</v>
      </c>
      <c r="M568" s="143">
        <v>3602</v>
      </c>
      <c r="N568" s="143">
        <v>0</v>
      </c>
    </row>
    <row r="569" spans="1:14" ht="20.25" customHeight="1" x14ac:dyDescent="0.6">
      <c r="A569" s="76" t="s">
        <v>406</v>
      </c>
      <c r="B569" s="76" t="s">
        <v>873</v>
      </c>
      <c r="C569" s="76" t="s">
        <v>25</v>
      </c>
      <c r="D569" s="76" t="s">
        <v>167</v>
      </c>
      <c r="E569" s="144">
        <v>66439</v>
      </c>
      <c r="F569" s="145">
        <v>68439</v>
      </c>
      <c r="G569" s="145">
        <v>0</v>
      </c>
      <c r="H569" s="145">
        <v>0</v>
      </c>
      <c r="I569" s="145">
        <v>0</v>
      </c>
      <c r="J569" s="146">
        <v>0</v>
      </c>
      <c r="K569" s="143">
        <v>0</v>
      </c>
      <c r="L569" s="143">
        <v>0</v>
      </c>
      <c r="M569" s="143">
        <v>0</v>
      </c>
      <c r="N569" s="143">
        <v>0</v>
      </c>
    </row>
    <row r="570" spans="1:14" ht="20.25" customHeight="1" x14ac:dyDescent="0.6">
      <c r="A570" s="76" t="s">
        <v>406</v>
      </c>
      <c r="B570" s="76" t="s">
        <v>873</v>
      </c>
      <c r="C570" s="76" t="s">
        <v>30</v>
      </c>
      <c r="D570" s="76" t="s">
        <v>167</v>
      </c>
      <c r="E570" s="144">
        <v>29796</v>
      </c>
      <c r="F570" s="145">
        <v>29796</v>
      </c>
      <c r="G570" s="145">
        <v>29796</v>
      </c>
      <c r="H570" s="145">
        <v>0</v>
      </c>
      <c r="I570" s="145">
        <v>0</v>
      </c>
      <c r="J570" s="146">
        <v>0</v>
      </c>
      <c r="K570" s="143">
        <v>890</v>
      </c>
      <c r="L570" s="143">
        <v>864</v>
      </c>
      <c r="M570" s="143">
        <v>855</v>
      </c>
      <c r="N570" s="143">
        <v>0</v>
      </c>
    </row>
    <row r="571" spans="1:14" ht="20.25" customHeight="1" x14ac:dyDescent="0.6">
      <c r="A571" s="76" t="s">
        <v>406</v>
      </c>
      <c r="B571" s="76" t="s">
        <v>873</v>
      </c>
      <c r="C571" s="76" t="s">
        <v>34</v>
      </c>
      <c r="D571" s="76" t="s">
        <v>167</v>
      </c>
      <c r="E571" s="144">
        <v>64504</v>
      </c>
      <c r="F571" s="145">
        <v>66446</v>
      </c>
      <c r="G571" s="145">
        <v>68571</v>
      </c>
      <c r="H571" s="145">
        <v>70921</v>
      </c>
      <c r="I571" s="145">
        <v>0</v>
      </c>
      <c r="J571" s="146">
        <v>0</v>
      </c>
      <c r="K571" s="143">
        <v>0</v>
      </c>
      <c r="L571" s="143">
        <v>0</v>
      </c>
      <c r="M571" s="143">
        <v>0</v>
      </c>
      <c r="N571" s="143">
        <v>0</v>
      </c>
    </row>
    <row r="572" spans="1:14" ht="20.25" customHeight="1" x14ac:dyDescent="0.6">
      <c r="A572" s="76" t="s">
        <v>406</v>
      </c>
      <c r="B572" s="76" t="s">
        <v>873</v>
      </c>
      <c r="C572" s="76" t="s">
        <v>40</v>
      </c>
      <c r="D572" s="76" t="s">
        <v>167</v>
      </c>
      <c r="E572" s="144">
        <v>14898</v>
      </c>
      <c r="F572" s="145">
        <v>14898</v>
      </c>
      <c r="G572" s="145">
        <v>11173</v>
      </c>
      <c r="H572" s="145">
        <v>0</v>
      </c>
      <c r="I572" s="145">
        <v>0</v>
      </c>
      <c r="J572" s="146">
        <v>0</v>
      </c>
      <c r="K572" s="143">
        <v>12507</v>
      </c>
      <c r="L572" s="143">
        <v>10757</v>
      </c>
      <c r="M572" s="143">
        <v>8956</v>
      </c>
      <c r="N572" s="143">
        <v>0</v>
      </c>
    </row>
    <row r="573" spans="1:14" ht="20.25" customHeight="1" x14ac:dyDescent="0.6">
      <c r="A573" s="76" t="s">
        <v>406</v>
      </c>
      <c r="B573" s="76" t="s">
        <v>873</v>
      </c>
      <c r="C573" s="76" t="s">
        <v>44</v>
      </c>
      <c r="D573" s="76" t="s">
        <v>167</v>
      </c>
      <c r="E573" s="144">
        <v>66794</v>
      </c>
      <c r="F573" s="145">
        <v>69481</v>
      </c>
      <c r="G573" s="145">
        <v>0</v>
      </c>
      <c r="H573" s="145">
        <v>0</v>
      </c>
      <c r="I573" s="145">
        <v>0</v>
      </c>
      <c r="J573" s="146">
        <v>0</v>
      </c>
      <c r="K573" s="143">
        <v>871</v>
      </c>
      <c r="L573" s="143">
        <v>864</v>
      </c>
      <c r="M573" s="143">
        <v>0</v>
      </c>
      <c r="N573" s="143">
        <v>0</v>
      </c>
    </row>
    <row r="574" spans="1:14" ht="20.25" customHeight="1" x14ac:dyDescent="0.6">
      <c r="A574" s="76" t="s">
        <v>406</v>
      </c>
      <c r="B574" s="76" t="s">
        <v>873</v>
      </c>
      <c r="C574" s="76" t="s">
        <v>46</v>
      </c>
      <c r="D574" s="76" t="s">
        <v>167</v>
      </c>
      <c r="E574" s="144">
        <v>14898</v>
      </c>
      <c r="F574" s="145">
        <v>14898</v>
      </c>
      <c r="G574" s="145">
        <v>14898</v>
      </c>
      <c r="H574" s="145">
        <v>0</v>
      </c>
      <c r="I574" s="145">
        <v>0</v>
      </c>
      <c r="J574" s="146">
        <v>0</v>
      </c>
      <c r="K574" s="143">
        <v>12507</v>
      </c>
      <c r="L574" s="143">
        <v>10757</v>
      </c>
      <c r="M574" s="143">
        <v>12522</v>
      </c>
      <c r="N574" s="143">
        <v>0</v>
      </c>
    </row>
    <row r="575" spans="1:14" ht="20.25" customHeight="1" x14ac:dyDescent="0.6">
      <c r="A575" s="76" t="s">
        <v>406</v>
      </c>
      <c r="B575" s="76" t="s">
        <v>873</v>
      </c>
      <c r="C575" s="76" t="s">
        <v>48</v>
      </c>
      <c r="D575" s="76" t="s">
        <v>167</v>
      </c>
      <c r="E575" s="144">
        <v>14898</v>
      </c>
      <c r="F575" s="145">
        <v>14898</v>
      </c>
      <c r="G575" s="145">
        <v>14898</v>
      </c>
      <c r="H575" s="145">
        <v>0</v>
      </c>
      <c r="I575" s="145">
        <v>0</v>
      </c>
      <c r="J575" s="146">
        <v>0</v>
      </c>
      <c r="K575" s="143">
        <v>20851</v>
      </c>
      <c r="L575" s="143">
        <v>20851</v>
      </c>
      <c r="M575" s="143">
        <v>20851</v>
      </c>
      <c r="N575" s="143">
        <v>0</v>
      </c>
    </row>
    <row r="576" spans="1:14" ht="20.25" customHeight="1" x14ac:dyDescent="0.6">
      <c r="A576" s="76" t="s">
        <v>406</v>
      </c>
      <c r="B576" s="76" t="s">
        <v>417</v>
      </c>
      <c r="C576" s="76" t="s">
        <v>19</v>
      </c>
      <c r="D576" s="76" t="s">
        <v>165</v>
      </c>
      <c r="E576" s="144">
        <v>64000</v>
      </c>
      <c r="F576" s="145">
        <v>66000</v>
      </c>
      <c r="G576" s="145">
        <v>70000</v>
      </c>
      <c r="H576" s="145">
        <v>0</v>
      </c>
      <c r="I576" s="145">
        <v>0</v>
      </c>
      <c r="J576" s="146">
        <v>0</v>
      </c>
      <c r="K576" s="143">
        <v>0</v>
      </c>
      <c r="L576" s="143">
        <v>0</v>
      </c>
      <c r="M576" s="143">
        <v>0</v>
      </c>
      <c r="N576" s="143">
        <v>0</v>
      </c>
    </row>
    <row r="577" spans="1:14" ht="20.25" customHeight="1" x14ac:dyDescent="0.6">
      <c r="A577" s="76" t="s">
        <v>406</v>
      </c>
      <c r="B577" s="76" t="s">
        <v>829</v>
      </c>
      <c r="C577" s="76" t="s">
        <v>25</v>
      </c>
      <c r="D577" s="76" t="s">
        <v>165</v>
      </c>
      <c r="E577" s="144">
        <v>58000</v>
      </c>
      <c r="F577" s="145">
        <v>0</v>
      </c>
      <c r="G577" s="145">
        <v>0</v>
      </c>
      <c r="H577" s="145">
        <v>0</v>
      </c>
      <c r="I577" s="145">
        <v>0</v>
      </c>
      <c r="J577" s="146">
        <v>0</v>
      </c>
      <c r="K577" s="143">
        <v>0</v>
      </c>
      <c r="L577" s="143">
        <v>0</v>
      </c>
      <c r="M577" s="143">
        <v>0</v>
      </c>
      <c r="N577" s="143">
        <v>0</v>
      </c>
    </row>
    <row r="578" spans="1:14" ht="20.25" customHeight="1" x14ac:dyDescent="0.6">
      <c r="A578" s="76" t="s">
        <v>406</v>
      </c>
      <c r="B578" s="76" t="s">
        <v>829</v>
      </c>
      <c r="C578" s="76" t="s">
        <v>44</v>
      </c>
      <c r="D578" s="76" t="s">
        <v>165</v>
      </c>
      <c r="E578" s="144">
        <v>58000</v>
      </c>
      <c r="F578" s="145">
        <v>60000</v>
      </c>
      <c r="G578" s="145">
        <v>0</v>
      </c>
      <c r="H578" s="145">
        <v>0</v>
      </c>
      <c r="I578" s="145">
        <v>0</v>
      </c>
      <c r="J578" s="146">
        <v>0</v>
      </c>
      <c r="K578" s="143">
        <v>2000</v>
      </c>
      <c r="L578" s="143">
        <v>2000</v>
      </c>
      <c r="M578" s="143">
        <v>0</v>
      </c>
      <c r="N578" s="143">
        <v>0</v>
      </c>
    </row>
    <row r="579" spans="1:14" ht="20.25" customHeight="1" x14ac:dyDescent="0.6">
      <c r="A579" s="76" t="s">
        <v>406</v>
      </c>
      <c r="B579" s="76" t="s">
        <v>418</v>
      </c>
      <c r="C579" s="76" t="s">
        <v>34</v>
      </c>
      <c r="D579" s="76" t="s">
        <v>165</v>
      </c>
      <c r="E579" s="144">
        <v>65188</v>
      </c>
      <c r="F579" s="145">
        <v>66764</v>
      </c>
      <c r="G579" s="145">
        <v>68405</v>
      </c>
      <c r="H579" s="145">
        <v>70963</v>
      </c>
      <c r="I579" s="145">
        <v>0</v>
      </c>
      <c r="J579" s="146">
        <v>0</v>
      </c>
      <c r="K579" s="143">
        <v>0</v>
      </c>
      <c r="L579" s="143">
        <v>0</v>
      </c>
      <c r="M579" s="143">
        <v>0</v>
      </c>
      <c r="N579" s="143">
        <v>0</v>
      </c>
    </row>
    <row r="580" spans="1:14" ht="20.25" customHeight="1" x14ac:dyDescent="0.6">
      <c r="A580" s="76" t="s">
        <v>406</v>
      </c>
      <c r="B580" s="76" t="s">
        <v>419</v>
      </c>
      <c r="C580" s="76" t="s">
        <v>5</v>
      </c>
      <c r="D580" s="76" t="s">
        <v>165</v>
      </c>
      <c r="E580" s="144">
        <v>65188</v>
      </c>
      <c r="F580" s="145">
        <v>0</v>
      </c>
      <c r="G580" s="145">
        <v>0</v>
      </c>
      <c r="H580" s="145">
        <v>0</v>
      </c>
      <c r="I580" s="145">
        <v>0</v>
      </c>
      <c r="J580" s="146">
        <v>0</v>
      </c>
      <c r="K580" s="143">
        <v>0</v>
      </c>
      <c r="L580" s="143">
        <v>0</v>
      </c>
      <c r="M580" s="143">
        <v>0</v>
      </c>
      <c r="N580" s="143">
        <v>0</v>
      </c>
    </row>
    <row r="581" spans="1:14" ht="20.25" customHeight="1" x14ac:dyDescent="0.6">
      <c r="A581" s="76" t="s">
        <v>406</v>
      </c>
      <c r="B581" s="76" t="s">
        <v>420</v>
      </c>
      <c r="C581" s="76" t="s">
        <v>25</v>
      </c>
      <c r="D581" s="76" t="s">
        <v>165</v>
      </c>
      <c r="E581" s="144">
        <v>65800</v>
      </c>
      <c r="F581" s="145">
        <v>0</v>
      </c>
      <c r="G581" s="145">
        <v>0</v>
      </c>
      <c r="H581" s="145">
        <v>0</v>
      </c>
      <c r="I581" s="145">
        <v>0</v>
      </c>
      <c r="J581" s="146">
        <v>0</v>
      </c>
      <c r="K581" s="143">
        <v>0</v>
      </c>
      <c r="L581" s="143">
        <v>0</v>
      </c>
      <c r="M581" s="143">
        <v>0</v>
      </c>
      <c r="N581" s="143">
        <v>0</v>
      </c>
    </row>
    <row r="582" spans="1:14" ht="20.25" customHeight="1" x14ac:dyDescent="0.6">
      <c r="A582" s="76" t="s">
        <v>406</v>
      </c>
      <c r="B582" s="76" t="s">
        <v>421</v>
      </c>
      <c r="C582" s="76" t="s">
        <v>5</v>
      </c>
      <c r="D582" s="76" t="s">
        <v>165</v>
      </c>
      <c r="E582" s="144">
        <v>62725</v>
      </c>
      <c r="F582" s="145">
        <v>0</v>
      </c>
      <c r="G582" s="145">
        <v>0</v>
      </c>
      <c r="H582" s="145">
        <v>0</v>
      </c>
      <c r="I582" s="145">
        <v>0</v>
      </c>
      <c r="J582" s="146">
        <v>0</v>
      </c>
      <c r="K582" s="143">
        <v>0</v>
      </c>
      <c r="L582" s="143">
        <v>0</v>
      </c>
      <c r="M582" s="143">
        <v>0</v>
      </c>
      <c r="N582" s="143">
        <v>0</v>
      </c>
    </row>
    <row r="583" spans="1:14" ht="20.25" customHeight="1" x14ac:dyDescent="0.6">
      <c r="A583" s="76" t="s">
        <v>422</v>
      </c>
      <c r="B583" s="76" t="s">
        <v>874</v>
      </c>
      <c r="C583" s="76" t="s">
        <v>5</v>
      </c>
      <c r="D583" s="76" t="s">
        <v>165</v>
      </c>
      <c r="E583" s="144">
        <v>0</v>
      </c>
      <c r="F583" s="145">
        <v>0</v>
      </c>
      <c r="G583" s="145">
        <v>0</v>
      </c>
      <c r="H583" s="145">
        <v>0</v>
      </c>
      <c r="I583" s="145">
        <v>0</v>
      </c>
      <c r="J583" s="146">
        <v>0</v>
      </c>
      <c r="K583" s="143">
        <v>0</v>
      </c>
      <c r="L583" s="143">
        <v>0</v>
      </c>
      <c r="M583" s="143">
        <v>0</v>
      </c>
      <c r="N583" s="143">
        <v>0</v>
      </c>
    </row>
    <row r="584" spans="1:14" ht="20.25" customHeight="1" x14ac:dyDescent="0.6">
      <c r="A584" s="76" t="s">
        <v>422</v>
      </c>
      <c r="B584" s="76" t="s">
        <v>424</v>
      </c>
      <c r="C584" s="76" t="s">
        <v>5</v>
      </c>
      <c r="D584" s="76" t="s">
        <v>167</v>
      </c>
      <c r="E584" s="144">
        <v>30000</v>
      </c>
      <c r="F584" s="145">
        <v>40000</v>
      </c>
      <c r="G584" s="145">
        <v>0</v>
      </c>
      <c r="H584" s="145">
        <v>0</v>
      </c>
      <c r="I584" s="145">
        <v>0</v>
      </c>
      <c r="J584" s="146">
        <v>0</v>
      </c>
      <c r="K584" s="143">
        <v>0</v>
      </c>
      <c r="L584" s="143">
        <v>0</v>
      </c>
      <c r="M584" s="143">
        <v>0</v>
      </c>
      <c r="N584" s="143">
        <v>0</v>
      </c>
    </row>
    <row r="585" spans="1:14" ht="20.25" customHeight="1" x14ac:dyDescent="0.6">
      <c r="A585" s="76" t="s">
        <v>422</v>
      </c>
      <c r="B585" s="76" t="s">
        <v>424</v>
      </c>
      <c r="C585" s="76" t="s">
        <v>34</v>
      </c>
      <c r="D585" s="76" t="s">
        <v>167</v>
      </c>
      <c r="E585" s="144">
        <v>61174</v>
      </c>
      <c r="F585" s="145">
        <v>63686</v>
      </c>
      <c r="G585" s="145">
        <v>66221</v>
      </c>
      <c r="H585" s="145">
        <v>69299</v>
      </c>
      <c r="I585" s="145">
        <v>0</v>
      </c>
      <c r="J585" s="146">
        <v>0</v>
      </c>
      <c r="K585" s="143">
        <v>0</v>
      </c>
      <c r="L585" s="143">
        <v>0</v>
      </c>
      <c r="M585" s="143">
        <v>0</v>
      </c>
      <c r="N585" s="143">
        <v>0</v>
      </c>
    </row>
    <row r="586" spans="1:14" ht="20.25" customHeight="1" x14ac:dyDescent="0.6">
      <c r="A586" s="76" t="s">
        <v>422</v>
      </c>
      <c r="B586" s="76" t="s">
        <v>424</v>
      </c>
      <c r="C586" s="76" t="s">
        <v>40</v>
      </c>
      <c r="D586" s="76" t="s">
        <v>167</v>
      </c>
      <c r="E586" s="144">
        <v>6000</v>
      </c>
      <c r="F586" s="145">
        <v>6000</v>
      </c>
      <c r="G586" s="145">
        <v>3000</v>
      </c>
      <c r="H586" s="145">
        <v>0</v>
      </c>
      <c r="I586" s="145">
        <v>0</v>
      </c>
      <c r="J586" s="146">
        <v>0</v>
      </c>
      <c r="K586" s="143">
        <v>14279</v>
      </c>
      <c r="L586" s="143">
        <v>14279</v>
      </c>
      <c r="M586" s="143">
        <v>8790</v>
      </c>
      <c r="N586" s="143">
        <v>0</v>
      </c>
    </row>
    <row r="587" spans="1:14" ht="20.25" customHeight="1" x14ac:dyDescent="0.6">
      <c r="A587" s="76" t="s">
        <v>422</v>
      </c>
      <c r="B587" s="76" t="s">
        <v>424</v>
      </c>
      <c r="C587" s="76" t="s">
        <v>44</v>
      </c>
      <c r="D587" s="76" t="s">
        <v>167</v>
      </c>
      <c r="E587" s="144">
        <v>61174</v>
      </c>
      <c r="F587" s="145">
        <v>63686</v>
      </c>
      <c r="G587" s="145">
        <v>0</v>
      </c>
      <c r="H587" s="145">
        <v>0</v>
      </c>
      <c r="I587" s="145">
        <v>0</v>
      </c>
      <c r="J587" s="146">
        <v>0</v>
      </c>
      <c r="K587" s="143">
        <v>0</v>
      </c>
      <c r="L587" s="143">
        <v>0</v>
      </c>
      <c r="M587" s="143">
        <v>0</v>
      </c>
      <c r="N587" s="143">
        <v>0</v>
      </c>
    </row>
    <row r="588" spans="1:14" ht="20.25" customHeight="1" x14ac:dyDescent="0.6">
      <c r="A588" s="76" t="s">
        <v>422</v>
      </c>
      <c r="B588" s="76" t="s">
        <v>424</v>
      </c>
      <c r="C588" s="76" t="s">
        <v>46</v>
      </c>
      <c r="D588" s="76" t="s">
        <v>167</v>
      </c>
      <c r="E588" s="144">
        <v>0</v>
      </c>
      <c r="F588" s="145">
        <v>0</v>
      </c>
      <c r="G588" s="145">
        <v>0</v>
      </c>
      <c r="H588" s="145">
        <v>0</v>
      </c>
      <c r="I588" s="145">
        <v>0</v>
      </c>
      <c r="J588" s="146">
        <v>0</v>
      </c>
      <c r="K588" s="143">
        <v>17321</v>
      </c>
      <c r="L588" s="143">
        <v>17321</v>
      </c>
      <c r="M588" s="143">
        <v>17321</v>
      </c>
      <c r="N588" s="143">
        <v>0</v>
      </c>
    </row>
    <row r="589" spans="1:14" ht="20.25" customHeight="1" x14ac:dyDescent="0.6">
      <c r="A589" s="76" t="s">
        <v>422</v>
      </c>
      <c r="B589" s="76" t="s">
        <v>425</v>
      </c>
      <c r="C589" s="76" t="s">
        <v>25</v>
      </c>
      <c r="D589" s="76" t="s">
        <v>165</v>
      </c>
      <c r="E589" s="144">
        <v>65834</v>
      </c>
      <c r="F589" s="145">
        <v>0</v>
      </c>
      <c r="G589" s="145">
        <v>0</v>
      </c>
      <c r="H589" s="145">
        <v>0</v>
      </c>
      <c r="I589" s="145">
        <v>0</v>
      </c>
      <c r="J589" s="146">
        <v>0</v>
      </c>
      <c r="K589" s="143">
        <v>0</v>
      </c>
      <c r="L589" s="143">
        <v>0</v>
      </c>
      <c r="M589" s="143">
        <v>0</v>
      </c>
      <c r="N589" s="143">
        <v>0</v>
      </c>
    </row>
    <row r="590" spans="1:14" ht="20.25" customHeight="1" x14ac:dyDescent="0.6">
      <c r="A590" s="76" t="s">
        <v>426</v>
      </c>
      <c r="B590" s="76" t="s">
        <v>427</v>
      </c>
      <c r="C590" s="76" t="s">
        <v>23</v>
      </c>
      <c r="D590" s="76" t="s">
        <v>167</v>
      </c>
      <c r="E590" s="144">
        <v>0</v>
      </c>
      <c r="F590" s="145">
        <v>0</v>
      </c>
      <c r="G590" s="145">
        <v>0</v>
      </c>
      <c r="H590" s="145">
        <v>0</v>
      </c>
      <c r="I590" s="145">
        <v>0</v>
      </c>
      <c r="J590" s="146">
        <v>0</v>
      </c>
      <c r="K590" s="143">
        <v>73312</v>
      </c>
      <c r="L590" s="143">
        <v>72824</v>
      </c>
      <c r="M590" s="143">
        <v>0</v>
      </c>
      <c r="N590" s="143">
        <v>0</v>
      </c>
    </row>
    <row r="591" spans="1:14" ht="20.25" customHeight="1" x14ac:dyDescent="0.6">
      <c r="A591" s="76" t="s">
        <v>426</v>
      </c>
      <c r="B591" s="76" t="s">
        <v>427</v>
      </c>
      <c r="C591" s="76" t="s">
        <v>25</v>
      </c>
      <c r="D591" s="76" t="s">
        <v>167</v>
      </c>
      <c r="E591" s="144">
        <v>70508</v>
      </c>
      <c r="F591" s="145">
        <v>73848</v>
      </c>
      <c r="G591" s="145">
        <v>0</v>
      </c>
      <c r="H591" s="145">
        <v>0</v>
      </c>
      <c r="I591" s="145">
        <v>0</v>
      </c>
      <c r="J591" s="146">
        <v>0</v>
      </c>
      <c r="K591" s="143">
        <v>0</v>
      </c>
      <c r="L591" s="143">
        <v>0</v>
      </c>
      <c r="M591" s="143">
        <v>0</v>
      </c>
      <c r="N591" s="143">
        <v>0</v>
      </c>
    </row>
    <row r="592" spans="1:14" ht="20.25" customHeight="1" x14ac:dyDescent="0.6">
      <c r="A592" s="76" t="s">
        <v>426</v>
      </c>
      <c r="B592" s="76" t="s">
        <v>427</v>
      </c>
      <c r="C592" s="76" t="s">
        <v>34</v>
      </c>
      <c r="D592" s="76" t="s">
        <v>167</v>
      </c>
      <c r="E592" s="144">
        <v>0</v>
      </c>
      <c r="F592" s="145">
        <v>20000</v>
      </c>
      <c r="G592" s="145">
        <v>58000</v>
      </c>
      <c r="H592" s="145">
        <v>62000</v>
      </c>
      <c r="I592" s="145">
        <v>68000</v>
      </c>
      <c r="J592" s="146">
        <v>72000</v>
      </c>
      <c r="K592" s="143">
        <v>50000</v>
      </c>
      <c r="L592" s="143">
        <v>50000</v>
      </c>
      <c r="M592" s="143">
        <v>0</v>
      </c>
      <c r="N592" s="143">
        <v>0</v>
      </c>
    </row>
    <row r="593" spans="1:14" ht="20.25" customHeight="1" x14ac:dyDescent="0.6">
      <c r="A593" s="76" t="s">
        <v>426</v>
      </c>
      <c r="B593" s="76" t="s">
        <v>427</v>
      </c>
      <c r="C593" s="76" t="s">
        <v>40</v>
      </c>
      <c r="D593" s="76" t="s">
        <v>167</v>
      </c>
      <c r="E593" s="144">
        <v>0</v>
      </c>
      <c r="F593" s="145">
        <v>0</v>
      </c>
      <c r="G593" s="145">
        <v>0</v>
      </c>
      <c r="H593" s="145">
        <v>0</v>
      </c>
      <c r="I593" s="145">
        <v>0</v>
      </c>
      <c r="J593" s="146">
        <v>0</v>
      </c>
      <c r="K593" s="143">
        <v>68307</v>
      </c>
      <c r="L593" s="143">
        <v>68307</v>
      </c>
      <c r="M593" s="143">
        <v>34154</v>
      </c>
      <c r="N593" s="143">
        <v>0</v>
      </c>
    </row>
    <row r="594" spans="1:14" ht="20.25" customHeight="1" x14ac:dyDescent="0.6">
      <c r="A594" s="76" t="s">
        <v>426</v>
      </c>
      <c r="B594" s="76" t="s">
        <v>427</v>
      </c>
      <c r="C594" s="76" t="s">
        <v>44</v>
      </c>
      <c r="D594" s="76" t="s">
        <v>167</v>
      </c>
      <c r="E594" s="144">
        <v>74008</v>
      </c>
      <c r="F594" s="145">
        <v>77378</v>
      </c>
      <c r="G594" s="145">
        <v>0</v>
      </c>
      <c r="H594" s="145">
        <v>0</v>
      </c>
      <c r="I594" s="145">
        <v>0</v>
      </c>
      <c r="J594" s="146">
        <v>0</v>
      </c>
      <c r="K594" s="143">
        <v>0</v>
      </c>
      <c r="L594" s="143">
        <v>0</v>
      </c>
      <c r="M594" s="143">
        <v>0</v>
      </c>
      <c r="N594" s="143">
        <v>0</v>
      </c>
    </row>
    <row r="595" spans="1:14" ht="20.25" customHeight="1" x14ac:dyDescent="0.6">
      <c r="A595" s="76" t="s">
        <v>426</v>
      </c>
      <c r="B595" s="76" t="s">
        <v>427</v>
      </c>
      <c r="C595" s="76" t="s">
        <v>46</v>
      </c>
      <c r="D595" s="76" t="s">
        <v>167</v>
      </c>
      <c r="E595" s="144">
        <v>0</v>
      </c>
      <c r="F595" s="145">
        <v>0</v>
      </c>
      <c r="G595" s="145">
        <v>0</v>
      </c>
      <c r="H595" s="145">
        <v>0</v>
      </c>
      <c r="I595" s="145">
        <v>0</v>
      </c>
      <c r="J595" s="146">
        <v>0</v>
      </c>
      <c r="K595" s="143">
        <v>70127</v>
      </c>
      <c r="L595" s="143">
        <v>69761</v>
      </c>
      <c r="M595" s="143">
        <v>69407</v>
      </c>
      <c r="N595" s="143">
        <v>0</v>
      </c>
    </row>
    <row r="596" spans="1:14" ht="20.25" customHeight="1" x14ac:dyDescent="0.6">
      <c r="A596" s="76" t="s">
        <v>426</v>
      </c>
      <c r="B596" s="76" t="s">
        <v>428</v>
      </c>
      <c r="C596" s="76" t="s">
        <v>816</v>
      </c>
      <c r="D596" s="76" t="s">
        <v>165</v>
      </c>
      <c r="E596" s="144">
        <v>85000</v>
      </c>
      <c r="F596" s="145">
        <v>85000</v>
      </c>
      <c r="G596" s="145">
        <v>0</v>
      </c>
      <c r="H596" s="145">
        <v>0</v>
      </c>
      <c r="I596" s="145">
        <v>0</v>
      </c>
      <c r="J596" s="146">
        <v>0</v>
      </c>
      <c r="K596" s="143">
        <v>0</v>
      </c>
      <c r="L596" s="143">
        <v>0</v>
      </c>
      <c r="M596" s="143">
        <v>0</v>
      </c>
      <c r="N596" s="143">
        <v>0</v>
      </c>
    </row>
    <row r="597" spans="1:14" ht="20.25" customHeight="1" x14ac:dyDescent="0.6">
      <c r="A597" s="76" t="s">
        <v>426</v>
      </c>
      <c r="B597" s="76" t="s">
        <v>429</v>
      </c>
      <c r="C597" s="76" t="s">
        <v>25</v>
      </c>
      <c r="D597" s="76" t="s">
        <v>165</v>
      </c>
      <c r="E597" s="144">
        <v>70508</v>
      </c>
      <c r="F597" s="145">
        <v>0</v>
      </c>
      <c r="G597" s="145">
        <v>0</v>
      </c>
      <c r="H597" s="145">
        <v>0</v>
      </c>
      <c r="I597" s="145">
        <v>0</v>
      </c>
      <c r="J597" s="146">
        <v>0</v>
      </c>
      <c r="K597" s="143">
        <v>0</v>
      </c>
      <c r="L597" s="143">
        <v>0</v>
      </c>
      <c r="M597" s="143">
        <v>0</v>
      </c>
      <c r="N597" s="143">
        <v>0</v>
      </c>
    </row>
    <row r="598" spans="1:14" ht="20.25" customHeight="1" x14ac:dyDescent="0.6">
      <c r="A598" s="76" t="s">
        <v>430</v>
      </c>
      <c r="B598" s="76" t="s">
        <v>431</v>
      </c>
      <c r="C598" s="76" t="s">
        <v>25</v>
      </c>
      <c r="D598" s="76" t="s">
        <v>165</v>
      </c>
      <c r="E598" s="144">
        <v>68498</v>
      </c>
      <c r="F598" s="145">
        <v>0</v>
      </c>
      <c r="G598" s="145">
        <v>0</v>
      </c>
      <c r="H598" s="145">
        <v>0</v>
      </c>
      <c r="I598" s="145">
        <v>0</v>
      </c>
      <c r="J598" s="146">
        <v>0</v>
      </c>
      <c r="K598" s="143">
        <v>0</v>
      </c>
      <c r="L598" s="143">
        <v>0</v>
      </c>
      <c r="M598" s="143">
        <v>0</v>
      </c>
      <c r="N598" s="143">
        <v>0</v>
      </c>
    </row>
    <row r="599" spans="1:14" ht="20.25" customHeight="1" x14ac:dyDescent="0.6">
      <c r="A599" s="76" t="s">
        <v>430</v>
      </c>
      <c r="B599" s="76" t="s">
        <v>432</v>
      </c>
      <c r="C599" s="76" t="s">
        <v>23</v>
      </c>
      <c r="D599" s="76" t="s">
        <v>165</v>
      </c>
      <c r="E599" s="144">
        <v>68498</v>
      </c>
      <c r="F599" s="145">
        <v>71238</v>
      </c>
      <c r="G599" s="145">
        <v>0</v>
      </c>
      <c r="H599" s="145">
        <v>0</v>
      </c>
      <c r="I599" s="145">
        <v>0</v>
      </c>
      <c r="J599" s="146">
        <v>0</v>
      </c>
      <c r="K599" s="143">
        <v>29550</v>
      </c>
      <c r="L599" s="143">
        <v>0</v>
      </c>
      <c r="M599" s="143">
        <v>0</v>
      </c>
      <c r="N599" s="143">
        <v>0</v>
      </c>
    </row>
    <row r="600" spans="1:14" ht="20.25" customHeight="1" x14ac:dyDescent="0.6">
      <c r="A600" s="76" t="s">
        <v>430</v>
      </c>
      <c r="B600" s="76" t="s">
        <v>432</v>
      </c>
      <c r="C600" s="76" t="s">
        <v>25</v>
      </c>
      <c r="D600" s="76" t="s">
        <v>165</v>
      </c>
      <c r="E600" s="144">
        <v>68498</v>
      </c>
      <c r="F600" s="145">
        <v>71238</v>
      </c>
      <c r="G600" s="145">
        <v>0</v>
      </c>
      <c r="H600" s="145">
        <v>0</v>
      </c>
      <c r="I600" s="145">
        <v>0</v>
      </c>
      <c r="J600" s="146">
        <v>0</v>
      </c>
      <c r="K600" s="143">
        <v>0</v>
      </c>
      <c r="L600" s="143">
        <v>0</v>
      </c>
      <c r="M600" s="143">
        <v>0</v>
      </c>
      <c r="N600" s="143">
        <v>0</v>
      </c>
    </row>
    <row r="601" spans="1:14" ht="20.25" customHeight="1" x14ac:dyDescent="0.6">
      <c r="A601" s="76" t="s">
        <v>430</v>
      </c>
      <c r="B601" s="76" t="s">
        <v>433</v>
      </c>
      <c r="C601" s="76" t="s">
        <v>25</v>
      </c>
      <c r="D601" s="76" t="s">
        <v>165</v>
      </c>
      <c r="E601" s="144">
        <v>65718</v>
      </c>
      <c r="F601" s="145">
        <v>0</v>
      </c>
      <c r="G601" s="145">
        <v>0</v>
      </c>
      <c r="H601" s="145">
        <v>0</v>
      </c>
      <c r="I601" s="145">
        <v>0</v>
      </c>
      <c r="J601" s="146">
        <v>0</v>
      </c>
      <c r="K601" s="143">
        <v>0</v>
      </c>
      <c r="L601" s="143">
        <v>0</v>
      </c>
      <c r="M601" s="143">
        <v>0</v>
      </c>
      <c r="N601" s="143">
        <v>0</v>
      </c>
    </row>
    <row r="602" spans="1:14" ht="20.25" customHeight="1" x14ac:dyDescent="0.6">
      <c r="A602" s="76" t="s">
        <v>430</v>
      </c>
      <c r="B602" s="76" t="s">
        <v>433</v>
      </c>
      <c r="C602" s="76" t="s">
        <v>34</v>
      </c>
      <c r="D602" s="76" t="s">
        <v>165</v>
      </c>
      <c r="E602" s="144">
        <v>65718</v>
      </c>
      <c r="F602" s="145">
        <v>67535</v>
      </c>
      <c r="G602" s="145">
        <v>69377</v>
      </c>
      <c r="H602" s="145">
        <v>72523</v>
      </c>
      <c r="I602" s="145">
        <v>76360</v>
      </c>
      <c r="J602" s="146">
        <v>77664</v>
      </c>
      <c r="K602" s="143">
        <v>0</v>
      </c>
      <c r="L602" s="143">
        <v>0</v>
      </c>
      <c r="M602" s="143">
        <v>0</v>
      </c>
      <c r="N602" s="143">
        <v>0</v>
      </c>
    </row>
    <row r="603" spans="1:14" ht="20.25" customHeight="1" x14ac:dyDescent="0.6">
      <c r="A603" s="76" t="s">
        <v>430</v>
      </c>
      <c r="B603" s="76" t="s">
        <v>434</v>
      </c>
      <c r="C603" s="76" t="s">
        <v>180</v>
      </c>
      <c r="D603" s="76" t="s">
        <v>165</v>
      </c>
      <c r="E603" s="144">
        <v>74523</v>
      </c>
      <c r="F603" s="145">
        <v>0</v>
      </c>
      <c r="G603" s="145">
        <v>0</v>
      </c>
      <c r="H603" s="145">
        <v>0</v>
      </c>
      <c r="I603" s="145">
        <v>0</v>
      </c>
      <c r="J603" s="146">
        <v>0</v>
      </c>
      <c r="K603" s="143">
        <v>0</v>
      </c>
      <c r="L603" s="143">
        <v>0</v>
      </c>
      <c r="M603" s="143">
        <v>0</v>
      </c>
      <c r="N603" s="143">
        <v>0</v>
      </c>
    </row>
    <row r="604" spans="1:14" ht="20.25" customHeight="1" x14ac:dyDescent="0.6">
      <c r="A604" s="76" t="s">
        <v>430</v>
      </c>
      <c r="B604" s="76" t="s">
        <v>434</v>
      </c>
      <c r="C604" s="76" t="s">
        <v>44</v>
      </c>
      <c r="D604" s="76" t="s">
        <v>165</v>
      </c>
      <c r="E604" s="144">
        <v>67215</v>
      </c>
      <c r="F604" s="145">
        <v>69568</v>
      </c>
      <c r="G604" s="145">
        <v>0</v>
      </c>
      <c r="H604" s="145">
        <v>0</v>
      </c>
      <c r="I604" s="145">
        <v>0</v>
      </c>
      <c r="J604" s="146">
        <v>0</v>
      </c>
      <c r="K604" s="143">
        <v>0</v>
      </c>
      <c r="L604" s="143">
        <v>0</v>
      </c>
      <c r="M604" s="143">
        <v>0</v>
      </c>
      <c r="N604" s="143">
        <v>0</v>
      </c>
    </row>
    <row r="605" spans="1:14" ht="20.25" customHeight="1" x14ac:dyDescent="0.6">
      <c r="A605" s="76" t="s">
        <v>430</v>
      </c>
      <c r="B605" s="76" t="s">
        <v>435</v>
      </c>
      <c r="C605" s="76" t="s">
        <v>34</v>
      </c>
      <c r="D605" s="76" t="s">
        <v>165</v>
      </c>
      <c r="E605" s="144">
        <v>65603</v>
      </c>
      <c r="F605" s="145">
        <v>68307</v>
      </c>
      <c r="G605" s="145">
        <v>70519</v>
      </c>
      <c r="H605" s="145">
        <v>72839</v>
      </c>
      <c r="I605" s="145">
        <v>0</v>
      </c>
      <c r="J605" s="146">
        <v>0</v>
      </c>
      <c r="K605" s="143">
        <v>0</v>
      </c>
      <c r="L605" s="143">
        <v>0</v>
      </c>
      <c r="M605" s="143">
        <v>0</v>
      </c>
      <c r="N605" s="143">
        <v>0</v>
      </c>
    </row>
    <row r="606" spans="1:14" ht="20.25" customHeight="1" x14ac:dyDescent="0.6">
      <c r="A606" s="76" t="s">
        <v>430</v>
      </c>
      <c r="B606" s="76" t="s">
        <v>435</v>
      </c>
      <c r="C606" s="76" t="s">
        <v>44</v>
      </c>
      <c r="D606" s="76" t="s">
        <v>165</v>
      </c>
      <c r="E606" s="144">
        <v>62479</v>
      </c>
      <c r="F606" s="145">
        <v>65054</v>
      </c>
      <c r="G606" s="145">
        <v>0</v>
      </c>
      <c r="H606" s="145">
        <v>0</v>
      </c>
      <c r="I606" s="145">
        <v>0</v>
      </c>
      <c r="J606" s="146">
        <v>0</v>
      </c>
      <c r="K606" s="143">
        <v>0</v>
      </c>
      <c r="L606" s="143">
        <v>0</v>
      </c>
      <c r="M606" s="143">
        <v>0</v>
      </c>
      <c r="N606" s="143">
        <v>0</v>
      </c>
    </row>
    <row r="607" spans="1:14" ht="20.25" customHeight="1" x14ac:dyDescent="0.6">
      <c r="A607" s="76" t="s">
        <v>430</v>
      </c>
      <c r="B607" s="76" t="s">
        <v>436</v>
      </c>
      <c r="C607" s="76" t="s">
        <v>25</v>
      </c>
      <c r="D607" s="76" t="s">
        <v>165</v>
      </c>
      <c r="E607" s="144">
        <v>65464</v>
      </c>
      <c r="F607" s="145">
        <v>0</v>
      </c>
      <c r="G607" s="145">
        <v>0</v>
      </c>
      <c r="H607" s="145">
        <v>0</v>
      </c>
      <c r="I607" s="145">
        <v>0</v>
      </c>
      <c r="J607" s="146">
        <v>0</v>
      </c>
      <c r="K607" s="143">
        <v>0</v>
      </c>
      <c r="L607" s="143">
        <v>0</v>
      </c>
      <c r="M607" s="143">
        <v>0</v>
      </c>
      <c r="N607" s="143">
        <v>0</v>
      </c>
    </row>
    <row r="608" spans="1:14" ht="20.25" customHeight="1" x14ac:dyDescent="0.6">
      <c r="A608" s="76" t="s">
        <v>430</v>
      </c>
      <c r="B608" s="76" t="s">
        <v>437</v>
      </c>
      <c r="C608" s="76" t="s">
        <v>25</v>
      </c>
      <c r="D608" s="76" t="s">
        <v>165</v>
      </c>
      <c r="E608" s="144">
        <v>69496</v>
      </c>
      <c r="F608" s="145">
        <v>0</v>
      </c>
      <c r="G608" s="145">
        <v>0</v>
      </c>
      <c r="H608" s="145">
        <v>0</v>
      </c>
      <c r="I608" s="145">
        <v>0</v>
      </c>
      <c r="J608" s="146">
        <v>0</v>
      </c>
      <c r="K608" s="143">
        <v>0</v>
      </c>
      <c r="L608" s="143">
        <v>0</v>
      </c>
      <c r="M608" s="143">
        <v>0</v>
      </c>
      <c r="N608" s="143">
        <v>0</v>
      </c>
    </row>
    <row r="609" spans="1:14" ht="20.25" customHeight="1" x14ac:dyDescent="0.6">
      <c r="A609" s="76" t="s">
        <v>430</v>
      </c>
      <c r="B609" s="76" t="s">
        <v>438</v>
      </c>
      <c r="C609" s="76" t="s">
        <v>40</v>
      </c>
      <c r="D609" s="76" t="s">
        <v>165</v>
      </c>
      <c r="E609" s="144">
        <v>0</v>
      </c>
      <c r="F609" s="145">
        <v>0</v>
      </c>
      <c r="G609" s="145">
        <v>10000</v>
      </c>
      <c r="H609" s="145">
        <v>0</v>
      </c>
      <c r="I609" s="145">
        <v>0</v>
      </c>
      <c r="J609" s="146">
        <v>0</v>
      </c>
      <c r="K609" s="143">
        <v>96600</v>
      </c>
      <c r="L609" s="143">
        <v>96600</v>
      </c>
      <c r="M609" s="143">
        <v>48300</v>
      </c>
      <c r="N609" s="143">
        <v>0</v>
      </c>
    </row>
    <row r="610" spans="1:14" ht="20.25" customHeight="1" x14ac:dyDescent="0.6">
      <c r="A610" s="76" t="s">
        <v>430</v>
      </c>
      <c r="B610" s="76" t="s">
        <v>830</v>
      </c>
      <c r="C610" s="76" t="s">
        <v>44</v>
      </c>
      <c r="D610" s="76" t="s">
        <v>165</v>
      </c>
      <c r="E610" s="144">
        <v>63545</v>
      </c>
      <c r="F610" s="145">
        <v>65461</v>
      </c>
      <c r="G610" s="145">
        <v>0</v>
      </c>
      <c r="H610" s="145">
        <v>0</v>
      </c>
      <c r="I610" s="145">
        <v>0</v>
      </c>
      <c r="J610" s="146">
        <v>0</v>
      </c>
      <c r="K610" s="143">
        <v>0</v>
      </c>
      <c r="L610" s="143">
        <v>0</v>
      </c>
      <c r="M610" s="143">
        <v>0</v>
      </c>
      <c r="N610" s="143">
        <v>0</v>
      </c>
    </row>
    <row r="611" spans="1:14" ht="20.25" customHeight="1" x14ac:dyDescent="0.6">
      <c r="A611" s="76" t="s">
        <v>430</v>
      </c>
      <c r="B611" s="76" t="s">
        <v>439</v>
      </c>
      <c r="C611" s="76" t="s">
        <v>25</v>
      </c>
      <c r="D611" s="76" t="s">
        <v>165</v>
      </c>
      <c r="E611" s="144">
        <v>66000</v>
      </c>
      <c r="F611" s="145">
        <v>0</v>
      </c>
      <c r="G611" s="145">
        <v>0</v>
      </c>
      <c r="H611" s="145">
        <v>0</v>
      </c>
      <c r="I611" s="145">
        <v>0</v>
      </c>
      <c r="J611" s="146">
        <v>0</v>
      </c>
      <c r="K611" s="143">
        <v>0</v>
      </c>
      <c r="L611" s="143">
        <v>0</v>
      </c>
      <c r="M611" s="143">
        <v>0</v>
      </c>
      <c r="N611" s="143">
        <v>0</v>
      </c>
    </row>
    <row r="612" spans="1:14" ht="20.25" customHeight="1" x14ac:dyDescent="0.6">
      <c r="A612" s="76" t="s">
        <v>430</v>
      </c>
      <c r="B612" s="76" t="s">
        <v>440</v>
      </c>
      <c r="C612" s="76" t="s">
        <v>25</v>
      </c>
      <c r="D612" s="76" t="s">
        <v>165</v>
      </c>
      <c r="E612" s="144">
        <v>68000</v>
      </c>
      <c r="F612" s="145">
        <v>0</v>
      </c>
      <c r="G612" s="145">
        <v>0</v>
      </c>
      <c r="H612" s="145">
        <v>0</v>
      </c>
      <c r="I612" s="145">
        <v>0</v>
      </c>
      <c r="J612" s="146">
        <v>0</v>
      </c>
      <c r="K612" s="143">
        <v>0</v>
      </c>
      <c r="L612" s="143">
        <v>0</v>
      </c>
      <c r="M612" s="143">
        <v>0</v>
      </c>
      <c r="N612" s="143">
        <v>0</v>
      </c>
    </row>
    <row r="613" spans="1:14" ht="20.25" customHeight="1" x14ac:dyDescent="0.6">
      <c r="A613" s="76" t="s">
        <v>430</v>
      </c>
      <c r="B613" s="76" t="s">
        <v>441</v>
      </c>
      <c r="C613" s="76" t="s">
        <v>44</v>
      </c>
      <c r="D613" s="76" t="s">
        <v>165</v>
      </c>
      <c r="E613" s="144">
        <v>70387</v>
      </c>
      <c r="F613" s="145">
        <v>73008</v>
      </c>
      <c r="G613" s="145">
        <v>0</v>
      </c>
      <c r="H613" s="145">
        <v>0</v>
      </c>
      <c r="I613" s="145">
        <v>0</v>
      </c>
      <c r="J613" s="146">
        <v>0</v>
      </c>
      <c r="K613" s="143">
        <v>0</v>
      </c>
      <c r="L613" s="143">
        <v>0</v>
      </c>
      <c r="M613" s="143">
        <v>0</v>
      </c>
      <c r="N613" s="143">
        <v>0</v>
      </c>
    </row>
    <row r="614" spans="1:14" ht="20.25" customHeight="1" x14ac:dyDescent="0.6">
      <c r="A614" s="76" t="s">
        <v>430</v>
      </c>
      <c r="B614" s="76" t="s">
        <v>442</v>
      </c>
      <c r="C614" s="76" t="s">
        <v>34</v>
      </c>
      <c r="D614" s="76" t="s">
        <v>165</v>
      </c>
      <c r="E614" s="144">
        <v>70387</v>
      </c>
      <c r="F614" s="145">
        <v>73008</v>
      </c>
      <c r="G614" s="145">
        <v>75587</v>
      </c>
      <c r="H614" s="145">
        <v>79352</v>
      </c>
      <c r="I614" s="145">
        <v>0</v>
      </c>
      <c r="J614" s="146">
        <v>0</v>
      </c>
      <c r="K614" s="143">
        <v>0</v>
      </c>
      <c r="L614" s="143">
        <v>0</v>
      </c>
      <c r="M614" s="143">
        <v>0</v>
      </c>
      <c r="N614" s="143">
        <v>0</v>
      </c>
    </row>
    <row r="615" spans="1:14" ht="20.25" customHeight="1" x14ac:dyDescent="0.6">
      <c r="A615" s="76" t="s">
        <v>430</v>
      </c>
      <c r="B615" s="76" t="s">
        <v>443</v>
      </c>
      <c r="C615" s="76" t="s">
        <v>5</v>
      </c>
      <c r="D615" s="76" t="s">
        <v>167</v>
      </c>
      <c r="E615" s="144">
        <v>37600</v>
      </c>
      <c r="F615" s="145">
        <v>0</v>
      </c>
      <c r="G615" s="145">
        <v>0</v>
      </c>
      <c r="H615" s="145">
        <v>0</v>
      </c>
      <c r="I615" s="145">
        <v>0</v>
      </c>
      <c r="J615" s="146">
        <v>0</v>
      </c>
      <c r="K615" s="143">
        <v>76907</v>
      </c>
      <c r="L615" s="143">
        <v>76907</v>
      </c>
      <c r="M615" s="143">
        <v>0</v>
      </c>
      <c r="N615" s="143">
        <v>0</v>
      </c>
    </row>
    <row r="616" spans="1:14" ht="20.25" customHeight="1" x14ac:dyDescent="0.6">
      <c r="A616" s="76" t="s">
        <v>430</v>
      </c>
      <c r="B616" s="76" t="s">
        <v>443</v>
      </c>
      <c r="C616" s="76" t="s">
        <v>21</v>
      </c>
      <c r="D616" s="76" t="s">
        <v>167</v>
      </c>
      <c r="E616" s="144">
        <v>0</v>
      </c>
      <c r="F616" s="145">
        <v>0</v>
      </c>
      <c r="G616" s="145">
        <v>0</v>
      </c>
      <c r="H616" s="145">
        <v>0</v>
      </c>
      <c r="I616" s="145">
        <v>0</v>
      </c>
      <c r="J616" s="146">
        <v>0</v>
      </c>
      <c r="K616" s="143">
        <v>50908</v>
      </c>
      <c r="L616" s="143">
        <v>0</v>
      </c>
      <c r="M616" s="143">
        <v>0</v>
      </c>
      <c r="N616" s="143">
        <v>0</v>
      </c>
    </row>
    <row r="617" spans="1:14" ht="20.25" customHeight="1" x14ac:dyDescent="0.6">
      <c r="A617" s="76" t="s">
        <v>430</v>
      </c>
      <c r="B617" s="76" t="s">
        <v>443</v>
      </c>
      <c r="C617" s="76" t="s">
        <v>23</v>
      </c>
      <c r="D617" s="76" t="s">
        <v>167</v>
      </c>
      <c r="E617" s="144">
        <v>0</v>
      </c>
      <c r="F617" s="145">
        <v>0</v>
      </c>
      <c r="G617" s="145">
        <v>0</v>
      </c>
      <c r="H617" s="145">
        <v>0</v>
      </c>
      <c r="I617" s="145">
        <v>0</v>
      </c>
      <c r="J617" s="146">
        <v>0</v>
      </c>
      <c r="K617" s="143">
        <v>76907</v>
      </c>
      <c r="L617" s="143">
        <v>76907</v>
      </c>
      <c r="M617" s="143">
        <v>0</v>
      </c>
      <c r="N617" s="143">
        <v>0</v>
      </c>
    </row>
    <row r="618" spans="1:14" ht="20.25" customHeight="1" x14ac:dyDescent="0.6">
      <c r="A618" s="76" t="s">
        <v>430</v>
      </c>
      <c r="B618" s="76" t="s">
        <v>443</v>
      </c>
      <c r="C618" s="76" t="s">
        <v>34</v>
      </c>
      <c r="D618" s="76" t="s">
        <v>167</v>
      </c>
      <c r="E618" s="144">
        <v>70387</v>
      </c>
      <c r="F618" s="145">
        <v>73008</v>
      </c>
      <c r="G618" s="145">
        <v>75587</v>
      </c>
      <c r="H618" s="145">
        <v>79352</v>
      </c>
      <c r="I618" s="145">
        <v>82846</v>
      </c>
      <c r="J618" s="146">
        <v>86528</v>
      </c>
      <c r="K618" s="143">
        <v>58478</v>
      </c>
      <c r="L618" s="143">
        <v>58478</v>
      </c>
      <c r="M618" s="143">
        <v>58478</v>
      </c>
      <c r="N618" s="143">
        <v>0</v>
      </c>
    </row>
    <row r="619" spans="1:14" ht="20.25" customHeight="1" x14ac:dyDescent="0.6">
      <c r="A619" s="76" t="s">
        <v>430</v>
      </c>
      <c r="B619" s="76" t="s">
        <v>443</v>
      </c>
      <c r="C619" s="76" t="s">
        <v>40</v>
      </c>
      <c r="D619" s="76" t="s">
        <v>167</v>
      </c>
      <c r="E619" s="144">
        <v>0</v>
      </c>
      <c r="F619" s="145">
        <v>0</v>
      </c>
      <c r="G619" s="145">
        <v>0</v>
      </c>
      <c r="H619" s="145">
        <v>0</v>
      </c>
      <c r="I619" s="145">
        <v>0</v>
      </c>
      <c r="J619" s="146">
        <v>0</v>
      </c>
      <c r="K619" s="143">
        <v>76907</v>
      </c>
      <c r="L619" s="143">
        <v>76907</v>
      </c>
      <c r="M619" s="143">
        <v>0</v>
      </c>
      <c r="N619" s="143">
        <v>0</v>
      </c>
    </row>
    <row r="620" spans="1:14" ht="20.25" customHeight="1" x14ac:dyDescent="0.6">
      <c r="A620" s="76" t="s">
        <v>430</v>
      </c>
      <c r="B620" s="76" t="s">
        <v>443</v>
      </c>
      <c r="C620" s="76" t="s">
        <v>46</v>
      </c>
      <c r="D620" s="76" t="s">
        <v>167</v>
      </c>
      <c r="E620" s="144">
        <v>0</v>
      </c>
      <c r="F620" s="145">
        <v>0</v>
      </c>
      <c r="G620" s="145">
        <v>0</v>
      </c>
      <c r="H620" s="145">
        <v>0</v>
      </c>
      <c r="I620" s="145">
        <v>0</v>
      </c>
      <c r="J620" s="146">
        <v>0</v>
      </c>
      <c r="K620" s="143">
        <v>76907</v>
      </c>
      <c r="L620" s="143">
        <v>76907</v>
      </c>
      <c r="M620" s="143">
        <v>31236</v>
      </c>
      <c r="N620" s="143">
        <v>0</v>
      </c>
    </row>
    <row r="621" spans="1:14" ht="20.25" customHeight="1" x14ac:dyDescent="0.6">
      <c r="A621" s="76" t="s">
        <v>430</v>
      </c>
      <c r="B621" s="76" t="s">
        <v>443</v>
      </c>
      <c r="C621" s="76" t="s">
        <v>48</v>
      </c>
      <c r="D621" s="76" t="s">
        <v>167</v>
      </c>
      <c r="E621" s="144">
        <v>0</v>
      </c>
      <c r="F621" s="145">
        <v>0</v>
      </c>
      <c r="G621" s="145">
        <v>0</v>
      </c>
      <c r="H621" s="145">
        <v>0</v>
      </c>
      <c r="I621" s="145">
        <v>0</v>
      </c>
      <c r="J621" s="146">
        <v>0</v>
      </c>
      <c r="K621" s="143">
        <v>76907</v>
      </c>
      <c r="L621" s="143">
        <v>76907</v>
      </c>
      <c r="M621" s="143">
        <v>76907</v>
      </c>
      <c r="N621" s="143">
        <v>0</v>
      </c>
    </row>
    <row r="622" spans="1:14" ht="20.25" customHeight="1" x14ac:dyDescent="0.6">
      <c r="A622" s="76" t="s">
        <v>430</v>
      </c>
      <c r="B622" s="76" t="s">
        <v>444</v>
      </c>
      <c r="C622" s="76" t="s">
        <v>34</v>
      </c>
      <c r="D622" s="76" t="s">
        <v>165</v>
      </c>
      <c r="E622" s="144">
        <v>70860</v>
      </c>
      <c r="F622" s="145">
        <v>73694</v>
      </c>
      <c r="G622" s="145">
        <v>76642</v>
      </c>
      <c r="H622" s="145">
        <v>79708</v>
      </c>
      <c r="I622" s="145">
        <v>82896</v>
      </c>
      <c r="J622" s="146">
        <v>86212</v>
      </c>
      <c r="K622" s="143">
        <v>0</v>
      </c>
      <c r="L622" s="143">
        <v>0</v>
      </c>
      <c r="M622" s="143">
        <v>0</v>
      </c>
      <c r="N622" s="143">
        <v>0</v>
      </c>
    </row>
    <row r="623" spans="1:14" ht="20.25" customHeight="1" x14ac:dyDescent="0.6">
      <c r="A623" s="76" t="s">
        <v>430</v>
      </c>
      <c r="B623" s="76" t="s">
        <v>444</v>
      </c>
      <c r="C623" s="76" t="s">
        <v>835</v>
      </c>
      <c r="D623" s="76" t="s">
        <v>165</v>
      </c>
      <c r="E623" s="144">
        <v>70800</v>
      </c>
      <c r="F623" s="145">
        <v>72500</v>
      </c>
      <c r="G623" s="145">
        <v>0</v>
      </c>
      <c r="H623" s="145">
        <v>0</v>
      </c>
      <c r="I623" s="145">
        <v>0</v>
      </c>
      <c r="J623" s="146">
        <v>0</v>
      </c>
      <c r="K623" s="143">
        <v>0</v>
      </c>
      <c r="L623" s="143">
        <v>0</v>
      </c>
      <c r="M623" s="143">
        <v>0</v>
      </c>
      <c r="N623" s="143">
        <v>0</v>
      </c>
    </row>
    <row r="624" spans="1:14" ht="20.25" customHeight="1" x14ac:dyDescent="0.6">
      <c r="A624" s="76" t="s">
        <v>430</v>
      </c>
      <c r="B624" s="76" t="s">
        <v>445</v>
      </c>
      <c r="C624" s="76" t="s">
        <v>5</v>
      </c>
      <c r="D624" s="76" t="s">
        <v>167</v>
      </c>
      <c r="E624" s="144">
        <v>43336</v>
      </c>
      <c r="F624" s="145">
        <v>0</v>
      </c>
      <c r="G624" s="145">
        <v>0</v>
      </c>
      <c r="H624" s="145">
        <v>0</v>
      </c>
      <c r="I624" s="145">
        <v>0</v>
      </c>
      <c r="J624" s="146">
        <v>0</v>
      </c>
      <c r="K624" s="143">
        <v>0</v>
      </c>
      <c r="L624" s="143">
        <v>0</v>
      </c>
      <c r="M624" s="143">
        <v>0</v>
      </c>
      <c r="N624" s="143">
        <v>0</v>
      </c>
    </row>
    <row r="625" spans="1:14" ht="20.25" customHeight="1" x14ac:dyDescent="0.6">
      <c r="A625" s="76" t="s">
        <v>430</v>
      </c>
      <c r="B625" s="76" t="s">
        <v>445</v>
      </c>
      <c r="C625" s="76" t="s">
        <v>23</v>
      </c>
      <c r="D625" s="76" t="s">
        <v>167</v>
      </c>
      <c r="E625" s="144">
        <v>0</v>
      </c>
      <c r="F625" s="145">
        <v>0</v>
      </c>
      <c r="G625" s="145">
        <v>0</v>
      </c>
      <c r="H625" s="145">
        <v>0</v>
      </c>
      <c r="I625" s="145">
        <v>0</v>
      </c>
      <c r="J625" s="146">
        <v>0</v>
      </c>
      <c r="K625" s="143">
        <v>104252</v>
      </c>
      <c r="L625" s="143">
        <v>104252</v>
      </c>
      <c r="M625" s="143">
        <v>92510</v>
      </c>
      <c r="N625" s="143">
        <v>92510</v>
      </c>
    </row>
    <row r="626" spans="1:14" ht="20.25" customHeight="1" x14ac:dyDescent="0.6">
      <c r="A626" s="76" t="s">
        <v>430</v>
      </c>
      <c r="B626" s="76" t="s">
        <v>445</v>
      </c>
      <c r="C626" s="76" t="s">
        <v>34</v>
      </c>
      <c r="D626" s="76" t="s">
        <v>167</v>
      </c>
      <c r="E626" s="144">
        <v>52401</v>
      </c>
      <c r="F626" s="145">
        <v>60446</v>
      </c>
      <c r="G626" s="145">
        <v>78343</v>
      </c>
      <c r="H626" s="145">
        <v>82720</v>
      </c>
      <c r="I626" s="145">
        <v>85532</v>
      </c>
      <c r="J626" s="146">
        <v>89130</v>
      </c>
      <c r="K626" s="143">
        <v>74687</v>
      </c>
      <c r="L626" s="143">
        <v>74687</v>
      </c>
      <c r="M626" s="143">
        <v>74687</v>
      </c>
      <c r="N626" s="143">
        <v>0</v>
      </c>
    </row>
    <row r="627" spans="1:14" ht="20.25" customHeight="1" x14ac:dyDescent="0.6">
      <c r="A627" s="76" t="s">
        <v>430</v>
      </c>
      <c r="B627" s="76" t="s">
        <v>445</v>
      </c>
      <c r="C627" s="76" t="s">
        <v>836</v>
      </c>
      <c r="D627" s="76" t="s">
        <v>167</v>
      </c>
      <c r="E627" s="144">
        <v>50000</v>
      </c>
      <c r="F627" s="145">
        <v>72000</v>
      </c>
      <c r="G627" s="145">
        <v>0</v>
      </c>
      <c r="H627" s="145">
        <v>0</v>
      </c>
      <c r="I627" s="145">
        <v>0</v>
      </c>
      <c r="J627" s="146">
        <v>0</v>
      </c>
      <c r="K627" s="143">
        <v>103252</v>
      </c>
      <c r="L627" s="143">
        <v>103252</v>
      </c>
      <c r="M627" s="143">
        <v>0</v>
      </c>
      <c r="N627" s="143">
        <v>0</v>
      </c>
    </row>
    <row r="628" spans="1:14" ht="20.25" customHeight="1" x14ac:dyDescent="0.6">
      <c r="A628" s="76" t="s">
        <v>430</v>
      </c>
      <c r="B628" s="76" t="s">
        <v>445</v>
      </c>
      <c r="C628" s="76" t="s">
        <v>40</v>
      </c>
      <c r="D628" s="76" t="s">
        <v>167</v>
      </c>
      <c r="E628" s="144">
        <v>0</v>
      </c>
      <c r="F628" s="145">
        <v>0</v>
      </c>
      <c r="G628" s="145">
        <v>0</v>
      </c>
      <c r="H628" s="145">
        <v>0</v>
      </c>
      <c r="I628" s="145">
        <v>0</v>
      </c>
      <c r="J628" s="146">
        <v>0</v>
      </c>
      <c r="K628" s="143">
        <v>109252</v>
      </c>
      <c r="L628" s="143">
        <v>109252</v>
      </c>
      <c r="M628" s="143">
        <v>49186</v>
      </c>
      <c r="N628" s="143">
        <v>92510</v>
      </c>
    </row>
    <row r="629" spans="1:14" ht="20.25" customHeight="1" x14ac:dyDescent="0.6">
      <c r="A629" s="76" t="s">
        <v>430</v>
      </c>
      <c r="B629" s="76" t="s">
        <v>445</v>
      </c>
      <c r="C629" s="76" t="s">
        <v>831</v>
      </c>
      <c r="D629" s="76" t="s">
        <v>167</v>
      </c>
      <c r="E629" s="144">
        <v>0</v>
      </c>
      <c r="F629" s="145">
        <v>0</v>
      </c>
      <c r="G629" s="145">
        <v>0</v>
      </c>
      <c r="H629" s="145">
        <v>0</v>
      </c>
      <c r="I629" s="145">
        <v>0</v>
      </c>
      <c r="J629" s="146">
        <v>0</v>
      </c>
      <c r="K629" s="143">
        <v>106772</v>
      </c>
      <c r="L629" s="143">
        <v>109582</v>
      </c>
      <c r="M629" s="143">
        <v>109582</v>
      </c>
      <c r="N629" s="143">
        <v>109582</v>
      </c>
    </row>
    <row r="630" spans="1:14" ht="20.25" customHeight="1" x14ac:dyDescent="0.6">
      <c r="A630" s="76" t="s">
        <v>430</v>
      </c>
      <c r="B630" s="76" t="s">
        <v>445</v>
      </c>
      <c r="C630" s="76" t="s">
        <v>44</v>
      </c>
      <c r="D630" s="76" t="s">
        <v>167</v>
      </c>
      <c r="E630" s="144">
        <v>51569</v>
      </c>
      <c r="F630" s="145">
        <v>53867</v>
      </c>
      <c r="G630" s="145">
        <v>0</v>
      </c>
      <c r="H630" s="145">
        <v>0</v>
      </c>
      <c r="I630" s="145">
        <v>0</v>
      </c>
      <c r="J630" s="146">
        <v>0</v>
      </c>
      <c r="K630" s="143">
        <v>33562</v>
      </c>
      <c r="L630" s="143">
        <v>33562</v>
      </c>
      <c r="M630" s="143">
        <v>0</v>
      </c>
      <c r="N630" s="143">
        <v>0</v>
      </c>
    </row>
    <row r="631" spans="1:14" ht="20.25" customHeight="1" x14ac:dyDescent="0.6">
      <c r="A631" s="76" t="s">
        <v>430</v>
      </c>
      <c r="B631" s="76" t="s">
        <v>445</v>
      </c>
      <c r="C631" s="76" t="s">
        <v>46</v>
      </c>
      <c r="D631" s="76" t="s">
        <v>167</v>
      </c>
      <c r="E631" s="144">
        <v>0</v>
      </c>
      <c r="F631" s="145">
        <v>0</v>
      </c>
      <c r="G631" s="145">
        <v>0</v>
      </c>
      <c r="H631" s="145">
        <v>0</v>
      </c>
      <c r="I631" s="145">
        <v>0</v>
      </c>
      <c r="J631" s="146">
        <v>0</v>
      </c>
      <c r="K631" s="143">
        <v>106772</v>
      </c>
      <c r="L631" s="143">
        <v>103252</v>
      </c>
      <c r="M631" s="143">
        <v>103252</v>
      </c>
      <c r="N631" s="143">
        <v>103252</v>
      </c>
    </row>
    <row r="632" spans="1:14" ht="20.25" customHeight="1" x14ac:dyDescent="0.6">
      <c r="A632" s="76" t="s">
        <v>430</v>
      </c>
      <c r="B632" s="76" t="s">
        <v>445</v>
      </c>
      <c r="C632" s="76" t="s">
        <v>48</v>
      </c>
      <c r="D632" s="76" t="s">
        <v>167</v>
      </c>
      <c r="E632" s="144">
        <v>42436</v>
      </c>
      <c r="F632" s="145">
        <v>42436</v>
      </c>
      <c r="G632" s="145">
        <v>42436</v>
      </c>
      <c r="H632" s="145">
        <v>0</v>
      </c>
      <c r="I632" s="145">
        <v>0</v>
      </c>
      <c r="J632" s="146">
        <v>0</v>
      </c>
      <c r="K632" s="143">
        <v>110407</v>
      </c>
      <c r="L632" s="143">
        <v>110407</v>
      </c>
      <c r="M632" s="143">
        <v>110407</v>
      </c>
      <c r="N632" s="143">
        <v>0</v>
      </c>
    </row>
    <row r="633" spans="1:14" ht="20.25" customHeight="1" x14ac:dyDescent="0.6">
      <c r="A633" s="76" t="s">
        <v>430</v>
      </c>
      <c r="B633" s="76" t="s">
        <v>446</v>
      </c>
      <c r="C633" s="76" t="s">
        <v>19</v>
      </c>
      <c r="D633" s="76" t="s">
        <v>165</v>
      </c>
      <c r="E633" s="144">
        <v>65258</v>
      </c>
      <c r="F633" s="145">
        <v>67542</v>
      </c>
      <c r="G633" s="145">
        <v>69905</v>
      </c>
      <c r="H633" s="145">
        <v>0</v>
      </c>
      <c r="I633" s="145">
        <v>0</v>
      </c>
      <c r="J633" s="146">
        <v>0</v>
      </c>
      <c r="K633" s="143">
        <v>0</v>
      </c>
      <c r="L633" s="143">
        <v>0</v>
      </c>
      <c r="M633" s="143">
        <v>0</v>
      </c>
      <c r="N633" s="143">
        <v>0</v>
      </c>
    </row>
    <row r="634" spans="1:14" ht="20.25" customHeight="1" x14ac:dyDescent="0.6">
      <c r="A634" s="76" t="s">
        <v>430</v>
      </c>
      <c r="B634" s="76" t="s">
        <v>446</v>
      </c>
      <c r="C634" s="76" t="s">
        <v>25</v>
      </c>
      <c r="D634" s="76" t="s">
        <v>165</v>
      </c>
      <c r="E634" s="144">
        <v>70000</v>
      </c>
      <c r="F634" s="145">
        <v>0</v>
      </c>
      <c r="G634" s="145">
        <v>0</v>
      </c>
      <c r="H634" s="145">
        <v>0</v>
      </c>
      <c r="I634" s="145">
        <v>0</v>
      </c>
      <c r="J634" s="146">
        <v>0</v>
      </c>
      <c r="K634" s="143">
        <v>0</v>
      </c>
      <c r="L634" s="143">
        <v>0</v>
      </c>
      <c r="M634" s="143">
        <v>0</v>
      </c>
      <c r="N634" s="143">
        <v>0</v>
      </c>
    </row>
    <row r="635" spans="1:14" ht="20.25" customHeight="1" x14ac:dyDescent="0.6">
      <c r="A635" s="76" t="s">
        <v>430</v>
      </c>
      <c r="B635" s="76" t="s">
        <v>446</v>
      </c>
      <c r="C635" s="76" t="s">
        <v>30</v>
      </c>
      <c r="D635" s="76" t="s">
        <v>165</v>
      </c>
      <c r="E635" s="144">
        <v>67215</v>
      </c>
      <c r="F635" s="145">
        <v>69568</v>
      </c>
      <c r="G635" s="145">
        <v>72003</v>
      </c>
      <c r="H635" s="145">
        <v>0</v>
      </c>
      <c r="I635" s="145">
        <v>0</v>
      </c>
      <c r="J635" s="146">
        <v>0</v>
      </c>
      <c r="K635" s="143">
        <v>59796</v>
      </c>
      <c r="L635" s="143">
        <v>59796</v>
      </c>
      <c r="M635" s="143">
        <v>59796</v>
      </c>
      <c r="N635" s="143">
        <v>0</v>
      </c>
    </row>
    <row r="636" spans="1:14" ht="20.25" customHeight="1" x14ac:dyDescent="0.6">
      <c r="A636" s="76" t="s">
        <v>430</v>
      </c>
      <c r="B636" s="76" t="s">
        <v>447</v>
      </c>
      <c r="C636" s="76" t="s">
        <v>23</v>
      </c>
      <c r="D636" s="76" t="s">
        <v>167</v>
      </c>
      <c r="E636" s="144">
        <v>25000</v>
      </c>
      <c r="F636" s="145">
        <v>25000</v>
      </c>
      <c r="G636" s="145">
        <v>0</v>
      </c>
      <c r="H636" s="145">
        <v>0</v>
      </c>
      <c r="I636" s="145">
        <v>0</v>
      </c>
      <c r="J636" s="146">
        <v>0</v>
      </c>
      <c r="K636" s="143">
        <v>55256</v>
      </c>
      <c r="L636" s="143">
        <v>55256</v>
      </c>
      <c r="M636" s="143">
        <v>0</v>
      </c>
      <c r="N636" s="143">
        <v>0</v>
      </c>
    </row>
    <row r="637" spans="1:14" ht="20.25" customHeight="1" x14ac:dyDescent="0.6">
      <c r="A637" s="76" t="s">
        <v>430</v>
      </c>
      <c r="B637" s="76" t="s">
        <v>447</v>
      </c>
      <c r="C637" s="76" t="s">
        <v>34</v>
      </c>
      <c r="D637" s="76" t="s">
        <v>167</v>
      </c>
      <c r="E637" s="144">
        <v>67215</v>
      </c>
      <c r="F637" s="145">
        <v>69568</v>
      </c>
      <c r="G637" s="145">
        <v>72003</v>
      </c>
      <c r="H637" s="145">
        <v>74523</v>
      </c>
      <c r="I637" s="145">
        <v>77131</v>
      </c>
      <c r="J637" s="146">
        <v>79831</v>
      </c>
      <c r="K637" s="143">
        <v>0</v>
      </c>
      <c r="L637" s="143">
        <v>0</v>
      </c>
      <c r="M637" s="143">
        <v>0</v>
      </c>
      <c r="N637" s="143">
        <v>0</v>
      </c>
    </row>
    <row r="638" spans="1:14" ht="20.25" customHeight="1" x14ac:dyDescent="0.6">
      <c r="A638" s="76" t="s">
        <v>430</v>
      </c>
      <c r="B638" s="76" t="s">
        <v>447</v>
      </c>
      <c r="C638" s="76" t="s">
        <v>40</v>
      </c>
      <c r="D638" s="76" t="s">
        <v>167</v>
      </c>
      <c r="E638" s="144">
        <v>25000</v>
      </c>
      <c r="F638" s="145">
        <v>25000</v>
      </c>
      <c r="G638" s="145">
        <v>25000</v>
      </c>
      <c r="H638" s="145">
        <v>0</v>
      </c>
      <c r="I638" s="145">
        <v>0</v>
      </c>
      <c r="J638" s="146">
        <v>0</v>
      </c>
      <c r="K638" s="143">
        <v>66890</v>
      </c>
      <c r="L638" s="143">
        <v>66890</v>
      </c>
      <c r="M638" s="143">
        <v>7410</v>
      </c>
      <c r="N638" s="143">
        <v>0</v>
      </c>
    </row>
    <row r="639" spans="1:14" ht="20.25" customHeight="1" x14ac:dyDescent="0.6">
      <c r="A639" s="76" t="s">
        <v>430</v>
      </c>
      <c r="B639" s="76" t="s">
        <v>447</v>
      </c>
      <c r="C639" s="76" t="s">
        <v>44</v>
      </c>
      <c r="D639" s="76" t="s">
        <v>167</v>
      </c>
      <c r="E639" s="144">
        <v>28000</v>
      </c>
      <c r="F639" s="145">
        <v>28000</v>
      </c>
      <c r="G639" s="145">
        <v>0</v>
      </c>
      <c r="H639" s="145">
        <v>0</v>
      </c>
      <c r="I639" s="145">
        <v>0</v>
      </c>
      <c r="J639" s="146">
        <v>0</v>
      </c>
      <c r="K639" s="143">
        <v>58026</v>
      </c>
      <c r="L639" s="143">
        <v>58026</v>
      </c>
      <c r="M639" s="143">
        <v>0</v>
      </c>
      <c r="N639" s="143">
        <v>0</v>
      </c>
    </row>
    <row r="640" spans="1:14" ht="20.25" customHeight="1" x14ac:dyDescent="0.6">
      <c r="A640" s="76" t="s">
        <v>430</v>
      </c>
      <c r="B640" s="76" t="s">
        <v>447</v>
      </c>
      <c r="C640" s="76" t="s">
        <v>46</v>
      </c>
      <c r="D640" s="76" t="s">
        <v>167</v>
      </c>
      <c r="E640" s="144">
        <v>25000</v>
      </c>
      <c r="F640" s="145">
        <v>25000</v>
      </c>
      <c r="G640" s="145">
        <v>25000</v>
      </c>
      <c r="H640" s="145">
        <v>0</v>
      </c>
      <c r="I640" s="145">
        <v>0</v>
      </c>
      <c r="J640" s="146">
        <v>0</v>
      </c>
      <c r="K640" s="143">
        <v>63966</v>
      </c>
      <c r="L640" s="143">
        <v>63966</v>
      </c>
      <c r="M640" s="143">
        <v>0</v>
      </c>
      <c r="N640" s="143">
        <v>0</v>
      </c>
    </row>
    <row r="641" spans="1:14" ht="20.25" customHeight="1" x14ac:dyDescent="0.6">
      <c r="A641" s="76" t="s">
        <v>430</v>
      </c>
      <c r="B641" s="76" t="s">
        <v>447</v>
      </c>
      <c r="C641" s="76" t="s">
        <v>48</v>
      </c>
      <c r="D641" s="76" t="s">
        <v>167</v>
      </c>
      <c r="E641" s="144">
        <v>25000</v>
      </c>
      <c r="F641" s="145">
        <v>25000</v>
      </c>
      <c r="G641" s="145">
        <v>25000</v>
      </c>
      <c r="H641" s="145">
        <v>0</v>
      </c>
      <c r="I641" s="145">
        <v>0</v>
      </c>
      <c r="J641" s="146">
        <v>0</v>
      </c>
      <c r="K641" s="143">
        <v>58026</v>
      </c>
      <c r="L641" s="143">
        <v>58026</v>
      </c>
      <c r="M641" s="143">
        <v>0</v>
      </c>
      <c r="N641" s="143">
        <v>0</v>
      </c>
    </row>
    <row r="642" spans="1:14" ht="20.25" customHeight="1" x14ac:dyDescent="0.6">
      <c r="A642" s="76" t="s">
        <v>430</v>
      </c>
      <c r="B642" s="76" t="s">
        <v>448</v>
      </c>
      <c r="C642" s="76" t="s">
        <v>25</v>
      </c>
      <c r="D642" s="76" t="s">
        <v>165</v>
      </c>
      <c r="E642" s="144">
        <v>71965</v>
      </c>
      <c r="F642" s="145">
        <v>0</v>
      </c>
      <c r="G642" s="145">
        <v>0</v>
      </c>
      <c r="H642" s="145">
        <v>0</v>
      </c>
      <c r="I642" s="145">
        <v>0</v>
      </c>
      <c r="J642" s="146">
        <v>0</v>
      </c>
      <c r="K642" s="143">
        <v>0</v>
      </c>
      <c r="L642" s="143">
        <v>0</v>
      </c>
      <c r="M642" s="143">
        <v>0</v>
      </c>
      <c r="N642" s="143">
        <v>0</v>
      </c>
    </row>
    <row r="643" spans="1:14" ht="20.25" customHeight="1" x14ac:dyDescent="0.6">
      <c r="A643" s="76" t="s">
        <v>430</v>
      </c>
      <c r="B643" s="76" t="s">
        <v>449</v>
      </c>
      <c r="C643" s="76" t="s">
        <v>25</v>
      </c>
      <c r="D643" s="76" t="s">
        <v>165</v>
      </c>
      <c r="E643" s="144">
        <v>67215</v>
      </c>
      <c r="F643" s="145">
        <v>0</v>
      </c>
      <c r="G643" s="145">
        <v>0</v>
      </c>
      <c r="H643" s="145">
        <v>0</v>
      </c>
      <c r="I643" s="145">
        <v>0</v>
      </c>
      <c r="J643" s="146">
        <v>0</v>
      </c>
      <c r="K643" s="143">
        <v>0</v>
      </c>
      <c r="L643" s="143">
        <v>0</v>
      </c>
      <c r="M643" s="143">
        <v>0</v>
      </c>
      <c r="N643" s="143">
        <v>0</v>
      </c>
    </row>
    <row r="644" spans="1:14" ht="20.25" customHeight="1" x14ac:dyDescent="0.6">
      <c r="A644" s="76" t="s">
        <v>430</v>
      </c>
      <c r="B644" s="76" t="s">
        <v>450</v>
      </c>
      <c r="C644" s="76" t="s">
        <v>25</v>
      </c>
      <c r="D644" s="76" t="s">
        <v>165</v>
      </c>
      <c r="E644" s="144">
        <v>58000</v>
      </c>
      <c r="F644" s="145">
        <v>0</v>
      </c>
      <c r="G644" s="145">
        <v>0</v>
      </c>
      <c r="H644" s="145">
        <v>0</v>
      </c>
      <c r="I644" s="145">
        <v>0</v>
      </c>
      <c r="J644" s="146">
        <v>0</v>
      </c>
      <c r="K644" s="143">
        <v>0</v>
      </c>
      <c r="L644" s="143">
        <v>0</v>
      </c>
      <c r="M644" s="143">
        <v>0</v>
      </c>
      <c r="N644" s="143">
        <v>0</v>
      </c>
    </row>
    <row r="645" spans="1:14" ht="20.25" customHeight="1" x14ac:dyDescent="0.6">
      <c r="A645" s="76" t="s">
        <v>430</v>
      </c>
      <c r="B645" s="76" t="s">
        <v>451</v>
      </c>
      <c r="C645" s="76" t="s">
        <v>25</v>
      </c>
      <c r="D645" s="76" t="s">
        <v>165</v>
      </c>
      <c r="E645" s="144">
        <v>66873</v>
      </c>
      <c r="F645" s="145">
        <v>69713</v>
      </c>
      <c r="G645" s="145">
        <v>0</v>
      </c>
      <c r="H645" s="145">
        <v>0</v>
      </c>
      <c r="I645" s="145">
        <v>0</v>
      </c>
      <c r="J645" s="146">
        <v>0</v>
      </c>
      <c r="K645" s="143">
        <v>0</v>
      </c>
      <c r="L645" s="143">
        <v>0</v>
      </c>
      <c r="M645" s="143">
        <v>0</v>
      </c>
      <c r="N645" s="143">
        <v>0</v>
      </c>
    </row>
    <row r="646" spans="1:14" ht="20.25" customHeight="1" x14ac:dyDescent="0.6">
      <c r="A646" s="76" t="s">
        <v>452</v>
      </c>
      <c r="B646" s="76" t="s">
        <v>453</v>
      </c>
      <c r="C646" s="76" t="s">
        <v>25</v>
      </c>
      <c r="D646" s="76" t="s">
        <v>167</v>
      </c>
      <c r="E646" s="144">
        <v>42703</v>
      </c>
      <c r="F646" s="145">
        <v>43418</v>
      </c>
      <c r="G646" s="145">
        <v>0</v>
      </c>
      <c r="H646" s="145">
        <v>0</v>
      </c>
      <c r="I646" s="145">
        <v>0</v>
      </c>
      <c r="J646" s="146">
        <v>0</v>
      </c>
      <c r="K646" s="143">
        <v>9415</v>
      </c>
      <c r="L646" s="143">
        <v>7160</v>
      </c>
      <c r="M646" s="143">
        <v>0</v>
      </c>
      <c r="N646" s="143">
        <v>0</v>
      </c>
    </row>
    <row r="647" spans="1:14" ht="20.25" customHeight="1" x14ac:dyDescent="0.6">
      <c r="A647" s="76" t="s">
        <v>452</v>
      </c>
      <c r="B647" s="76" t="s">
        <v>453</v>
      </c>
      <c r="C647" s="76" t="s">
        <v>34</v>
      </c>
      <c r="D647" s="76" t="s">
        <v>167</v>
      </c>
      <c r="E647" s="144">
        <v>48154</v>
      </c>
      <c r="F647" s="145">
        <v>48934</v>
      </c>
      <c r="G647" s="145">
        <v>50666</v>
      </c>
      <c r="H647" s="145">
        <v>52398</v>
      </c>
      <c r="I647" s="145">
        <v>0</v>
      </c>
      <c r="J647" s="146">
        <v>0</v>
      </c>
      <c r="K647" s="143">
        <v>5725</v>
      </c>
      <c r="L647" s="143">
        <v>3675</v>
      </c>
      <c r="M647" s="143">
        <v>4085</v>
      </c>
      <c r="N647" s="143">
        <v>5110</v>
      </c>
    </row>
    <row r="648" spans="1:14" ht="20.25" customHeight="1" x14ac:dyDescent="0.6">
      <c r="A648" s="76" t="s">
        <v>452</v>
      </c>
      <c r="B648" s="76" t="s">
        <v>453</v>
      </c>
      <c r="C648" s="76" t="s">
        <v>40</v>
      </c>
      <c r="D648" s="76" t="s">
        <v>167</v>
      </c>
      <c r="E648" s="144">
        <v>48549</v>
      </c>
      <c r="F648" s="145">
        <v>48934</v>
      </c>
      <c r="G648" s="145">
        <v>50666</v>
      </c>
      <c r="H648" s="145">
        <v>0</v>
      </c>
      <c r="I648" s="145">
        <v>0</v>
      </c>
      <c r="J648" s="146">
        <v>0</v>
      </c>
      <c r="K648" s="143">
        <v>12490</v>
      </c>
      <c r="L648" s="143">
        <v>9415</v>
      </c>
      <c r="M648" s="143">
        <v>5520</v>
      </c>
      <c r="N648" s="143">
        <v>0</v>
      </c>
    </row>
    <row r="649" spans="1:14" ht="20.25" customHeight="1" x14ac:dyDescent="0.6">
      <c r="A649" s="76" t="s">
        <v>452</v>
      </c>
      <c r="B649" s="76" t="s">
        <v>453</v>
      </c>
      <c r="C649" s="76" t="s">
        <v>44</v>
      </c>
      <c r="D649" s="76" t="s">
        <v>167</v>
      </c>
      <c r="E649" s="144">
        <v>48154</v>
      </c>
      <c r="F649" s="145">
        <v>48934</v>
      </c>
      <c r="G649" s="145">
        <v>0</v>
      </c>
      <c r="H649" s="145">
        <v>0</v>
      </c>
      <c r="I649" s="145">
        <v>0</v>
      </c>
      <c r="J649" s="146">
        <v>0</v>
      </c>
      <c r="K649" s="143">
        <v>7000</v>
      </c>
      <c r="L649" s="143">
        <v>6000</v>
      </c>
      <c r="M649" s="143">
        <v>0</v>
      </c>
      <c r="N649" s="143">
        <v>0</v>
      </c>
    </row>
    <row r="650" spans="1:14" ht="20.25" customHeight="1" x14ac:dyDescent="0.6">
      <c r="A650" s="76" t="s">
        <v>452</v>
      </c>
      <c r="B650" s="76" t="s">
        <v>453</v>
      </c>
      <c r="C650" s="76" t="s">
        <v>46</v>
      </c>
      <c r="D650" s="76" t="s">
        <v>167</v>
      </c>
      <c r="E650" s="144">
        <v>48154</v>
      </c>
      <c r="F650" s="145">
        <v>48934</v>
      </c>
      <c r="G650" s="145">
        <v>50666</v>
      </c>
      <c r="H650" s="145">
        <v>0</v>
      </c>
      <c r="I650" s="145">
        <v>0</v>
      </c>
      <c r="J650" s="146">
        <v>0</v>
      </c>
      <c r="K650" s="143">
        <v>28500</v>
      </c>
      <c r="L650" s="143">
        <v>28500</v>
      </c>
      <c r="M650" s="143">
        <v>28500</v>
      </c>
      <c r="N650" s="143">
        <v>0</v>
      </c>
    </row>
    <row r="651" spans="1:14" ht="20.25" customHeight="1" x14ac:dyDescent="0.6">
      <c r="A651" s="76" t="s">
        <v>452</v>
      </c>
      <c r="B651" s="76" t="s">
        <v>453</v>
      </c>
      <c r="C651" s="76" t="s">
        <v>48</v>
      </c>
      <c r="D651" s="76" t="s">
        <v>167</v>
      </c>
      <c r="E651" s="144">
        <v>48154</v>
      </c>
      <c r="F651" s="145">
        <v>48934</v>
      </c>
      <c r="G651" s="145">
        <v>50666</v>
      </c>
      <c r="H651" s="145">
        <v>0</v>
      </c>
      <c r="I651" s="145">
        <v>0</v>
      </c>
      <c r="J651" s="146">
        <v>0</v>
      </c>
      <c r="K651" s="143">
        <v>15155</v>
      </c>
      <c r="L651" s="143">
        <v>11260</v>
      </c>
      <c r="M651" s="143">
        <v>5930</v>
      </c>
      <c r="N651" s="143">
        <v>0</v>
      </c>
    </row>
    <row r="652" spans="1:14" ht="20.25" customHeight="1" x14ac:dyDescent="0.6">
      <c r="A652" s="76" t="s">
        <v>452</v>
      </c>
      <c r="B652" s="76" t="s">
        <v>454</v>
      </c>
      <c r="C652" s="76" t="s">
        <v>25</v>
      </c>
      <c r="D652" s="76" t="s">
        <v>165</v>
      </c>
      <c r="E652" s="144">
        <v>58216</v>
      </c>
      <c r="F652" s="145">
        <v>0</v>
      </c>
      <c r="G652" s="145">
        <v>0</v>
      </c>
      <c r="H652" s="145">
        <v>0</v>
      </c>
      <c r="I652" s="145">
        <v>0</v>
      </c>
      <c r="J652" s="146">
        <v>0</v>
      </c>
      <c r="K652" s="143">
        <v>0</v>
      </c>
      <c r="L652" s="143">
        <v>0</v>
      </c>
      <c r="M652" s="143">
        <v>0</v>
      </c>
      <c r="N652" s="143">
        <v>0</v>
      </c>
    </row>
    <row r="653" spans="1:14" ht="20.25" customHeight="1" x14ac:dyDescent="0.6">
      <c r="A653" s="76" t="s">
        <v>455</v>
      </c>
      <c r="B653" s="76" t="s">
        <v>456</v>
      </c>
      <c r="C653" s="76" t="s">
        <v>25</v>
      </c>
      <c r="D653" s="76" t="s">
        <v>165</v>
      </c>
      <c r="E653" s="144">
        <v>66840</v>
      </c>
      <c r="F653" s="145">
        <v>0</v>
      </c>
      <c r="G653" s="145">
        <v>0</v>
      </c>
      <c r="H653" s="145">
        <v>0</v>
      </c>
      <c r="I653" s="145">
        <v>0</v>
      </c>
      <c r="J653" s="146">
        <v>0</v>
      </c>
      <c r="K653" s="143">
        <v>0</v>
      </c>
      <c r="L653" s="143">
        <v>0</v>
      </c>
      <c r="M653" s="143">
        <v>0</v>
      </c>
      <c r="N653" s="143">
        <v>0</v>
      </c>
    </row>
    <row r="654" spans="1:14" ht="20.25" customHeight="1" x14ac:dyDescent="0.6">
      <c r="A654" s="76" t="s">
        <v>455</v>
      </c>
      <c r="B654" s="76" t="s">
        <v>457</v>
      </c>
      <c r="C654" s="76" t="s">
        <v>5</v>
      </c>
      <c r="D654" s="76" t="s">
        <v>165</v>
      </c>
      <c r="E654" s="144">
        <v>69750</v>
      </c>
      <c r="F654" s="145">
        <v>0</v>
      </c>
      <c r="G654" s="145">
        <v>0</v>
      </c>
      <c r="H654" s="145">
        <v>0</v>
      </c>
      <c r="I654" s="145">
        <v>0</v>
      </c>
      <c r="J654" s="146">
        <v>0</v>
      </c>
      <c r="K654" s="143">
        <v>0</v>
      </c>
      <c r="L654" s="143">
        <v>0</v>
      </c>
      <c r="M654" s="143">
        <v>0</v>
      </c>
      <c r="N654" s="143">
        <v>0</v>
      </c>
    </row>
    <row r="655" spans="1:14" ht="20.25" customHeight="1" x14ac:dyDescent="0.6">
      <c r="A655" s="76" t="s">
        <v>458</v>
      </c>
      <c r="B655" s="76" t="s">
        <v>875</v>
      </c>
      <c r="C655" s="76" t="s">
        <v>5</v>
      </c>
      <c r="D655" s="76" t="s">
        <v>167</v>
      </c>
      <c r="E655" s="144">
        <v>35000</v>
      </c>
      <c r="F655" s="145">
        <v>35000</v>
      </c>
      <c r="G655" s="145">
        <v>0</v>
      </c>
      <c r="H655" s="145">
        <v>0</v>
      </c>
      <c r="I655" s="145">
        <v>0</v>
      </c>
      <c r="J655" s="146">
        <v>0</v>
      </c>
      <c r="K655" s="143">
        <v>0</v>
      </c>
      <c r="L655" s="143">
        <v>0</v>
      </c>
      <c r="M655" s="143">
        <v>0</v>
      </c>
      <c r="N655" s="143">
        <v>0</v>
      </c>
    </row>
    <row r="656" spans="1:14" ht="20.25" customHeight="1" x14ac:dyDescent="0.6">
      <c r="A656" s="76" t="s">
        <v>458</v>
      </c>
      <c r="B656" s="76" t="s">
        <v>875</v>
      </c>
      <c r="C656" s="76" t="s">
        <v>23</v>
      </c>
      <c r="D656" s="76" t="s">
        <v>167</v>
      </c>
      <c r="E656" s="144">
        <v>0</v>
      </c>
      <c r="F656" s="145">
        <v>16200</v>
      </c>
      <c r="G656" s="145">
        <v>0</v>
      </c>
      <c r="H656" s="145">
        <v>0</v>
      </c>
      <c r="I656" s="145">
        <v>0</v>
      </c>
      <c r="J656" s="146">
        <v>0</v>
      </c>
      <c r="K656" s="143">
        <v>65000</v>
      </c>
      <c r="L656" s="143">
        <v>65000</v>
      </c>
      <c r="M656" s="143">
        <v>0</v>
      </c>
      <c r="N656" s="143">
        <v>0</v>
      </c>
    </row>
    <row r="657" spans="1:14" ht="20.25" customHeight="1" x14ac:dyDescent="0.6">
      <c r="A657" s="76" t="s">
        <v>458</v>
      </c>
      <c r="B657" s="76" t="s">
        <v>875</v>
      </c>
      <c r="C657" s="76" t="s">
        <v>34</v>
      </c>
      <c r="D657" s="76" t="s">
        <v>167</v>
      </c>
      <c r="E657" s="144">
        <v>61010</v>
      </c>
      <c r="F657" s="145">
        <v>63101</v>
      </c>
      <c r="G657" s="145">
        <v>65351</v>
      </c>
      <c r="H657" s="145">
        <v>68145</v>
      </c>
      <c r="I657" s="145">
        <v>0</v>
      </c>
      <c r="J657" s="146">
        <v>0</v>
      </c>
      <c r="K657" s="143">
        <v>0</v>
      </c>
      <c r="L657" s="143">
        <v>0</v>
      </c>
      <c r="M657" s="143">
        <v>0</v>
      </c>
      <c r="N657" s="143">
        <v>0</v>
      </c>
    </row>
    <row r="658" spans="1:14" ht="20.25" customHeight="1" x14ac:dyDescent="0.6">
      <c r="A658" s="76" t="s">
        <v>458</v>
      </c>
      <c r="B658" s="76" t="s">
        <v>875</v>
      </c>
      <c r="C658" s="76" t="s">
        <v>40</v>
      </c>
      <c r="D658" s="76" t="s">
        <v>167</v>
      </c>
      <c r="E658" s="144">
        <v>0</v>
      </c>
      <c r="F658" s="145">
        <v>0</v>
      </c>
      <c r="G658" s="145">
        <v>0</v>
      </c>
      <c r="H658" s="145">
        <v>0</v>
      </c>
      <c r="I658" s="145">
        <v>0</v>
      </c>
      <c r="J658" s="146">
        <v>0</v>
      </c>
      <c r="K658" s="143">
        <v>13999</v>
      </c>
      <c r="L658" s="143">
        <v>13999</v>
      </c>
      <c r="M658" s="143">
        <v>13999</v>
      </c>
      <c r="N658" s="143">
        <v>0</v>
      </c>
    </row>
    <row r="659" spans="1:14" ht="20.25" customHeight="1" x14ac:dyDescent="0.6">
      <c r="A659" s="76" t="s">
        <v>458</v>
      </c>
      <c r="B659" s="76" t="s">
        <v>875</v>
      </c>
      <c r="C659" s="76" t="s">
        <v>44</v>
      </c>
      <c r="D659" s="76" t="s">
        <v>167</v>
      </c>
      <c r="E659" s="144">
        <v>59225</v>
      </c>
      <c r="F659" s="145">
        <v>61207</v>
      </c>
      <c r="G659" s="145">
        <v>0</v>
      </c>
      <c r="H659" s="145">
        <v>0</v>
      </c>
      <c r="I659" s="145">
        <v>0</v>
      </c>
      <c r="J659" s="146">
        <v>0</v>
      </c>
      <c r="K659" s="143">
        <v>0</v>
      </c>
      <c r="L659" s="143">
        <v>0</v>
      </c>
      <c r="M659" s="143">
        <v>0</v>
      </c>
      <c r="N659" s="143">
        <v>0</v>
      </c>
    </row>
    <row r="660" spans="1:14" ht="20.25" customHeight="1" x14ac:dyDescent="0.6">
      <c r="A660" s="76" t="s">
        <v>458</v>
      </c>
      <c r="B660" s="76" t="s">
        <v>875</v>
      </c>
      <c r="C660" s="76" t="s">
        <v>46</v>
      </c>
      <c r="D660" s="76" t="s">
        <v>167</v>
      </c>
      <c r="E660" s="144">
        <v>10000</v>
      </c>
      <c r="F660" s="145">
        <v>10000</v>
      </c>
      <c r="G660" s="145">
        <v>10000</v>
      </c>
      <c r="H660" s="145">
        <v>0</v>
      </c>
      <c r="I660" s="145">
        <v>0</v>
      </c>
      <c r="J660" s="146">
        <v>0</v>
      </c>
      <c r="K660" s="143">
        <v>14374</v>
      </c>
      <c r="L660" s="143">
        <v>14299</v>
      </c>
      <c r="M660" s="143">
        <v>14299</v>
      </c>
      <c r="N660" s="143">
        <v>0</v>
      </c>
    </row>
    <row r="661" spans="1:14" ht="20.25" customHeight="1" x14ac:dyDescent="0.6">
      <c r="A661" s="76" t="s">
        <v>458</v>
      </c>
      <c r="B661" s="76" t="s">
        <v>460</v>
      </c>
      <c r="C661" s="76" t="s">
        <v>25</v>
      </c>
      <c r="D661" s="76" t="s">
        <v>165</v>
      </c>
      <c r="E661" s="144">
        <v>56784</v>
      </c>
      <c r="F661" s="145">
        <v>0</v>
      </c>
      <c r="G661" s="145">
        <v>0</v>
      </c>
      <c r="H661" s="145">
        <v>0</v>
      </c>
      <c r="I661" s="145">
        <v>0</v>
      </c>
      <c r="J661" s="146">
        <v>0</v>
      </c>
      <c r="K661" s="143">
        <v>0</v>
      </c>
      <c r="L661" s="143">
        <v>0</v>
      </c>
      <c r="M661" s="143">
        <v>0</v>
      </c>
      <c r="N661" s="143">
        <v>0</v>
      </c>
    </row>
    <row r="662" spans="1:14" ht="20.25" customHeight="1" x14ac:dyDescent="0.6">
      <c r="A662" s="76" t="s">
        <v>458</v>
      </c>
      <c r="B662" s="76" t="s">
        <v>164</v>
      </c>
      <c r="C662" s="76" t="s">
        <v>5</v>
      </c>
      <c r="D662" s="76" t="s">
        <v>165</v>
      </c>
      <c r="E662" s="144">
        <v>45905</v>
      </c>
      <c r="F662" s="145">
        <v>45905</v>
      </c>
      <c r="G662" s="145">
        <v>0</v>
      </c>
      <c r="H662" s="145">
        <v>0</v>
      </c>
      <c r="I662" s="145">
        <v>0</v>
      </c>
      <c r="J662" s="146">
        <v>0</v>
      </c>
      <c r="K662" s="143">
        <v>0</v>
      </c>
      <c r="L662" s="143">
        <v>0</v>
      </c>
      <c r="M662" s="143">
        <v>0</v>
      </c>
      <c r="N662" s="143">
        <v>0</v>
      </c>
    </row>
    <row r="663" spans="1:14" ht="20.25" customHeight="1" x14ac:dyDescent="0.6">
      <c r="A663" s="76" t="s">
        <v>458</v>
      </c>
      <c r="B663" s="76" t="s">
        <v>832</v>
      </c>
      <c r="C663" s="76" t="s">
        <v>5</v>
      </c>
      <c r="D663" s="76" t="s">
        <v>165</v>
      </c>
      <c r="E663" s="144">
        <v>0</v>
      </c>
      <c r="F663" s="145">
        <v>0</v>
      </c>
      <c r="G663" s="145">
        <v>0</v>
      </c>
      <c r="H663" s="145">
        <v>0</v>
      </c>
      <c r="I663" s="145">
        <v>0</v>
      </c>
      <c r="J663" s="146">
        <v>0</v>
      </c>
      <c r="K663" s="143">
        <v>0</v>
      </c>
      <c r="L663" s="143">
        <v>0</v>
      </c>
      <c r="M663" s="143">
        <v>0</v>
      </c>
      <c r="N663" s="143">
        <v>0</v>
      </c>
    </row>
    <row r="664" spans="1:14" ht="20.25" customHeight="1" x14ac:dyDescent="0.6">
      <c r="A664" s="76" t="s">
        <v>461</v>
      </c>
      <c r="B664" s="76" t="s">
        <v>462</v>
      </c>
      <c r="C664" s="76" t="s">
        <v>25</v>
      </c>
      <c r="D664" s="76" t="s">
        <v>167</v>
      </c>
      <c r="E664" s="144">
        <v>59676</v>
      </c>
      <c r="F664" s="145">
        <v>0</v>
      </c>
      <c r="G664" s="145">
        <v>0</v>
      </c>
      <c r="H664" s="145">
        <v>0</v>
      </c>
      <c r="I664" s="145">
        <v>0</v>
      </c>
      <c r="J664" s="146">
        <v>0</v>
      </c>
      <c r="K664" s="143">
        <v>0</v>
      </c>
      <c r="L664" s="143">
        <v>0</v>
      </c>
      <c r="M664" s="143">
        <v>0</v>
      </c>
      <c r="N664" s="143">
        <v>0</v>
      </c>
    </row>
    <row r="665" spans="1:14" ht="20.25" customHeight="1" x14ac:dyDescent="0.6">
      <c r="A665" s="76" t="s">
        <v>461</v>
      </c>
      <c r="B665" s="76" t="s">
        <v>462</v>
      </c>
      <c r="C665" s="76" t="s">
        <v>34</v>
      </c>
      <c r="D665" s="76" t="s">
        <v>167</v>
      </c>
      <c r="E665" s="144">
        <v>75122</v>
      </c>
      <c r="F665" s="145">
        <v>77306</v>
      </c>
      <c r="G665" s="145">
        <v>79746</v>
      </c>
      <c r="H665" s="145">
        <v>82187</v>
      </c>
      <c r="I665" s="145">
        <v>0</v>
      </c>
      <c r="J665" s="146">
        <v>0</v>
      </c>
      <c r="K665" s="143">
        <v>0</v>
      </c>
      <c r="L665" s="143">
        <v>0</v>
      </c>
      <c r="M665" s="143">
        <v>0</v>
      </c>
      <c r="N665" s="143">
        <v>0</v>
      </c>
    </row>
    <row r="666" spans="1:14" ht="20.25" customHeight="1" x14ac:dyDescent="0.6">
      <c r="A666" s="76" t="s">
        <v>461</v>
      </c>
      <c r="B666" s="76" t="s">
        <v>462</v>
      </c>
      <c r="C666" s="76" t="s">
        <v>44</v>
      </c>
      <c r="D666" s="76" t="s">
        <v>167</v>
      </c>
      <c r="E666" s="144">
        <v>0</v>
      </c>
      <c r="F666" s="145">
        <v>0</v>
      </c>
      <c r="G666" s="145">
        <v>0</v>
      </c>
      <c r="H666" s="145">
        <v>0</v>
      </c>
      <c r="I666" s="145">
        <v>0</v>
      </c>
      <c r="J666" s="146">
        <v>0</v>
      </c>
      <c r="K666" s="143">
        <v>38500</v>
      </c>
      <c r="L666" s="143">
        <v>38500</v>
      </c>
      <c r="M666" s="143">
        <v>0</v>
      </c>
      <c r="N666" s="143">
        <v>0</v>
      </c>
    </row>
    <row r="667" spans="1:14" ht="20.25" customHeight="1" x14ac:dyDescent="0.6">
      <c r="A667" s="76" t="s">
        <v>461</v>
      </c>
      <c r="B667" s="76" t="s">
        <v>876</v>
      </c>
      <c r="C667" s="76" t="s">
        <v>5</v>
      </c>
      <c r="D667" s="76" t="s">
        <v>167</v>
      </c>
      <c r="E667" s="144">
        <v>61803</v>
      </c>
      <c r="F667" s="145">
        <v>0</v>
      </c>
      <c r="G667" s="145">
        <v>0</v>
      </c>
      <c r="H667" s="145">
        <v>0</v>
      </c>
      <c r="I667" s="145">
        <v>0</v>
      </c>
      <c r="J667" s="146">
        <v>0</v>
      </c>
      <c r="K667" s="143">
        <v>0</v>
      </c>
      <c r="L667" s="143">
        <v>0</v>
      </c>
      <c r="M667" s="143">
        <v>0</v>
      </c>
      <c r="N667" s="143">
        <v>0</v>
      </c>
    </row>
    <row r="668" spans="1:14" ht="20.25" customHeight="1" x14ac:dyDescent="0.6">
      <c r="A668" s="76" t="s">
        <v>461</v>
      </c>
      <c r="B668" s="76" t="s">
        <v>876</v>
      </c>
      <c r="C668" s="76" t="s">
        <v>23</v>
      </c>
      <c r="D668" s="76" t="s">
        <v>167</v>
      </c>
      <c r="E668" s="144">
        <v>4000</v>
      </c>
      <c r="F668" s="145">
        <v>4000</v>
      </c>
      <c r="G668" s="145">
        <v>0</v>
      </c>
      <c r="H668" s="145">
        <v>0</v>
      </c>
      <c r="I668" s="145">
        <v>0</v>
      </c>
      <c r="J668" s="146">
        <v>0</v>
      </c>
      <c r="K668" s="143">
        <v>14750</v>
      </c>
      <c r="L668" s="143">
        <v>14750</v>
      </c>
      <c r="M668" s="143">
        <v>0</v>
      </c>
      <c r="N668" s="143">
        <v>0</v>
      </c>
    </row>
    <row r="669" spans="1:14" ht="20.25" customHeight="1" x14ac:dyDescent="0.6">
      <c r="A669" s="76" t="s">
        <v>461</v>
      </c>
      <c r="B669" s="76" t="s">
        <v>876</v>
      </c>
      <c r="C669" s="76" t="s">
        <v>34</v>
      </c>
      <c r="D669" s="76" t="s">
        <v>167</v>
      </c>
      <c r="E669" s="144">
        <v>61152</v>
      </c>
      <c r="F669" s="145">
        <v>63540</v>
      </c>
      <c r="G669" s="145">
        <v>65556</v>
      </c>
      <c r="H669" s="145">
        <v>68256</v>
      </c>
      <c r="I669" s="145">
        <v>0</v>
      </c>
      <c r="J669" s="146">
        <v>0</v>
      </c>
      <c r="K669" s="143">
        <v>0</v>
      </c>
      <c r="L669" s="143">
        <v>0</v>
      </c>
      <c r="M669" s="143">
        <v>0</v>
      </c>
      <c r="N669" s="143">
        <v>0</v>
      </c>
    </row>
    <row r="670" spans="1:14" ht="20.25" customHeight="1" x14ac:dyDescent="0.6">
      <c r="A670" s="76" t="s">
        <v>461</v>
      </c>
      <c r="B670" s="76" t="s">
        <v>876</v>
      </c>
      <c r="C670" s="76" t="s">
        <v>40</v>
      </c>
      <c r="D670" s="76" t="s">
        <v>167</v>
      </c>
      <c r="E670" s="144">
        <v>4800</v>
      </c>
      <c r="F670" s="145">
        <v>4800</v>
      </c>
      <c r="G670" s="145">
        <v>4800</v>
      </c>
      <c r="H670" s="145">
        <v>0</v>
      </c>
      <c r="I670" s="145">
        <v>0</v>
      </c>
      <c r="J670" s="146">
        <v>0</v>
      </c>
      <c r="K670" s="143">
        <v>7000</v>
      </c>
      <c r="L670" s="143">
        <v>7000</v>
      </c>
      <c r="M670" s="143">
        <v>7000</v>
      </c>
      <c r="N670" s="143">
        <v>0</v>
      </c>
    </row>
    <row r="671" spans="1:14" ht="20.25" customHeight="1" x14ac:dyDescent="0.6">
      <c r="A671" s="76" t="s">
        <v>461</v>
      </c>
      <c r="B671" s="76" t="s">
        <v>876</v>
      </c>
      <c r="C671" s="76" t="s">
        <v>44</v>
      </c>
      <c r="D671" s="76" t="s">
        <v>167</v>
      </c>
      <c r="E671" s="144">
        <v>50000</v>
      </c>
      <c r="F671" s="145">
        <v>52000</v>
      </c>
      <c r="G671" s="145">
        <v>0</v>
      </c>
      <c r="H671" s="145">
        <v>0</v>
      </c>
      <c r="I671" s="145">
        <v>0</v>
      </c>
      <c r="J671" s="146">
        <v>0</v>
      </c>
      <c r="K671" s="143">
        <v>1700</v>
      </c>
      <c r="L671" s="143">
        <v>1700</v>
      </c>
      <c r="M671" s="143">
        <v>0</v>
      </c>
      <c r="N671" s="143">
        <v>0</v>
      </c>
    </row>
    <row r="672" spans="1:14" ht="20.25" customHeight="1" x14ac:dyDescent="0.6">
      <c r="A672" s="76" t="s">
        <v>461</v>
      </c>
      <c r="B672" s="76" t="s">
        <v>876</v>
      </c>
      <c r="C672" s="76" t="s">
        <v>46</v>
      </c>
      <c r="D672" s="76" t="s">
        <v>167</v>
      </c>
      <c r="E672" s="144">
        <v>15000</v>
      </c>
      <c r="F672" s="145">
        <v>15000</v>
      </c>
      <c r="G672" s="145">
        <v>15000</v>
      </c>
      <c r="H672" s="145">
        <v>0</v>
      </c>
      <c r="I672" s="145">
        <v>0</v>
      </c>
      <c r="J672" s="146">
        <v>0</v>
      </c>
      <c r="K672" s="143">
        <v>0</v>
      </c>
      <c r="L672" s="143">
        <v>0</v>
      </c>
      <c r="M672" s="143">
        <v>0</v>
      </c>
      <c r="N672" s="143">
        <v>0</v>
      </c>
    </row>
    <row r="673" spans="1:14" ht="20.25" customHeight="1" x14ac:dyDescent="0.6">
      <c r="A673" s="76" t="s">
        <v>461</v>
      </c>
      <c r="B673" s="76" t="s">
        <v>876</v>
      </c>
      <c r="C673" s="76" t="s">
        <v>48</v>
      </c>
      <c r="D673" s="76" t="s">
        <v>167</v>
      </c>
      <c r="E673" s="144">
        <v>14500</v>
      </c>
      <c r="F673" s="145">
        <v>15500</v>
      </c>
      <c r="G673" s="145">
        <v>16500</v>
      </c>
      <c r="H673" s="145">
        <v>0</v>
      </c>
      <c r="I673" s="145">
        <v>0</v>
      </c>
      <c r="J673" s="146">
        <v>0</v>
      </c>
      <c r="K673" s="143">
        <v>500</v>
      </c>
      <c r="L673" s="143">
        <v>500</v>
      </c>
      <c r="M673" s="143">
        <v>500</v>
      </c>
      <c r="N673" s="143">
        <v>0</v>
      </c>
    </row>
    <row r="674" spans="1:14" ht="20.25" customHeight="1" x14ac:dyDescent="0.6">
      <c r="A674" s="76" t="s">
        <v>461</v>
      </c>
      <c r="B674" s="76" t="s">
        <v>464</v>
      </c>
      <c r="C674" s="76" t="s">
        <v>25</v>
      </c>
      <c r="D674" s="76" t="s">
        <v>165</v>
      </c>
      <c r="E674" s="144">
        <v>58156</v>
      </c>
      <c r="F674" s="145">
        <v>60346</v>
      </c>
      <c r="G674" s="145">
        <v>0</v>
      </c>
      <c r="H674" s="145">
        <v>0</v>
      </c>
      <c r="I674" s="145">
        <v>0</v>
      </c>
      <c r="J674" s="146">
        <v>0</v>
      </c>
      <c r="K674" s="143">
        <v>0</v>
      </c>
      <c r="L674" s="143">
        <v>0</v>
      </c>
      <c r="M674" s="143">
        <v>0</v>
      </c>
      <c r="N674" s="143">
        <v>0</v>
      </c>
    </row>
    <row r="675" spans="1:14" ht="20.25" customHeight="1" x14ac:dyDescent="0.6">
      <c r="A675" s="76" t="s">
        <v>461</v>
      </c>
      <c r="B675" s="76" t="s">
        <v>464</v>
      </c>
      <c r="C675" s="76" t="s">
        <v>34</v>
      </c>
      <c r="D675" s="76" t="s">
        <v>165</v>
      </c>
      <c r="E675" s="144">
        <v>58516</v>
      </c>
      <c r="F675" s="145">
        <v>60346</v>
      </c>
      <c r="G675" s="145">
        <v>62560</v>
      </c>
      <c r="H675" s="145">
        <v>65237</v>
      </c>
      <c r="I675" s="145">
        <v>67876</v>
      </c>
      <c r="J675" s="146">
        <v>70310</v>
      </c>
      <c r="K675" s="143">
        <v>0</v>
      </c>
      <c r="L675" s="143">
        <v>0</v>
      </c>
      <c r="M675" s="143">
        <v>0</v>
      </c>
      <c r="N675" s="143">
        <v>0</v>
      </c>
    </row>
    <row r="676" spans="1:14" ht="20.25" customHeight="1" x14ac:dyDescent="0.6">
      <c r="A676" s="76" t="s">
        <v>461</v>
      </c>
      <c r="B676" s="76" t="s">
        <v>464</v>
      </c>
      <c r="C676" s="76" t="s">
        <v>816</v>
      </c>
      <c r="D676" s="76" t="s">
        <v>165</v>
      </c>
      <c r="E676" s="144">
        <v>72998</v>
      </c>
      <c r="F676" s="145">
        <v>0</v>
      </c>
      <c r="G676" s="145">
        <v>0</v>
      </c>
      <c r="H676" s="145">
        <v>0</v>
      </c>
      <c r="I676" s="145">
        <v>0</v>
      </c>
      <c r="J676" s="146">
        <v>0</v>
      </c>
      <c r="K676" s="143">
        <v>0</v>
      </c>
      <c r="L676" s="143">
        <v>0</v>
      </c>
      <c r="M676" s="143">
        <v>0</v>
      </c>
      <c r="N676" s="143">
        <v>0</v>
      </c>
    </row>
    <row r="677" spans="1:14" ht="20.25" customHeight="1" x14ac:dyDescent="0.6">
      <c r="A677" s="76" t="s">
        <v>461</v>
      </c>
      <c r="B677" s="76" t="s">
        <v>465</v>
      </c>
      <c r="C677" s="76" t="s">
        <v>34</v>
      </c>
      <c r="D677" s="76" t="s">
        <v>165</v>
      </c>
      <c r="E677" s="144">
        <v>70000</v>
      </c>
      <c r="F677" s="145">
        <v>72450</v>
      </c>
      <c r="G677" s="145">
        <v>74986</v>
      </c>
      <c r="H677" s="145">
        <v>77610</v>
      </c>
      <c r="I677" s="145">
        <v>80327</v>
      </c>
      <c r="J677" s="146">
        <v>83138</v>
      </c>
      <c r="K677" s="143">
        <v>68834</v>
      </c>
      <c r="L677" s="143">
        <v>68834</v>
      </c>
      <c r="M677" s="143">
        <v>68834</v>
      </c>
      <c r="N677" s="143">
        <v>68834</v>
      </c>
    </row>
    <row r="678" spans="1:14" ht="20.25" customHeight="1" x14ac:dyDescent="0.6">
      <c r="A678" s="76" t="s">
        <v>466</v>
      </c>
      <c r="B678" s="76" t="s">
        <v>467</v>
      </c>
      <c r="C678" s="76" t="s">
        <v>5</v>
      </c>
      <c r="D678" s="76" t="s">
        <v>165</v>
      </c>
      <c r="E678" s="144">
        <v>60000</v>
      </c>
      <c r="F678" s="145">
        <v>0</v>
      </c>
      <c r="G678" s="145">
        <v>0</v>
      </c>
      <c r="H678" s="145">
        <v>0</v>
      </c>
      <c r="I678" s="145">
        <v>0</v>
      </c>
      <c r="J678" s="146">
        <v>0</v>
      </c>
      <c r="K678" s="143">
        <v>0</v>
      </c>
      <c r="L678" s="143">
        <v>0</v>
      </c>
      <c r="M678" s="143">
        <v>0</v>
      </c>
      <c r="N678" s="143">
        <v>0</v>
      </c>
    </row>
    <row r="679" spans="1:14" ht="20.25" customHeight="1" x14ac:dyDescent="0.6">
      <c r="A679" s="76" t="s">
        <v>466</v>
      </c>
      <c r="B679" s="76" t="s">
        <v>468</v>
      </c>
      <c r="C679" s="76" t="s">
        <v>5</v>
      </c>
      <c r="D679" s="76" t="s">
        <v>165</v>
      </c>
      <c r="E679" s="144">
        <v>0</v>
      </c>
      <c r="F679" s="145">
        <v>0</v>
      </c>
      <c r="G679" s="145">
        <v>0</v>
      </c>
      <c r="H679" s="145">
        <v>0</v>
      </c>
      <c r="I679" s="145">
        <v>0</v>
      </c>
      <c r="J679" s="146">
        <v>0</v>
      </c>
      <c r="K679" s="143">
        <v>0</v>
      </c>
      <c r="L679" s="143">
        <v>0</v>
      </c>
      <c r="M679" s="143">
        <v>0</v>
      </c>
      <c r="N679" s="143">
        <v>0</v>
      </c>
    </row>
    <row r="680" spans="1:14" ht="20.25" customHeight="1" x14ac:dyDescent="0.6">
      <c r="A680" s="76" t="s">
        <v>466</v>
      </c>
      <c r="B680" s="76" t="s">
        <v>648</v>
      </c>
      <c r="C680" s="76" t="s">
        <v>816</v>
      </c>
      <c r="D680" s="76" t="s">
        <v>165</v>
      </c>
      <c r="E680" s="144">
        <v>80000</v>
      </c>
      <c r="F680" s="145">
        <v>80000</v>
      </c>
      <c r="G680" s="145">
        <v>0</v>
      </c>
      <c r="H680" s="145">
        <v>0</v>
      </c>
      <c r="I680" s="145">
        <v>0</v>
      </c>
      <c r="J680" s="146">
        <v>0</v>
      </c>
      <c r="K680" s="143">
        <v>0</v>
      </c>
      <c r="L680" s="143">
        <v>0</v>
      </c>
      <c r="M680" s="143">
        <v>0</v>
      </c>
      <c r="N680" s="143">
        <v>0</v>
      </c>
    </row>
    <row r="681" spans="1:14" ht="20.25" customHeight="1" x14ac:dyDescent="0.6">
      <c r="A681" s="76" t="s">
        <v>466</v>
      </c>
      <c r="B681" s="76" t="s">
        <v>469</v>
      </c>
      <c r="C681" s="76" t="s">
        <v>25</v>
      </c>
      <c r="D681" s="76" t="s">
        <v>165</v>
      </c>
      <c r="E681" s="144">
        <v>62000</v>
      </c>
      <c r="F681" s="145">
        <v>0</v>
      </c>
      <c r="G681" s="145">
        <v>0</v>
      </c>
      <c r="H681" s="145">
        <v>0</v>
      </c>
      <c r="I681" s="145">
        <v>0</v>
      </c>
      <c r="J681" s="146">
        <v>0</v>
      </c>
      <c r="K681" s="143">
        <v>0</v>
      </c>
      <c r="L681" s="143">
        <v>0</v>
      </c>
      <c r="M681" s="143">
        <v>0</v>
      </c>
      <c r="N681" s="143">
        <v>0</v>
      </c>
    </row>
    <row r="682" spans="1:14" ht="20.25" customHeight="1" x14ac:dyDescent="0.6">
      <c r="A682" s="76" t="s">
        <v>466</v>
      </c>
      <c r="B682" s="76" t="s">
        <v>469</v>
      </c>
      <c r="C682" s="76" t="s">
        <v>48</v>
      </c>
      <c r="D682" s="76" t="s">
        <v>165</v>
      </c>
      <c r="E682" s="144">
        <v>64000</v>
      </c>
      <c r="F682" s="145">
        <v>65000</v>
      </c>
      <c r="G682" s="145">
        <v>67000</v>
      </c>
      <c r="H682" s="145">
        <v>0</v>
      </c>
      <c r="I682" s="145">
        <v>0</v>
      </c>
      <c r="J682" s="146">
        <v>0</v>
      </c>
      <c r="K682" s="143">
        <v>0</v>
      </c>
      <c r="L682" s="143">
        <v>0</v>
      </c>
      <c r="M682" s="143">
        <v>0</v>
      </c>
      <c r="N682" s="143">
        <v>0</v>
      </c>
    </row>
    <row r="683" spans="1:14" ht="20.25" customHeight="1" x14ac:dyDescent="0.6">
      <c r="A683" s="76" t="s">
        <v>466</v>
      </c>
      <c r="B683" s="76" t="s">
        <v>470</v>
      </c>
      <c r="C683" s="76" t="s">
        <v>34</v>
      </c>
      <c r="D683" s="76" t="s">
        <v>165</v>
      </c>
      <c r="E683" s="144">
        <v>66918</v>
      </c>
      <c r="F683" s="145">
        <v>66918</v>
      </c>
      <c r="G683" s="145">
        <v>66918</v>
      </c>
      <c r="H683" s="145">
        <v>66918</v>
      </c>
      <c r="I683" s="145">
        <v>72679</v>
      </c>
      <c r="J683" s="146">
        <v>76493</v>
      </c>
      <c r="K683" s="143">
        <v>25122</v>
      </c>
      <c r="L683" s="143">
        <v>25044</v>
      </c>
      <c r="M683" s="143">
        <v>24988</v>
      </c>
      <c r="N683" s="143">
        <v>24848</v>
      </c>
    </row>
    <row r="684" spans="1:14" ht="20.25" customHeight="1" x14ac:dyDescent="0.6">
      <c r="A684" s="76" t="s">
        <v>466</v>
      </c>
      <c r="B684" s="76" t="s">
        <v>471</v>
      </c>
      <c r="C684" s="76" t="s">
        <v>34</v>
      </c>
      <c r="D684" s="76" t="s">
        <v>165</v>
      </c>
      <c r="E684" s="144">
        <v>0</v>
      </c>
      <c r="F684" s="145">
        <v>0</v>
      </c>
      <c r="G684" s="145">
        <v>0</v>
      </c>
      <c r="H684" s="145">
        <v>0</v>
      </c>
      <c r="I684" s="145">
        <v>0</v>
      </c>
      <c r="J684" s="146">
        <v>0</v>
      </c>
      <c r="K684" s="143">
        <v>0</v>
      </c>
      <c r="L684" s="143">
        <v>0</v>
      </c>
      <c r="M684" s="143">
        <v>0</v>
      </c>
      <c r="N684" s="143">
        <v>0</v>
      </c>
    </row>
    <row r="685" spans="1:14" ht="20.25" customHeight="1" x14ac:dyDescent="0.6">
      <c r="A685" s="76" t="s">
        <v>466</v>
      </c>
      <c r="B685" s="76" t="s">
        <v>877</v>
      </c>
      <c r="C685" s="76" t="s">
        <v>5</v>
      </c>
      <c r="D685" s="76" t="s">
        <v>167</v>
      </c>
      <c r="E685" s="144">
        <v>28186</v>
      </c>
      <c r="F685" s="145">
        <v>0</v>
      </c>
      <c r="G685" s="145">
        <v>0</v>
      </c>
      <c r="H685" s="145">
        <v>0</v>
      </c>
      <c r="I685" s="145">
        <v>0</v>
      </c>
      <c r="J685" s="146">
        <v>0</v>
      </c>
      <c r="K685" s="143">
        <v>9000</v>
      </c>
      <c r="L685" s="143">
        <v>0</v>
      </c>
      <c r="M685" s="143">
        <v>0</v>
      </c>
      <c r="N685" s="143">
        <v>0</v>
      </c>
    </row>
    <row r="686" spans="1:14" ht="20.25" customHeight="1" x14ac:dyDescent="0.6">
      <c r="A686" s="76" t="s">
        <v>466</v>
      </c>
      <c r="B686" s="76" t="s">
        <v>877</v>
      </c>
      <c r="C686" s="76" t="s">
        <v>21</v>
      </c>
      <c r="D686" s="76" t="s">
        <v>167</v>
      </c>
      <c r="E686" s="144">
        <v>0</v>
      </c>
      <c r="F686" s="145">
        <v>0</v>
      </c>
      <c r="G686" s="145">
        <v>0</v>
      </c>
      <c r="H686" s="145">
        <v>0</v>
      </c>
      <c r="I686" s="145">
        <v>0</v>
      </c>
      <c r="J686" s="146">
        <v>0</v>
      </c>
      <c r="K686" s="143">
        <v>9000</v>
      </c>
      <c r="L686" s="143">
        <v>0</v>
      </c>
      <c r="M686" s="143">
        <v>0</v>
      </c>
      <c r="N686" s="143">
        <v>0</v>
      </c>
    </row>
    <row r="687" spans="1:14" ht="20.25" customHeight="1" x14ac:dyDescent="0.6">
      <c r="A687" s="76" t="s">
        <v>466</v>
      </c>
      <c r="B687" s="76" t="s">
        <v>877</v>
      </c>
      <c r="C687" s="76" t="s">
        <v>23</v>
      </c>
      <c r="D687" s="76" t="s">
        <v>167</v>
      </c>
      <c r="E687" s="144">
        <v>3770</v>
      </c>
      <c r="F687" s="145">
        <v>3770</v>
      </c>
      <c r="G687" s="145">
        <v>3770</v>
      </c>
      <c r="H687" s="145">
        <v>0</v>
      </c>
      <c r="I687" s="145">
        <v>0</v>
      </c>
      <c r="J687" s="146">
        <v>0</v>
      </c>
      <c r="K687" s="143">
        <v>11970</v>
      </c>
      <c r="L687" s="143">
        <v>10890</v>
      </c>
      <c r="M687" s="143">
        <v>6805</v>
      </c>
      <c r="N687" s="143">
        <v>0</v>
      </c>
    </row>
    <row r="688" spans="1:14" ht="20.25" customHeight="1" x14ac:dyDescent="0.6">
      <c r="A688" s="76" t="s">
        <v>466</v>
      </c>
      <c r="B688" s="76" t="s">
        <v>877</v>
      </c>
      <c r="C688" s="76" t="s">
        <v>30</v>
      </c>
      <c r="D688" s="76" t="s">
        <v>167</v>
      </c>
      <c r="E688" s="144">
        <v>19000</v>
      </c>
      <c r="F688" s="145">
        <v>19000</v>
      </c>
      <c r="G688" s="145">
        <v>19000</v>
      </c>
      <c r="H688" s="145">
        <v>0</v>
      </c>
      <c r="I688" s="145">
        <v>0</v>
      </c>
      <c r="J688" s="146">
        <v>0</v>
      </c>
      <c r="K688" s="143">
        <v>9000</v>
      </c>
      <c r="L688" s="143">
        <v>9000</v>
      </c>
      <c r="M688" s="143">
        <v>9000</v>
      </c>
      <c r="N688" s="143">
        <v>0</v>
      </c>
    </row>
    <row r="689" spans="1:14" ht="20.25" customHeight="1" x14ac:dyDescent="0.6">
      <c r="A689" s="76" t="s">
        <v>466</v>
      </c>
      <c r="B689" s="76" t="s">
        <v>877</v>
      </c>
      <c r="C689" s="76" t="s">
        <v>32</v>
      </c>
      <c r="D689" s="76" t="s">
        <v>167</v>
      </c>
      <c r="E689" s="144">
        <v>7600</v>
      </c>
      <c r="F689" s="145">
        <v>7600</v>
      </c>
      <c r="G689" s="145">
        <v>0</v>
      </c>
      <c r="H689" s="145">
        <v>0</v>
      </c>
      <c r="I689" s="145">
        <v>0</v>
      </c>
      <c r="J689" s="146">
        <v>0</v>
      </c>
      <c r="K689" s="143">
        <v>8978</v>
      </c>
      <c r="L689" s="143">
        <v>8878</v>
      </c>
      <c r="M689" s="143">
        <v>0</v>
      </c>
      <c r="N689" s="143">
        <v>0</v>
      </c>
    </row>
    <row r="690" spans="1:14" ht="20.25" customHeight="1" x14ac:dyDescent="0.6">
      <c r="A690" s="76" t="s">
        <v>466</v>
      </c>
      <c r="B690" s="76" t="s">
        <v>877</v>
      </c>
      <c r="C690" s="76" t="s">
        <v>34</v>
      </c>
      <c r="D690" s="76" t="s">
        <v>167</v>
      </c>
      <c r="E690" s="144">
        <v>51996</v>
      </c>
      <c r="F690" s="145">
        <v>51996</v>
      </c>
      <c r="G690" s="145">
        <v>51996</v>
      </c>
      <c r="H690" s="145">
        <v>64792</v>
      </c>
      <c r="I690" s="145">
        <v>67704</v>
      </c>
      <c r="J690" s="146">
        <v>70304</v>
      </c>
      <c r="K690" s="143">
        <v>1432</v>
      </c>
      <c r="L690" s="143">
        <v>1382</v>
      </c>
      <c r="M690" s="143">
        <v>1382</v>
      </c>
      <c r="N690" s="143">
        <v>0</v>
      </c>
    </row>
    <row r="691" spans="1:14" ht="20.25" customHeight="1" x14ac:dyDescent="0.6">
      <c r="A691" s="76" t="s">
        <v>466</v>
      </c>
      <c r="B691" s="76" t="s">
        <v>877</v>
      </c>
      <c r="C691" s="76" t="s">
        <v>40</v>
      </c>
      <c r="D691" s="76" t="s">
        <v>167</v>
      </c>
      <c r="E691" s="144">
        <v>9640</v>
      </c>
      <c r="F691" s="145">
        <v>9640</v>
      </c>
      <c r="G691" s="145">
        <v>9640</v>
      </c>
      <c r="H691" s="145">
        <v>0</v>
      </c>
      <c r="I691" s="145">
        <v>0</v>
      </c>
      <c r="J691" s="146">
        <v>0</v>
      </c>
      <c r="K691" s="143">
        <v>11443</v>
      </c>
      <c r="L691" s="143">
        <v>8777</v>
      </c>
      <c r="M691" s="143">
        <v>9053</v>
      </c>
      <c r="N691" s="143">
        <v>0</v>
      </c>
    </row>
    <row r="692" spans="1:14" ht="20.25" customHeight="1" x14ac:dyDescent="0.6">
      <c r="A692" s="76" t="s">
        <v>466</v>
      </c>
      <c r="B692" s="76" t="s">
        <v>877</v>
      </c>
      <c r="C692" s="76" t="s">
        <v>44</v>
      </c>
      <c r="D692" s="76" t="s">
        <v>167</v>
      </c>
      <c r="E692" s="144">
        <v>41928</v>
      </c>
      <c r="F692" s="145">
        <v>41928</v>
      </c>
      <c r="G692" s="145">
        <v>0</v>
      </c>
      <c r="H692" s="145">
        <v>0</v>
      </c>
      <c r="I692" s="145">
        <v>0</v>
      </c>
      <c r="J692" s="146">
        <v>0</v>
      </c>
      <c r="K692" s="143">
        <v>9200</v>
      </c>
      <c r="L692" s="143">
        <v>8900</v>
      </c>
      <c r="M692" s="143">
        <v>0</v>
      </c>
      <c r="N692" s="143">
        <v>0</v>
      </c>
    </row>
    <row r="693" spans="1:14" ht="20.25" customHeight="1" x14ac:dyDescent="0.6">
      <c r="A693" s="76" t="s">
        <v>466</v>
      </c>
      <c r="B693" s="76" t="s">
        <v>877</v>
      </c>
      <c r="C693" s="76" t="s">
        <v>46</v>
      </c>
      <c r="D693" s="76" t="s">
        <v>167</v>
      </c>
      <c r="E693" s="144">
        <v>9582</v>
      </c>
      <c r="F693" s="145">
        <v>9582</v>
      </c>
      <c r="G693" s="145">
        <v>9582</v>
      </c>
      <c r="H693" s="145">
        <v>0</v>
      </c>
      <c r="I693" s="145">
        <v>0</v>
      </c>
      <c r="J693" s="146">
        <v>0</v>
      </c>
      <c r="K693" s="143">
        <v>12323</v>
      </c>
      <c r="L693" s="143">
        <v>9481</v>
      </c>
      <c r="M693" s="143">
        <v>9053</v>
      </c>
      <c r="N693" s="143">
        <v>0</v>
      </c>
    </row>
    <row r="694" spans="1:14" ht="20.25" customHeight="1" x14ac:dyDescent="0.6">
      <c r="A694" s="76" t="s">
        <v>466</v>
      </c>
      <c r="B694" s="76" t="s">
        <v>877</v>
      </c>
      <c r="C694" s="76" t="s">
        <v>48</v>
      </c>
      <c r="D694" s="76" t="s">
        <v>167</v>
      </c>
      <c r="E694" s="144">
        <v>9612</v>
      </c>
      <c r="F694" s="145">
        <v>9612</v>
      </c>
      <c r="G694" s="145">
        <v>9612</v>
      </c>
      <c r="H694" s="145">
        <v>0</v>
      </c>
      <c r="I694" s="145">
        <v>0</v>
      </c>
      <c r="J694" s="146">
        <v>0</v>
      </c>
      <c r="K694" s="143">
        <v>11970</v>
      </c>
      <c r="L694" s="143">
        <v>9481</v>
      </c>
      <c r="M694" s="143">
        <v>8877</v>
      </c>
      <c r="N694" s="143">
        <v>0</v>
      </c>
    </row>
    <row r="695" spans="1:14" ht="20.25" customHeight="1" x14ac:dyDescent="0.6">
      <c r="A695" s="76" t="s">
        <v>466</v>
      </c>
      <c r="B695" s="76" t="s">
        <v>878</v>
      </c>
      <c r="C695" s="76" t="s">
        <v>5</v>
      </c>
      <c r="D695" s="76" t="s">
        <v>167</v>
      </c>
      <c r="E695" s="144">
        <v>35000</v>
      </c>
      <c r="F695" s="145">
        <v>40000</v>
      </c>
      <c r="G695" s="145">
        <v>0</v>
      </c>
      <c r="H695" s="145">
        <v>0</v>
      </c>
      <c r="I695" s="145">
        <v>0</v>
      </c>
      <c r="J695" s="146">
        <v>0</v>
      </c>
      <c r="K695" s="143">
        <v>5523</v>
      </c>
      <c r="L695" s="143">
        <v>5836</v>
      </c>
      <c r="M695" s="143">
        <v>0</v>
      </c>
      <c r="N695" s="143">
        <v>0</v>
      </c>
    </row>
    <row r="696" spans="1:14" ht="20.25" customHeight="1" x14ac:dyDescent="0.6">
      <c r="A696" s="76" t="s">
        <v>466</v>
      </c>
      <c r="B696" s="76" t="s">
        <v>878</v>
      </c>
      <c r="C696" s="76" t="s">
        <v>23</v>
      </c>
      <c r="D696" s="76" t="s">
        <v>167</v>
      </c>
      <c r="E696" s="144">
        <v>0</v>
      </c>
      <c r="F696" s="145">
        <v>0</v>
      </c>
      <c r="G696" s="145">
        <v>0</v>
      </c>
      <c r="H696" s="145">
        <v>0</v>
      </c>
      <c r="I696" s="145">
        <v>0</v>
      </c>
      <c r="J696" s="146">
        <v>0</v>
      </c>
      <c r="K696" s="143">
        <v>14000</v>
      </c>
      <c r="L696" s="143">
        <v>12800</v>
      </c>
      <c r="M696" s="143">
        <v>2600</v>
      </c>
      <c r="N696" s="143">
        <v>0</v>
      </c>
    </row>
    <row r="697" spans="1:14" ht="20.25" customHeight="1" x14ac:dyDescent="0.6">
      <c r="A697" s="76" t="s">
        <v>466</v>
      </c>
      <c r="B697" s="76" t="s">
        <v>878</v>
      </c>
      <c r="C697" s="76" t="s">
        <v>25</v>
      </c>
      <c r="D697" s="76" t="s">
        <v>167</v>
      </c>
      <c r="E697" s="144">
        <v>51000</v>
      </c>
      <c r="F697" s="145">
        <v>53000</v>
      </c>
      <c r="G697" s="145">
        <v>0</v>
      </c>
      <c r="H697" s="145">
        <v>0</v>
      </c>
      <c r="I697" s="145">
        <v>0</v>
      </c>
      <c r="J697" s="146">
        <v>0</v>
      </c>
      <c r="K697" s="143">
        <v>5600</v>
      </c>
      <c r="L697" s="143">
        <v>5900</v>
      </c>
      <c r="M697" s="143">
        <v>0</v>
      </c>
      <c r="N697" s="143">
        <v>0</v>
      </c>
    </row>
    <row r="698" spans="1:14" ht="20.25" customHeight="1" x14ac:dyDescent="0.6">
      <c r="A698" s="76" t="s">
        <v>466</v>
      </c>
      <c r="B698" s="76" t="s">
        <v>878</v>
      </c>
      <c r="C698" s="76" t="s">
        <v>30</v>
      </c>
      <c r="D698" s="76" t="s">
        <v>167</v>
      </c>
      <c r="E698" s="144">
        <v>0</v>
      </c>
      <c r="F698" s="145">
        <v>0</v>
      </c>
      <c r="G698" s="145">
        <v>0</v>
      </c>
      <c r="H698" s="145">
        <v>0</v>
      </c>
      <c r="I698" s="145">
        <v>0</v>
      </c>
      <c r="J698" s="146">
        <v>0</v>
      </c>
      <c r="K698" s="143">
        <v>4500</v>
      </c>
      <c r="L698" s="143">
        <v>4500</v>
      </c>
      <c r="M698" s="143">
        <v>4500</v>
      </c>
      <c r="N698" s="143">
        <v>0</v>
      </c>
    </row>
    <row r="699" spans="1:14" ht="20.25" customHeight="1" x14ac:dyDescent="0.6">
      <c r="A699" s="76" t="s">
        <v>466</v>
      </c>
      <c r="B699" s="76" t="s">
        <v>878</v>
      </c>
      <c r="C699" s="76" t="s">
        <v>34</v>
      </c>
      <c r="D699" s="76" t="s">
        <v>167</v>
      </c>
      <c r="E699" s="144">
        <v>67567</v>
      </c>
      <c r="F699" s="145">
        <v>70085</v>
      </c>
      <c r="G699" s="145">
        <v>71981</v>
      </c>
      <c r="H699" s="145">
        <v>74888</v>
      </c>
      <c r="I699" s="145">
        <v>67567</v>
      </c>
      <c r="J699" s="146">
        <v>70085</v>
      </c>
      <c r="K699" s="143">
        <v>0</v>
      </c>
      <c r="L699" s="143">
        <v>28136</v>
      </c>
      <c r="M699" s="143">
        <v>29778</v>
      </c>
      <c r="N699" s="143">
        <v>29341</v>
      </c>
    </row>
    <row r="700" spans="1:14" ht="20.25" customHeight="1" x14ac:dyDescent="0.6">
      <c r="A700" s="76" t="s">
        <v>466</v>
      </c>
      <c r="B700" s="76" t="s">
        <v>878</v>
      </c>
      <c r="C700" s="76" t="s">
        <v>40</v>
      </c>
      <c r="D700" s="76" t="s">
        <v>167</v>
      </c>
      <c r="E700" s="144">
        <v>0</v>
      </c>
      <c r="F700" s="145">
        <v>0</v>
      </c>
      <c r="G700" s="145">
        <v>0</v>
      </c>
      <c r="H700" s="145">
        <v>0</v>
      </c>
      <c r="I700" s="145">
        <v>0</v>
      </c>
      <c r="J700" s="146">
        <v>0</v>
      </c>
      <c r="K700" s="143">
        <v>13108</v>
      </c>
      <c r="L700" s="143">
        <v>12200</v>
      </c>
      <c r="M700" s="143">
        <v>2333</v>
      </c>
      <c r="N700" s="143">
        <v>0</v>
      </c>
    </row>
    <row r="701" spans="1:14" ht="20.25" customHeight="1" x14ac:dyDescent="0.6">
      <c r="A701" s="76" t="s">
        <v>466</v>
      </c>
      <c r="B701" s="76" t="s">
        <v>878</v>
      </c>
      <c r="C701" s="76" t="s">
        <v>44</v>
      </c>
      <c r="D701" s="76" t="s">
        <v>167</v>
      </c>
      <c r="E701" s="144">
        <v>26000</v>
      </c>
      <c r="F701" s="145">
        <v>34000</v>
      </c>
      <c r="G701" s="145">
        <v>0</v>
      </c>
      <c r="H701" s="145">
        <v>0</v>
      </c>
      <c r="I701" s="145">
        <v>0</v>
      </c>
      <c r="J701" s="146">
        <v>0</v>
      </c>
      <c r="K701" s="143">
        <v>17155</v>
      </c>
      <c r="L701" s="143">
        <v>16580</v>
      </c>
      <c r="M701" s="143">
        <v>0</v>
      </c>
      <c r="N701" s="143">
        <v>0</v>
      </c>
    </row>
    <row r="702" spans="1:14" ht="20.25" customHeight="1" x14ac:dyDescent="0.6">
      <c r="A702" s="76" t="s">
        <v>466</v>
      </c>
      <c r="B702" s="76" t="s">
        <v>878</v>
      </c>
      <c r="C702" s="76" t="s">
        <v>46</v>
      </c>
      <c r="D702" s="76" t="s">
        <v>167</v>
      </c>
      <c r="E702" s="144">
        <v>0</v>
      </c>
      <c r="F702" s="145">
        <v>0</v>
      </c>
      <c r="G702" s="145">
        <v>0</v>
      </c>
      <c r="H702" s="145">
        <v>0</v>
      </c>
      <c r="I702" s="145">
        <v>0</v>
      </c>
      <c r="J702" s="146">
        <v>0</v>
      </c>
      <c r="K702" s="143">
        <v>15373</v>
      </c>
      <c r="L702" s="143">
        <v>13445</v>
      </c>
      <c r="M702" s="143">
        <v>13595</v>
      </c>
      <c r="N702" s="143">
        <v>0</v>
      </c>
    </row>
    <row r="703" spans="1:14" ht="20.25" customHeight="1" x14ac:dyDescent="0.6">
      <c r="A703" s="76" t="s">
        <v>466</v>
      </c>
      <c r="B703" s="76" t="s">
        <v>878</v>
      </c>
      <c r="C703" s="76" t="s">
        <v>48</v>
      </c>
      <c r="D703" s="76" t="s">
        <v>167</v>
      </c>
      <c r="E703" s="144">
        <v>6000</v>
      </c>
      <c r="F703" s="145">
        <v>6000</v>
      </c>
      <c r="G703" s="145">
        <v>6000</v>
      </c>
      <c r="H703" s="145">
        <v>0</v>
      </c>
      <c r="I703" s="145">
        <v>0</v>
      </c>
      <c r="J703" s="146">
        <v>0</v>
      </c>
      <c r="K703" s="143">
        <v>14093</v>
      </c>
      <c r="L703" s="143">
        <v>13185</v>
      </c>
      <c r="M703" s="143">
        <v>13335</v>
      </c>
      <c r="N703" s="143">
        <v>0</v>
      </c>
    </row>
    <row r="704" spans="1:14" ht="20.25" customHeight="1" x14ac:dyDescent="0.6">
      <c r="A704" s="76" t="s">
        <v>466</v>
      </c>
      <c r="B704" s="76" t="s">
        <v>833</v>
      </c>
      <c r="C704" s="76" t="s">
        <v>233</v>
      </c>
      <c r="D704" s="76" t="s">
        <v>165</v>
      </c>
      <c r="E704" s="144">
        <v>0</v>
      </c>
      <c r="F704" s="145">
        <v>0</v>
      </c>
      <c r="G704" s="145">
        <v>0</v>
      </c>
      <c r="H704" s="145">
        <v>0</v>
      </c>
      <c r="I704" s="145">
        <v>0</v>
      </c>
      <c r="J704" s="146">
        <v>0</v>
      </c>
      <c r="K704" s="143">
        <v>0</v>
      </c>
      <c r="L704" s="143">
        <v>0</v>
      </c>
      <c r="M704" s="143">
        <v>0</v>
      </c>
      <c r="N704" s="143">
        <v>0</v>
      </c>
    </row>
    <row r="705" spans="1:14" ht="20.25" customHeight="1" x14ac:dyDescent="0.6">
      <c r="A705" s="76" t="s">
        <v>466</v>
      </c>
      <c r="B705" s="76" t="s">
        <v>879</v>
      </c>
      <c r="C705" s="76" t="s">
        <v>5</v>
      </c>
      <c r="D705" s="76" t="s">
        <v>167</v>
      </c>
      <c r="E705" s="144">
        <v>32000</v>
      </c>
      <c r="F705" s="145">
        <v>45000</v>
      </c>
      <c r="G705" s="145">
        <v>0</v>
      </c>
      <c r="H705" s="145">
        <v>0</v>
      </c>
      <c r="I705" s="145">
        <v>0</v>
      </c>
      <c r="J705" s="146">
        <v>0</v>
      </c>
      <c r="K705" s="143">
        <v>3376</v>
      </c>
      <c r="L705" s="143">
        <v>3376</v>
      </c>
      <c r="M705" s="143">
        <v>0</v>
      </c>
      <c r="N705" s="143">
        <v>0</v>
      </c>
    </row>
    <row r="706" spans="1:14" ht="20.25" customHeight="1" x14ac:dyDescent="0.6">
      <c r="A706" s="76" t="s">
        <v>466</v>
      </c>
      <c r="B706" s="76" t="s">
        <v>879</v>
      </c>
      <c r="C706" s="76" t="s">
        <v>21</v>
      </c>
      <c r="D706" s="76" t="s">
        <v>167</v>
      </c>
      <c r="E706" s="144">
        <v>31000</v>
      </c>
      <c r="F706" s="145">
        <v>0</v>
      </c>
      <c r="G706" s="145">
        <v>0</v>
      </c>
      <c r="H706" s="145">
        <v>0</v>
      </c>
      <c r="I706" s="145">
        <v>0</v>
      </c>
      <c r="J706" s="146">
        <v>0</v>
      </c>
      <c r="K706" s="143">
        <v>5898</v>
      </c>
      <c r="L706" s="143">
        <v>0</v>
      </c>
      <c r="M706" s="143">
        <v>0</v>
      </c>
      <c r="N706" s="143">
        <v>0</v>
      </c>
    </row>
    <row r="707" spans="1:14" ht="20.25" customHeight="1" x14ac:dyDescent="0.6">
      <c r="A707" s="76" t="s">
        <v>466</v>
      </c>
      <c r="B707" s="76" t="s">
        <v>879</v>
      </c>
      <c r="C707" s="76" t="s">
        <v>23</v>
      </c>
      <c r="D707" s="76" t="s">
        <v>167</v>
      </c>
      <c r="E707" s="144">
        <v>0</v>
      </c>
      <c r="F707" s="145">
        <v>0</v>
      </c>
      <c r="G707" s="145">
        <v>0</v>
      </c>
      <c r="H707" s="145">
        <v>0</v>
      </c>
      <c r="I707" s="145">
        <v>0</v>
      </c>
      <c r="J707" s="146">
        <v>0</v>
      </c>
      <c r="K707" s="143">
        <v>26666</v>
      </c>
      <c r="L707" s="143">
        <v>20424</v>
      </c>
      <c r="M707" s="143">
        <v>0</v>
      </c>
      <c r="N707" s="143">
        <v>0</v>
      </c>
    </row>
    <row r="708" spans="1:14" ht="20.25" customHeight="1" x14ac:dyDescent="0.6">
      <c r="A708" s="76" t="s">
        <v>466</v>
      </c>
      <c r="B708" s="76" t="s">
        <v>879</v>
      </c>
      <c r="C708" s="76" t="s">
        <v>32</v>
      </c>
      <c r="D708" s="76" t="s">
        <v>167</v>
      </c>
      <c r="E708" s="144">
        <v>8000</v>
      </c>
      <c r="F708" s="145">
        <v>10000</v>
      </c>
      <c r="G708" s="145">
        <v>12000</v>
      </c>
      <c r="H708" s="145">
        <v>0</v>
      </c>
      <c r="I708" s="145">
        <v>0</v>
      </c>
      <c r="J708" s="146">
        <v>0</v>
      </c>
      <c r="K708" s="143">
        <v>14384</v>
      </c>
      <c r="L708" s="143">
        <v>8520</v>
      </c>
      <c r="M708" s="143">
        <v>7076</v>
      </c>
      <c r="N708" s="143">
        <v>0</v>
      </c>
    </row>
    <row r="709" spans="1:14" ht="20.25" customHeight="1" x14ac:dyDescent="0.6">
      <c r="A709" s="76" t="s">
        <v>466</v>
      </c>
      <c r="B709" s="76" t="s">
        <v>879</v>
      </c>
      <c r="C709" s="76" t="s">
        <v>34</v>
      </c>
      <c r="D709" s="76" t="s">
        <v>167</v>
      </c>
      <c r="E709" s="144">
        <v>13000</v>
      </c>
      <c r="F709" s="145">
        <v>13000</v>
      </c>
      <c r="G709" s="145">
        <v>49500</v>
      </c>
      <c r="H709" s="145">
        <v>59000</v>
      </c>
      <c r="I709" s="145">
        <v>68440</v>
      </c>
      <c r="J709" s="146">
        <v>70800</v>
      </c>
      <c r="K709" s="143">
        <v>31122</v>
      </c>
      <c r="L709" s="143">
        <v>25511</v>
      </c>
      <c r="M709" s="143">
        <v>25479</v>
      </c>
      <c r="N709" s="143">
        <v>1536</v>
      </c>
    </row>
    <row r="710" spans="1:14" ht="20.25" customHeight="1" x14ac:dyDescent="0.6">
      <c r="A710" s="76" t="s">
        <v>466</v>
      </c>
      <c r="B710" s="76" t="s">
        <v>879</v>
      </c>
      <c r="C710" s="76" t="s">
        <v>40</v>
      </c>
      <c r="D710" s="76" t="s">
        <v>167</v>
      </c>
      <c r="E710" s="144">
        <v>2000</v>
      </c>
      <c r="F710" s="145">
        <v>2000</v>
      </c>
      <c r="G710" s="145">
        <v>2000</v>
      </c>
      <c r="H710" s="145">
        <v>0</v>
      </c>
      <c r="I710" s="145">
        <v>0</v>
      </c>
      <c r="J710" s="146">
        <v>0</v>
      </c>
      <c r="K710" s="143">
        <v>20290</v>
      </c>
      <c r="L710" s="143">
        <v>18776</v>
      </c>
      <c r="M710" s="143">
        <v>3932</v>
      </c>
      <c r="N710" s="143">
        <v>0</v>
      </c>
    </row>
    <row r="711" spans="1:14" ht="20.25" customHeight="1" x14ac:dyDescent="0.6">
      <c r="A711" s="76" t="s">
        <v>466</v>
      </c>
      <c r="B711" s="76" t="s">
        <v>879</v>
      </c>
      <c r="C711" s="76" t="s">
        <v>44</v>
      </c>
      <c r="D711" s="76" t="s">
        <v>167</v>
      </c>
      <c r="E711" s="144">
        <v>26000</v>
      </c>
      <c r="F711" s="145">
        <v>26000</v>
      </c>
      <c r="G711" s="145">
        <v>0</v>
      </c>
      <c r="H711" s="145">
        <v>0</v>
      </c>
      <c r="I711" s="145">
        <v>0</v>
      </c>
      <c r="J711" s="146">
        <v>0</v>
      </c>
      <c r="K711" s="143">
        <v>5566</v>
      </c>
      <c r="L711" s="143">
        <v>6396</v>
      </c>
      <c r="M711" s="143">
        <v>0</v>
      </c>
      <c r="N711" s="143">
        <v>0</v>
      </c>
    </row>
    <row r="712" spans="1:14" ht="20.25" customHeight="1" x14ac:dyDescent="0.6">
      <c r="A712" s="76" t="s">
        <v>466</v>
      </c>
      <c r="B712" s="76" t="s">
        <v>879</v>
      </c>
      <c r="C712" s="76" t="s">
        <v>46</v>
      </c>
      <c r="D712" s="76" t="s">
        <v>167</v>
      </c>
      <c r="E712" s="144">
        <v>10500</v>
      </c>
      <c r="F712" s="145">
        <v>10500</v>
      </c>
      <c r="G712" s="145">
        <v>10500</v>
      </c>
      <c r="H712" s="145">
        <v>0</v>
      </c>
      <c r="I712" s="145">
        <v>0</v>
      </c>
      <c r="J712" s="146">
        <v>0</v>
      </c>
      <c r="K712" s="143">
        <v>2976</v>
      </c>
      <c r="L712" s="143">
        <v>2256</v>
      </c>
      <c r="M712" s="143">
        <v>1872</v>
      </c>
      <c r="N712" s="143">
        <v>0</v>
      </c>
    </row>
    <row r="713" spans="1:14" ht="20.25" customHeight="1" x14ac:dyDescent="0.6">
      <c r="A713" s="76" t="s">
        <v>466</v>
      </c>
      <c r="B713" s="76" t="s">
        <v>879</v>
      </c>
      <c r="C713" s="76" t="s">
        <v>48</v>
      </c>
      <c r="D713" s="76" t="s">
        <v>167</v>
      </c>
      <c r="E713" s="144">
        <v>7000</v>
      </c>
      <c r="F713" s="145">
        <v>10000</v>
      </c>
      <c r="G713" s="145">
        <v>15000</v>
      </c>
      <c r="H713" s="145">
        <v>0</v>
      </c>
      <c r="I713" s="145">
        <v>0</v>
      </c>
      <c r="J713" s="146">
        <v>0</v>
      </c>
      <c r="K713" s="143">
        <v>19115</v>
      </c>
      <c r="L713" s="143">
        <v>7456</v>
      </c>
      <c r="M713" s="143">
        <v>7936</v>
      </c>
      <c r="N713" s="143">
        <v>0</v>
      </c>
    </row>
    <row r="714" spans="1:14" ht="20.25" customHeight="1" x14ac:dyDescent="0.6">
      <c r="A714" s="76" t="s">
        <v>466</v>
      </c>
      <c r="B714" s="76" t="s">
        <v>475</v>
      </c>
      <c r="C714" s="76" t="s">
        <v>815</v>
      </c>
      <c r="D714" s="76" t="s">
        <v>165</v>
      </c>
      <c r="E714" s="144">
        <v>74386</v>
      </c>
      <c r="F714" s="145">
        <v>0</v>
      </c>
      <c r="G714" s="145">
        <v>0</v>
      </c>
      <c r="H714" s="145">
        <v>0</v>
      </c>
      <c r="I714" s="145">
        <v>0</v>
      </c>
      <c r="J714" s="146">
        <v>0</v>
      </c>
      <c r="K714" s="143">
        <v>0</v>
      </c>
      <c r="L714" s="143">
        <v>0</v>
      </c>
      <c r="M714" s="143">
        <v>0</v>
      </c>
      <c r="N714" s="143">
        <v>0</v>
      </c>
    </row>
    <row r="715" spans="1:14" ht="20.25" customHeight="1" x14ac:dyDescent="0.6">
      <c r="A715" s="76" t="s">
        <v>466</v>
      </c>
      <c r="B715" s="76" t="s">
        <v>476</v>
      </c>
      <c r="C715" s="76" t="s">
        <v>34</v>
      </c>
      <c r="D715" s="76" t="s">
        <v>165</v>
      </c>
      <c r="E715" s="144">
        <v>63243</v>
      </c>
      <c r="F715" s="145">
        <v>65385</v>
      </c>
      <c r="G715" s="145">
        <v>67412</v>
      </c>
      <c r="H715" s="145">
        <v>69742</v>
      </c>
      <c r="I715" s="145">
        <v>0</v>
      </c>
      <c r="J715" s="146">
        <v>0</v>
      </c>
      <c r="K715" s="143">
        <v>0</v>
      </c>
      <c r="L715" s="143">
        <v>0</v>
      </c>
      <c r="M715" s="143">
        <v>0</v>
      </c>
      <c r="N715" s="143">
        <v>0</v>
      </c>
    </row>
    <row r="716" spans="1:14" ht="20.25" customHeight="1" x14ac:dyDescent="0.6">
      <c r="A716" s="76" t="s">
        <v>466</v>
      </c>
      <c r="B716" s="76" t="s">
        <v>477</v>
      </c>
      <c r="C716" s="76" t="s">
        <v>25</v>
      </c>
      <c r="D716" s="76" t="s">
        <v>165</v>
      </c>
      <c r="E716" s="144">
        <v>66480</v>
      </c>
      <c r="F716" s="145">
        <v>0</v>
      </c>
      <c r="G716" s="145">
        <v>0</v>
      </c>
      <c r="H716" s="145">
        <v>0</v>
      </c>
      <c r="I716" s="145">
        <v>0</v>
      </c>
      <c r="J716" s="146">
        <v>0</v>
      </c>
      <c r="K716" s="143">
        <v>0</v>
      </c>
      <c r="L716" s="143">
        <v>0</v>
      </c>
      <c r="M716" s="143">
        <v>0</v>
      </c>
      <c r="N716" s="143">
        <v>0</v>
      </c>
    </row>
    <row r="717" spans="1:14" ht="20.25" customHeight="1" x14ac:dyDescent="0.6">
      <c r="A717" s="76" t="s">
        <v>466</v>
      </c>
      <c r="B717" s="76" t="s">
        <v>478</v>
      </c>
      <c r="C717" s="76" t="s">
        <v>5</v>
      </c>
      <c r="D717" s="76" t="s">
        <v>165</v>
      </c>
      <c r="E717" s="144">
        <v>67000</v>
      </c>
      <c r="F717" s="145">
        <v>0</v>
      </c>
      <c r="G717" s="145">
        <v>0</v>
      </c>
      <c r="H717" s="145">
        <v>0</v>
      </c>
      <c r="I717" s="145">
        <v>0</v>
      </c>
      <c r="J717" s="146">
        <v>0</v>
      </c>
      <c r="K717" s="143">
        <v>0</v>
      </c>
      <c r="L717" s="143">
        <v>0</v>
      </c>
      <c r="M717" s="143">
        <v>0</v>
      </c>
      <c r="N717" s="143">
        <v>0</v>
      </c>
    </row>
    <row r="718" spans="1:14" ht="20.25" customHeight="1" x14ac:dyDescent="0.6">
      <c r="A718" s="76" t="s">
        <v>466</v>
      </c>
      <c r="B718" s="76" t="s">
        <v>479</v>
      </c>
      <c r="C718" s="76" t="s">
        <v>34</v>
      </c>
      <c r="D718" s="76" t="s">
        <v>165</v>
      </c>
      <c r="E718" s="144">
        <v>0</v>
      </c>
      <c r="F718" s="145">
        <v>0</v>
      </c>
      <c r="G718" s="145">
        <v>0</v>
      </c>
      <c r="H718" s="145">
        <v>0</v>
      </c>
      <c r="I718" s="145">
        <v>0</v>
      </c>
      <c r="J718" s="146">
        <v>0</v>
      </c>
      <c r="K718" s="143">
        <v>0</v>
      </c>
      <c r="L718" s="143">
        <v>0</v>
      </c>
      <c r="M718" s="143">
        <v>0</v>
      </c>
      <c r="N718" s="143">
        <v>0</v>
      </c>
    </row>
    <row r="719" spans="1:14" ht="20.25" customHeight="1" x14ac:dyDescent="0.6">
      <c r="A719" s="76" t="s">
        <v>466</v>
      </c>
      <c r="B719" s="76" t="s">
        <v>480</v>
      </c>
      <c r="C719" s="76" t="s">
        <v>233</v>
      </c>
      <c r="D719" s="76" t="s">
        <v>165</v>
      </c>
      <c r="E719" s="144">
        <v>0</v>
      </c>
      <c r="F719" s="145">
        <v>0</v>
      </c>
      <c r="G719" s="145">
        <v>0</v>
      </c>
      <c r="H719" s="145">
        <v>0</v>
      </c>
      <c r="I719" s="145">
        <v>0</v>
      </c>
      <c r="J719" s="146">
        <v>0</v>
      </c>
      <c r="K719" s="143">
        <v>0</v>
      </c>
      <c r="L719" s="143">
        <v>0</v>
      </c>
      <c r="M719" s="143">
        <v>0</v>
      </c>
      <c r="N719" s="143">
        <v>0</v>
      </c>
    </row>
    <row r="720" spans="1:14" ht="20.25" customHeight="1" x14ac:dyDescent="0.6">
      <c r="A720" s="76" t="s">
        <v>466</v>
      </c>
      <c r="B720" s="76" t="s">
        <v>480</v>
      </c>
      <c r="C720" s="76" t="s">
        <v>23</v>
      </c>
      <c r="D720" s="76" t="s">
        <v>165</v>
      </c>
      <c r="E720" s="144">
        <v>0</v>
      </c>
      <c r="F720" s="145">
        <v>0</v>
      </c>
      <c r="G720" s="145">
        <v>0</v>
      </c>
      <c r="H720" s="145">
        <v>0</v>
      </c>
      <c r="I720" s="145">
        <v>0</v>
      </c>
      <c r="J720" s="146">
        <v>0</v>
      </c>
      <c r="K720" s="143">
        <v>0</v>
      </c>
      <c r="L720" s="143">
        <v>0</v>
      </c>
      <c r="M720" s="143">
        <v>0</v>
      </c>
      <c r="N720" s="143">
        <v>0</v>
      </c>
    </row>
    <row r="721" spans="1:14" ht="20.25" customHeight="1" x14ac:dyDescent="0.6">
      <c r="A721" s="76" t="s">
        <v>466</v>
      </c>
      <c r="B721" s="76" t="s">
        <v>480</v>
      </c>
      <c r="C721" s="76" t="s">
        <v>815</v>
      </c>
      <c r="D721" s="76" t="s">
        <v>165</v>
      </c>
      <c r="E721" s="144">
        <v>0</v>
      </c>
      <c r="F721" s="145">
        <v>0</v>
      </c>
      <c r="G721" s="145">
        <v>0</v>
      </c>
      <c r="H721" s="145">
        <v>0</v>
      </c>
      <c r="I721" s="145">
        <v>0</v>
      </c>
      <c r="J721" s="146">
        <v>0</v>
      </c>
      <c r="K721" s="143">
        <v>0</v>
      </c>
      <c r="L721" s="143">
        <v>0</v>
      </c>
      <c r="M721" s="143">
        <v>0</v>
      </c>
      <c r="N721" s="143">
        <v>0</v>
      </c>
    </row>
    <row r="722" spans="1:14" ht="20.25" customHeight="1" x14ac:dyDescent="0.6">
      <c r="A722" s="76" t="s">
        <v>466</v>
      </c>
      <c r="B722" s="76" t="s">
        <v>480</v>
      </c>
      <c r="C722" s="76" t="s">
        <v>40</v>
      </c>
      <c r="D722" s="76" t="s">
        <v>165</v>
      </c>
      <c r="E722" s="144">
        <v>0</v>
      </c>
      <c r="F722" s="145">
        <v>0</v>
      </c>
      <c r="G722" s="145">
        <v>0</v>
      </c>
      <c r="H722" s="145">
        <v>0</v>
      </c>
      <c r="I722" s="145">
        <v>0</v>
      </c>
      <c r="J722" s="146">
        <v>0</v>
      </c>
      <c r="K722" s="143">
        <v>0</v>
      </c>
      <c r="L722" s="143">
        <v>0</v>
      </c>
      <c r="M722" s="143">
        <v>0</v>
      </c>
      <c r="N722" s="143">
        <v>0</v>
      </c>
    </row>
    <row r="723" spans="1:14" ht="20.25" customHeight="1" x14ac:dyDescent="0.6">
      <c r="A723" s="76" t="s">
        <v>466</v>
      </c>
      <c r="B723" s="76" t="s">
        <v>480</v>
      </c>
      <c r="C723" s="76" t="s">
        <v>46</v>
      </c>
      <c r="D723" s="76" t="s">
        <v>165</v>
      </c>
      <c r="E723" s="144">
        <v>0</v>
      </c>
      <c r="F723" s="145">
        <v>0</v>
      </c>
      <c r="G723" s="145">
        <v>0</v>
      </c>
      <c r="H723" s="145">
        <v>0</v>
      </c>
      <c r="I723" s="145">
        <v>0</v>
      </c>
      <c r="J723" s="146">
        <v>0</v>
      </c>
      <c r="K723" s="143">
        <v>0</v>
      </c>
      <c r="L723" s="143">
        <v>0</v>
      </c>
      <c r="M723" s="143">
        <v>0</v>
      </c>
      <c r="N723" s="143">
        <v>0</v>
      </c>
    </row>
    <row r="724" spans="1:14" ht="20.25" customHeight="1" x14ac:dyDescent="0.6">
      <c r="A724" s="76" t="s">
        <v>466</v>
      </c>
      <c r="B724" s="76" t="s">
        <v>480</v>
      </c>
      <c r="C724" s="76" t="s">
        <v>48</v>
      </c>
      <c r="D724" s="76" t="s">
        <v>165</v>
      </c>
      <c r="E724" s="144">
        <v>0</v>
      </c>
      <c r="F724" s="145">
        <v>0</v>
      </c>
      <c r="G724" s="145">
        <v>0</v>
      </c>
      <c r="H724" s="145">
        <v>0</v>
      </c>
      <c r="I724" s="145">
        <v>0</v>
      </c>
      <c r="J724" s="146">
        <v>0</v>
      </c>
      <c r="K724" s="143">
        <v>0</v>
      </c>
      <c r="L724" s="143">
        <v>0</v>
      </c>
      <c r="M724" s="143">
        <v>0</v>
      </c>
      <c r="N724" s="143">
        <v>0</v>
      </c>
    </row>
    <row r="725" spans="1:14" ht="20.25" customHeight="1" x14ac:dyDescent="0.6">
      <c r="A725" s="76" t="s">
        <v>481</v>
      </c>
      <c r="B725" s="76" t="s">
        <v>482</v>
      </c>
      <c r="C725" s="76" t="s">
        <v>44</v>
      </c>
      <c r="D725" s="76" t="s">
        <v>165</v>
      </c>
      <c r="E725" s="144">
        <v>64350</v>
      </c>
      <c r="F725" s="145">
        <v>66150</v>
      </c>
      <c r="G725" s="145">
        <v>0</v>
      </c>
      <c r="H725" s="145">
        <v>0</v>
      </c>
      <c r="I725" s="145">
        <v>0</v>
      </c>
      <c r="J725" s="146">
        <v>0</v>
      </c>
      <c r="K725" s="143">
        <v>0</v>
      </c>
      <c r="L725" s="143">
        <v>0</v>
      </c>
      <c r="M725" s="143">
        <v>0</v>
      </c>
      <c r="N725" s="143">
        <v>0</v>
      </c>
    </row>
    <row r="726" spans="1:14" ht="20.25" customHeight="1" x14ac:dyDescent="0.6">
      <c r="A726" s="76" t="s">
        <v>481</v>
      </c>
      <c r="B726" s="76" t="s">
        <v>649</v>
      </c>
      <c r="C726" s="76" t="s">
        <v>25</v>
      </c>
      <c r="D726" s="76" t="s">
        <v>167</v>
      </c>
      <c r="E726" s="144">
        <v>71000</v>
      </c>
      <c r="F726" s="145">
        <v>73000</v>
      </c>
      <c r="G726" s="145">
        <v>0</v>
      </c>
      <c r="H726" s="145">
        <v>0</v>
      </c>
      <c r="I726" s="145">
        <v>0</v>
      </c>
      <c r="J726" s="146">
        <v>0</v>
      </c>
      <c r="K726" s="143">
        <v>0</v>
      </c>
      <c r="L726" s="143">
        <v>0</v>
      </c>
      <c r="M726" s="143">
        <v>0</v>
      </c>
      <c r="N726" s="143">
        <v>0</v>
      </c>
    </row>
    <row r="727" spans="1:14" ht="20.25" customHeight="1" x14ac:dyDescent="0.6">
      <c r="A727" s="76" t="s">
        <v>481</v>
      </c>
      <c r="B727" s="76" t="s">
        <v>483</v>
      </c>
      <c r="C727" s="76" t="s">
        <v>25</v>
      </c>
      <c r="D727" s="76" t="s">
        <v>165</v>
      </c>
      <c r="E727" s="144">
        <v>71064</v>
      </c>
      <c r="F727" s="145">
        <v>0</v>
      </c>
      <c r="G727" s="145">
        <v>0</v>
      </c>
      <c r="H727" s="145">
        <v>0</v>
      </c>
      <c r="I727" s="145">
        <v>0</v>
      </c>
      <c r="J727" s="146">
        <v>0</v>
      </c>
      <c r="K727" s="143">
        <v>0</v>
      </c>
      <c r="L727" s="143">
        <v>0</v>
      </c>
      <c r="M727" s="143">
        <v>0</v>
      </c>
      <c r="N727" s="143">
        <v>0</v>
      </c>
    </row>
    <row r="728" spans="1:14" ht="20.25" customHeight="1" x14ac:dyDescent="0.6">
      <c r="A728" s="76" t="s">
        <v>484</v>
      </c>
      <c r="B728" s="76" t="s">
        <v>485</v>
      </c>
      <c r="C728" s="76" t="s">
        <v>25</v>
      </c>
      <c r="D728" s="76" t="s">
        <v>165</v>
      </c>
      <c r="E728" s="144">
        <v>71242</v>
      </c>
      <c r="F728" s="145">
        <v>0</v>
      </c>
      <c r="G728" s="145">
        <v>0</v>
      </c>
      <c r="H728" s="145">
        <v>0</v>
      </c>
      <c r="I728" s="145">
        <v>0</v>
      </c>
      <c r="J728" s="146">
        <v>0</v>
      </c>
      <c r="K728" s="143">
        <v>0</v>
      </c>
      <c r="L728" s="143">
        <v>0</v>
      </c>
      <c r="M728" s="143">
        <v>0</v>
      </c>
      <c r="N728" s="143">
        <v>0</v>
      </c>
    </row>
    <row r="729" spans="1:14" ht="20.25" customHeight="1" x14ac:dyDescent="0.6">
      <c r="A729" s="76" t="s">
        <v>486</v>
      </c>
      <c r="B729" s="76" t="s">
        <v>487</v>
      </c>
      <c r="C729" s="76" t="s">
        <v>5</v>
      </c>
      <c r="D729" s="76" t="s">
        <v>165</v>
      </c>
      <c r="E729" s="144">
        <v>0</v>
      </c>
      <c r="F729" s="145">
        <v>0</v>
      </c>
      <c r="G729" s="145">
        <v>0</v>
      </c>
      <c r="H729" s="145">
        <v>0</v>
      </c>
      <c r="I729" s="145">
        <v>0</v>
      </c>
      <c r="J729" s="146">
        <v>0</v>
      </c>
      <c r="K729" s="143">
        <v>0</v>
      </c>
      <c r="L729" s="143">
        <v>0</v>
      </c>
      <c r="M729" s="143">
        <v>0</v>
      </c>
      <c r="N729" s="143">
        <v>0</v>
      </c>
    </row>
    <row r="730" spans="1:14" ht="20.25" customHeight="1" x14ac:dyDescent="0.6">
      <c r="A730" s="76" t="s">
        <v>486</v>
      </c>
      <c r="B730" s="76" t="s">
        <v>880</v>
      </c>
      <c r="C730" s="76" t="s">
        <v>44</v>
      </c>
      <c r="D730" s="76" t="s">
        <v>165</v>
      </c>
      <c r="E730" s="144">
        <v>63569</v>
      </c>
      <c r="F730" s="145">
        <v>65341</v>
      </c>
      <c r="G730" s="145">
        <v>0</v>
      </c>
      <c r="H730" s="145">
        <v>0</v>
      </c>
      <c r="I730" s="145">
        <v>0</v>
      </c>
      <c r="J730" s="146">
        <v>0</v>
      </c>
      <c r="K730" s="143">
        <v>0</v>
      </c>
      <c r="L730" s="143">
        <v>0</v>
      </c>
      <c r="M730" s="143">
        <v>0</v>
      </c>
      <c r="N730" s="143">
        <v>0</v>
      </c>
    </row>
    <row r="731" spans="1:14" ht="20.25" customHeight="1" x14ac:dyDescent="0.6">
      <c r="A731" s="76" t="s">
        <v>486</v>
      </c>
      <c r="B731" s="76" t="s">
        <v>489</v>
      </c>
      <c r="C731" s="76" t="s">
        <v>25</v>
      </c>
      <c r="D731" s="76" t="s">
        <v>165</v>
      </c>
      <c r="E731" s="144">
        <v>64081</v>
      </c>
      <c r="F731" s="145">
        <v>66321</v>
      </c>
      <c r="G731" s="145">
        <v>0</v>
      </c>
      <c r="H731" s="145">
        <v>0</v>
      </c>
      <c r="I731" s="145">
        <v>0</v>
      </c>
      <c r="J731" s="146">
        <v>0</v>
      </c>
      <c r="K731" s="143">
        <v>0</v>
      </c>
      <c r="L731" s="143">
        <v>0</v>
      </c>
      <c r="M731" s="143">
        <v>0</v>
      </c>
      <c r="N731" s="143">
        <v>0</v>
      </c>
    </row>
    <row r="732" spans="1:14" ht="20.25" customHeight="1" x14ac:dyDescent="0.6">
      <c r="A732" s="76" t="s">
        <v>486</v>
      </c>
      <c r="B732" s="76" t="s">
        <v>490</v>
      </c>
      <c r="C732" s="76" t="s">
        <v>5</v>
      </c>
      <c r="D732" s="76" t="s">
        <v>165</v>
      </c>
      <c r="E732" s="144">
        <v>55764</v>
      </c>
      <c r="F732" s="145">
        <v>57235</v>
      </c>
      <c r="G732" s="145">
        <v>0</v>
      </c>
      <c r="H732" s="145">
        <v>0</v>
      </c>
      <c r="I732" s="145">
        <v>0</v>
      </c>
      <c r="J732" s="146">
        <v>0</v>
      </c>
      <c r="K732" s="143">
        <v>0</v>
      </c>
      <c r="L732" s="143">
        <v>0</v>
      </c>
      <c r="M732" s="143">
        <v>0</v>
      </c>
      <c r="N732" s="143">
        <v>0</v>
      </c>
    </row>
    <row r="733" spans="1:14" ht="20.25" customHeight="1" x14ac:dyDescent="0.6">
      <c r="A733" s="76" t="s">
        <v>486</v>
      </c>
      <c r="B733" s="76" t="s">
        <v>491</v>
      </c>
      <c r="C733" s="76" t="s">
        <v>25</v>
      </c>
      <c r="D733" s="76" t="s">
        <v>165</v>
      </c>
      <c r="E733" s="144">
        <v>0</v>
      </c>
      <c r="F733" s="145">
        <v>0</v>
      </c>
      <c r="G733" s="145">
        <v>0</v>
      </c>
      <c r="H733" s="145">
        <v>0</v>
      </c>
      <c r="I733" s="145">
        <v>0</v>
      </c>
      <c r="J733" s="146">
        <v>0</v>
      </c>
      <c r="K733" s="143">
        <v>0</v>
      </c>
      <c r="L733" s="143">
        <v>0</v>
      </c>
      <c r="M733" s="143">
        <v>0</v>
      </c>
      <c r="N733" s="143">
        <v>0</v>
      </c>
    </row>
    <row r="734" spans="1:14" ht="20.25" customHeight="1" x14ac:dyDescent="0.6">
      <c r="A734" s="76" t="s">
        <v>486</v>
      </c>
      <c r="B734" s="76" t="s">
        <v>491</v>
      </c>
      <c r="C734" s="76" t="s">
        <v>34</v>
      </c>
      <c r="D734" s="76" t="s">
        <v>165</v>
      </c>
      <c r="E734" s="144">
        <v>0</v>
      </c>
      <c r="F734" s="145">
        <v>0</v>
      </c>
      <c r="G734" s="145">
        <v>0</v>
      </c>
      <c r="H734" s="145">
        <v>0</v>
      </c>
      <c r="I734" s="145">
        <v>0</v>
      </c>
      <c r="J734" s="146">
        <v>0</v>
      </c>
      <c r="K734" s="143">
        <v>0</v>
      </c>
      <c r="L734" s="143">
        <v>0</v>
      </c>
      <c r="M734" s="143">
        <v>0</v>
      </c>
      <c r="N734" s="143">
        <v>0</v>
      </c>
    </row>
    <row r="735" spans="1:14" ht="20.25" customHeight="1" x14ac:dyDescent="0.6">
      <c r="A735" s="76" t="s">
        <v>486</v>
      </c>
      <c r="B735" s="76" t="s">
        <v>492</v>
      </c>
      <c r="C735" s="76" t="s">
        <v>5</v>
      </c>
      <c r="D735" s="76" t="s">
        <v>165</v>
      </c>
      <c r="E735" s="144">
        <v>0</v>
      </c>
      <c r="F735" s="145">
        <v>0</v>
      </c>
      <c r="G735" s="145">
        <v>0</v>
      </c>
      <c r="H735" s="145">
        <v>0</v>
      </c>
      <c r="I735" s="145">
        <v>0</v>
      </c>
      <c r="J735" s="146">
        <v>0</v>
      </c>
      <c r="K735" s="143">
        <v>0</v>
      </c>
      <c r="L735" s="143">
        <v>0</v>
      </c>
      <c r="M735" s="143">
        <v>0</v>
      </c>
      <c r="N735" s="143">
        <v>0</v>
      </c>
    </row>
    <row r="736" spans="1:14" ht="20.25" customHeight="1" x14ac:dyDescent="0.6">
      <c r="A736" s="76" t="s">
        <v>486</v>
      </c>
      <c r="B736" s="76" t="s">
        <v>493</v>
      </c>
      <c r="C736" s="76" t="s">
        <v>25</v>
      </c>
      <c r="D736" s="76" t="s">
        <v>165</v>
      </c>
      <c r="E736" s="144">
        <v>61867</v>
      </c>
      <c r="F736" s="145">
        <v>64134</v>
      </c>
      <c r="G736" s="145">
        <v>0</v>
      </c>
      <c r="H736" s="145">
        <v>0</v>
      </c>
      <c r="I736" s="145">
        <v>0</v>
      </c>
      <c r="J736" s="146">
        <v>0</v>
      </c>
      <c r="K736" s="143">
        <v>0</v>
      </c>
      <c r="L736" s="143">
        <v>0</v>
      </c>
      <c r="M736" s="143">
        <v>0</v>
      </c>
      <c r="N736" s="143">
        <v>0</v>
      </c>
    </row>
    <row r="737" spans="1:14" ht="20.25" customHeight="1" x14ac:dyDescent="0.6">
      <c r="A737" s="76" t="s">
        <v>486</v>
      </c>
      <c r="B737" s="76" t="s">
        <v>881</v>
      </c>
      <c r="C737" s="76" t="s">
        <v>5</v>
      </c>
      <c r="D737" s="76" t="s">
        <v>167</v>
      </c>
      <c r="E737" s="144">
        <v>32000</v>
      </c>
      <c r="F737" s="145">
        <v>64000</v>
      </c>
      <c r="G737" s="145">
        <v>0</v>
      </c>
      <c r="H737" s="145">
        <v>0</v>
      </c>
      <c r="I737" s="145">
        <v>0</v>
      </c>
      <c r="J737" s="146">
        <v>0</v>
      </c>
      <c r="K737" s="143">
        <v>0</v>
      </c>
      <c r="L737" s="143">
        <v>0</v>
      </c>
      <c r="M737" s="143">
        <v>0</v>
      </c>
      <c r="N737" s="143">
        <v>0</v>
      </c>
    </row>
    <row r="738" spans="1:14" ht="20.25" customHeight="1" x14ac:dyDescent="0.6">
      <c r="A738" s="76" t="s">
        <v>486</v>
      </c>
      <c r="B738" s="76" t="s">
        <v>881</v>
      </c>
      <c r="C738" s="76" t="s">
        <v>23</v>
      </c>
      <c r="D738" s="76" t="s">
        <v>167</v>
      </c>
      <c r="E738" s="144">
        <v>0</v>
      </c>
      <c r="F738" s="145">
        <v>0</v>
      </c>
      <c r="G738" s="145">
        <v>0</v>
      </c>
      <c r="H738" s="145">
        <v>0</v>
      </c>
      <c r="I738" s="145">
        <v>0</v>
      </c>
      <c r="J738" s="146">
        <v>0</v>
      </c>
      <c r="K738" s="143">
        <v>45000</v>
      </c>
      <c r="L738" s="143">
        <v>45000</v>
      </c>
      <c r="M738" s="143">
        <v>0</v>
      </c>
      <c r="N738" s="143">
        <v>0</v>
      </c>
    </row>
    <row r="739" spans="1:14" ht="20.25" customHeight="1" x14ac:dyDescent="0.6">
      <c r="A739" s="76" t="s">
        <v>486</v>
      </c>
      <c r="B739" s="76" t="s">
        <v>881</v>
      </c>
      <c r="C739" s="76" t="s">
        <v>34</v>
      </c>
      <c r="D739" s="76" t="s">
        <v>167</v>
      </c>
      <c r="E739" s="144">
        <v>63569</v>
      </c>
      <c r="F739" s="145">
        <v>65341</v>
      </c>
      <c r="G739" s="145">
        <v>67694</v>
      </c>
      <c r="H739" s="145">
        <v>70336</v>
      </c>
      <c r="I739" s="145">
        <v>0</v>
      </c>
      <c r="J739" s="146">
        <v>0</v>
      </c>
      <c r="K739" s="143">
        <v>0</v>
      </c>
      <c r="L739" s="143">
        <v>0</v>
      </c>
      <c r="M739" s="143">
        <v>0</v>
      </c>
      <c r="N739" s="143">
        <v>0</v>
      </c>
    </row>
    <row r="740" spans="1:14" ht="20.25" customHeight="1" x14ac:dyDescent="0.6">
      <c r="A740" s="76" t="s">
        <v>486</v>
      </c>
      <c r="B740" s="76" t="s">
        <v>881</v>
      </c>
      <c r="C740" s="76" t="s">
        <v>40</v>
      </c>
      <c r="D740" s="76" t="s">
        <v>167</v>
      </c>
      <c r="E740" s="144">
        <v>25414</v>
      </c>
      <c r="F740" s="145">
        <v>21500</v>
      </c>
      <c r="G740" s="145">
        <v>0</v>
      </c>
      <c r="H740" s="145">
        <v>0</v>
      </c>
      <c r="I740" s="145">
        <v>0</v>
      </c>
      <c r="J740" s="146">
        <v>0</v>
      </c>
      <c r="K740" s="143">
        <v>47414</v>
      </c>
      <c r="L740" s="143">
        <v>37500</v>
      </c>
      <c r="M740" s="143">
        <v>0</v>
      </c>
      <c r="N740" s="143">
        <v>0</v>
      </c>
    </row>
    <row r="741" spans="1:14" ht="20.25" customHeight="1" x14ac:dyDescent="0.6">
      <c r="A741" s="76" t="s">
        <v>486</v>
      </c>
      <c r="B741" s="76" t="s">
        <v>881</v>
      </c>
      <c r="C741" s="76" t="s">
        <v>44</v>
      </c>
      <c r="D741" s="76" t="s">
        <v>167</v>
      </c>
      <c r="E741" s="144">
        <v>30300</v>
      </c>
      <c r="F741" s="145">
        <v>30300</v>
      </c>
      <c r="G741" s="145">
        <v>0</v>
      </c>
      <c r="H741" s="145">
        <v>0</v>
      </c>
      <c r="I741" s="145">
        <v>0</v>
      </c>
      <c r="J741" s="146">
        <v>0</v>
      </c>
      <c r="K741" s="143">
        <v>31733</v>
      </c>
      <c r="L741" s="143">
        <v>31733</v>
      </c>
      <c r="M741" s="143">
        <v>0</v>
      </c>
      <c r="N741" s="143">
        <v>0</v>
      </c>
    </row>
    <row r="742" spans="1:14" ht="20.25" customHeight="1" x14ac:dyDescent="0.6">
      <c r="A742" s="76" t="s">
        <v>486</v>
      </c>
      <c r="B742" s="76" t="s">
        <v>881</v>
      </c>
      <c r="C742" s="76" t="s">
        <v>46</v>
      </c>
      <c r="D742" s="76" t="s">
        <v>167</v>
      </c>
      <c r="E742" s="144">
        <v>0</v>
      </c>
      <c r="F742" s="145">
        <v>0</v>
      </c>
      <c r="G742" s="145">
        <v>0</v>
      </c>
      <c r="H742" s="145">
        <v>0</v>
      </c>
      <c r="I742" s="145">
        <v>0</v>
      </c>
      <c r="J742" s="146">
        <v>0</v>
      </c>
      <c r="K742" s="143">
        <v>32232</v>
      </c>
      <c r="L742" s="143">
        <v>32232</v>
      </c>
      <c r="M742" s="143">
        <v>32232</v>
      </c>
      <c r="N742" s="143">
        <v>0</v>
      </c>
    </row>
    <row r="743" spans="1:14" ht="20.25" customHeight="1" x14ac:dyDescent="0.6">
      <c r="A743" s="76" t="s">
        <v>486</v>
      </c>
      <c r="B743" s="76" t="s">
        <v>494</v>
      </c>
      <c r="C743" s="76" t="s">
        <v>25</v>
      </c>
      <c r="D743" s="76" t="s">
        <v>165</v>
      </c>
      <c r="E743" s="144">
        <v>61717</v>
      </c>
      <c r="F743" s="145">
        <v>0</v>
      </c>
      <c r="G743" s="145">
        <v>0</v>
      </c>
      <c r="H743" s="145">
        <v>0</v>
      </c>
      <c r="I743" s="145">
        <v>0</v>
      </c>
      <c r="J743" s="146">
        <v>0</v>
      </c>
      <c r="K743" s="143">
        <v>0</v>
      </c>
      <c r="L743" s="143">
        <v>0</v>
      </c>
      <c r="M743" s="143">
        <v>0</v>
      </c>
      <c r="N743" s="143">
        <v>0</v>
      </c>
    </row>
    <row r="744" spans="1:14" ht="20.25" customHeight="1" x14ac:dyDescent="0.6">
      <c r="A744" s="76" t="s">
        <v>486</v>
      </c>
      <c r="B744" s="76" t="s">
        <v>495</v>
      </c>
      <c r="C744" s="76" t="s">
        <v>169</v>
      </c>
      <c r="D744" s="76" t="s">
        <v>165</v>
      </c>
      <c r="E744" s="144">
        <v>63569</v>
      </c>
      <c r="F744" s="145">
        <v>65341</v>
      </c>
      <c r="G744" s="145">
        <v>0</v>
      </c>
      <c r="H744" s="145">
        <v>0</v>
      </c>
      <c r="I744" s="145">
        <v>0</v>
      </c>
      <c r="J744" s="146">
        <v>0</v>
      </c>
      <c r="K744" s="143">
        <v>0</v>
      </c>
      <c r="L744" s="143">
        <v>0</v>
      </c>
      <c r="M744" s="143">
        <v>0</v>
      </c>
      <c r="N744" s="143">
        <v>0</v>
      </c>
    </row>
    <row r="745" spans="1:14" ht="20.25" customHeight="1" x14ac:dyDescent="0.6">
      <c r="A745" s="76" t="s">
        <v>497</v>
      </c>
      <c r="B745" s="76" t="s">
        <v>498</v>
      </c>
      <c r="C745" s="76" t="s">
        <v>25</v>
      </c>
      <c r="D745" s="76" t="s">
        <v>165</v>
      </c>
      <c r="E745" s="144">
        <v>68640</v>
      </c>
      <c r="F745" s="145">
        <v>0</v>
      </c>
      <c r="G745" s="145">
        <v>0</v>
      </c>
      <c r="H745" s="145">
        <v>0</v>
      </c>
      <c r="I745" s="145">
        <v>0</v>
      </c>
      <c r="J745" s="146">
        <v>0</v>
      </c>
      <c r="K745" s="143">
        <v>0</v>
      </c>
      <c r="L745" s="143">
        <v>0</v>
      </c>
      <c r="M745" s="143">
        <v>0</v>
      </c>
      <c r="N745" s="143">
        <v>0</v>
      </c>
    </row>
    <row r="746" spans="1:14" ht="20.25" customHeight="1" x14ac:dyDescent="0.6">
      <c r="A746" s="76" t="s">
        <v>497</v>
      </c>
      <c r="B746" s="76" t="s">
        <v>499</v>
      </c>
      <c r="C746" s="76" t="s">
        <v>25</v>
      </c>
      <c r="D746" s="76" t="s">
        <v>165</v>
      </c>
      <c r="E746" s="144">
        <v>63342</v>
      </c>
      <c r="F746" s="145">
        <v>0</v>
      </c>
      <c r="G746" s="145">
        <v>0</v>
      </c>
      <c r="H746" s="145">
        <v>0</v>
      </c>
      <c r="I746" s="145">
        <v>0</v>
      </c>
      <c r="J746" s="146">
        <v>0</v>
      </c>
      <c r="K746" s="143">
        <v>0</v>
      </c>
      <c r="L746" s="143">
        <v>0</v>
      </c>
      <c r="M746" s="143">
        <v>0</v>
      </c>
      <c r="N746" s="143">
        <v>0</v>
      </c>
    </row>
    <row r="747" spans="1:14" ht="20.25" customHeight="1" x14ac:dyDescent="0.6">
      <c r="A747" s="76" t="s">
        <v>497</v>
      </c>
      <c r="B747" s="76" t="s">
        <v>500</v>
      </c>
      <c r="C747" s="76" t="s">
        <v>25</v>
      </c>
      <c r="D747" s="76" t="s">
        <v>165</v>
      </c>
      <c r="E747" s="144">
        <v>65000</v>
      </c>
      <c r="F747" s="145">
        <v>0</v>
      </c>
      <c r="G747" s="145">
        <v>0</v>
      </c>
      <c r="H747" s="145">
        <v>0</v>
      </c>
      <c r="I747" s="145">
        <v>0</v>
      </c>
      <c r="J747" s="146">
        <v>0</v>
      </c>
      <c r="K747" s="143">
        <v>0</v>
      </c>
      <c r="L747" s="143">
        <v>0</v>
      </c>
      <c r="M747" s="143">
        <v>0</v>
      </c>
      <c r="N747" s="143">
        <v>0</v>
      </c>
    </row>
    <row r="748" spans="1:14" ht="20.25" customHeight="1" x14ac:dyDescent="0.6">
      <c r="A748" s="76" t="s">
        <v>497</v>
      </c>
      <c r="B748" s="76" t="s">
        <v>882</v>
      </c>
      <c r="C748" s="76" t="s">
        <v>5</v>
      </c>
      <c r="D748" s="76" t="s">
        <v>165</v>
      </c>
      <c r="E748" s="144">
        <v>0</v>
      </c>
      <c r="F748" s="145">
        <v>0</v>
      </c>
      <c r="G748" s="145">
        <v>0</v>
      </c>
      <c r="H748" s="145">
        <v>0</v>
      </c>
      <c r="I748" s="145">
        <v>0</v>
      </c>
      <c r="J748" s="146">
        <v>0</v>
      </c>
      <c r="K748" s="143">
        <v>0</v>
      </c>
      <c r="L748" s="143">
        <v>0</v>
      </c>
      <c r="M748" s="143">
        <v>0</v>
      </c>
      <c r="N748" s="143">
        <v>0</v>
      </c>
    </row>
    <row r="749" spans="1:14" ht="20.25" customHeight="1" x14ac:dyDescent="0.6">
      <c r="A749" s="76" t="s">
        <v>497</v>
      </c>
      <c r="B749" s="76" t="s">
        <v>882</v>
      </c>
      <c r="C749" s="76" t="s">
        <v>34</v>
      </c>
      <c r="D749" s="76" t="s">
        <v>165</v>
      </c>
      <c r="E749" s="144">
        <v>0</v>
      </c>
      <c r="F749" s="145">
        <v>0</v>
      </c>
      <c r="G749" s="145">
        <v>0</v>
      </c>
      <c r="H749" s="145">
        <v>0</v>
      </c>
      <c r="I749" s="145">
        <v>0</v>
      </c>
      <c r="J749" s="146">
        <v>0</v>
      </c>
      <c r="K749" s="143">
        <v>0</v>
      </c>
      <c r="L749" s="143">
        <v>0</v>
      </c>
      <c r="M749" s="143">
        <v>0</v>
      </c>
      <c r="N749" s="143">
        <v>0</v>
      </c>
    </row>
    <row r="750" spans="1:14" ht="20.25" customHeight="1" x14ac:dyDescent="0.6">
      <c r="A750" s="76" t="s">
        <v>497</v>
      </c>
      <c r="B750" s="76" t="s">
        <v>502</v>
      </c>
      <c r="C750" s="76" t="s">
        <v>23</v>
      </c>
      <c r="D750" s="76" t="s">
        <v>167</v>
      </c>
      <c r="E750" s="144">
        <v>0</v>
      </c>
      <c r="F750" s="145">
        <v>0</v>
      </c>
      <c r="G750" s="145">
        <v>0</v>
      </c>
      <c r="H750" s="145">
        <v>0</v>
      </c>
      <c r="I750" s="145">
        <v>0</v>
      </c>
      <c r="J750" s="146">
        <v>0</v>
      </c>
      <c r="K750" s="143">
        <v>29340</v>
      </c>
      <c r="L750" s="143">
        <v>0</v>
      </c>
      <c r="M750" s="143">
        <v>0</v>
      </c>
      <c r="N750" s="143">
        <v>0</v>
      </c>
    </row>
    <row r="751" spans="1:14" ht="20.25" customHeight="1" x14ac:dyDescent="0.6">
      <c r="A751" s="76" t="s">
        <v>497</v>
      </c>
      <c r="B751" s="76" t="s">
        <v>502</v>
      </c>
      <c r="C751" s="76" t="s">
        <v>25</v>
      </c>
      <c r="D751" s="76" t="s">
        <v>167</v>
      </c>
      <c r="E751" s="144">
        <v>76032</v>
      </c>
      <c r="F751" s="145">
        <v>78660</v>
      </c>
      <c r="G751" s="145">
        <v>0</v>
      </c>
      <c r="H751" s="145">
        <v>0</v>
      </c>
      <c r="I751" s="145">
        <v>0</v>
      </c>
      <c r="J751" s="146">
        <v>0</v>
      </c>
      <c r="K751" s="143">
        <v>0</v>
      </c>
      <c r="L751" s="143">
        <v>0</v>
      </c>
      <c r="M751" s="143">
        <v>0</v>
      </c>
      <c r="N751" s="143">
        <v>0</v>
      </c>
    </row>
    <row r="752" spans="1:14" ht="20.25" customHeight="1" x14ac:dyDescent="0.6">
      <c r="A752" s="76" t="s">
        <v>497</v>
      </c>
      <c r="B752" s="76" t="s">
        <v>502</v>
      </c>
      <c r="C752" s="76" t="s">
        <v>32</v>
      </c>
      <c r="D752" s="76" t="s">
        <v>167</v>
      </c>
      <c r="E752" s="144">
        <v>76032</v>
      </c>
      <c r="F752" s="145">
        <v>78660</v>
      </c>
      <c r="G752" s="145">
        <v>0</v>
      </c>
      <c r="H752" s="145">
        <v>0</v>
      </c>
      <c r="I752" s="145">
        <v>0</v>
      </c>
      <c r="J752" s="146">
        <v>0</v>
      </c>
      <c r="K752" s="143">
        <v>0</v>
      </c>
      <c r="L752" s="143">
        <v>0</v>
      </c>
      <c r="M752" s="143">
        <v>0</v>
      </c>
      <c r="N752" s="143">
        <v>0</v>
      </c>
    </row>
    <row r="753" spans="1:14" ht="20.25" customHeight="1" x14ac:dyDescent="0.6">
      <c r="A753" s="76" t="s">
        <v>497</v>
      </c>
      <c r="B753" s="76" t="s">
        <v>502</v>
      </c>
      <c r="C753" s="76" t="s">
        <v>34</v>
      </c>
      <c r="D753" s="76" t="s">
        <v>167</v>
      </c>
      <c r="E753" s="144">
        <v>76032</v>
      </c>
      <c r="F753" s="145">
        <v>0</v>
      </c>
      <c r="G753" s="145">
        <v>0</v>
      </c>
      <c r="H753" s="145">
        <v>78660</v>
      </c>
      <c r="I753" s="145">
        <v>81552</v>
      </c>
      <c r="J753" s="146">
        <v>84672</v>
      </c>
      <c r="K753" s="143">
        <v>0</v>
      </c>
      <c r="L753" s="143">
        <v>54684</v>
      </c>
      <c r="M753" s="143">
        <v>54684</v>
      </c>
      <c r="N753" s="143">
        <v>0</v>
      </c>
    </row>
    <row r="754" spans="1:14" ht="20.25" customHeight="1" x14ac:dyDescent="0.6">
      <c r="A754" s="76" t="s">
        <v>497</v>
      </c>
      <c r="B754" s="76" t="s">
        <v>502</v>
      </c>
      <c r="C754" s="76" t="s">
        <v>836</v>
      </c>
      <c r="D754" s="76" t="s">
        <v>167</v>
      </c>
      <c r="E754" s="144">
        <v>0</v>
      </c>
      <c r="F754" s="145">
        <v>0</v>
      </c>
      <c r="G754" s="145">
        <v>0</v>
      </c>
      <c r="H754" s="145">
        <v>0</v>
      </c>
      <c r="I754" s="145">
        <v>0</v>
      </c>
      <c r="J754" s="146">
        <v>0</v>
      </c>
      <c r="K754" s="143">
        <v>27688</v>
      </c>
      <c r="L754" s="143">
        <v>27688</v>
      </c>
      <c r="M754" s="143">
        <v>0</v>
      </c>
      <c r="N754" s="143">
        <v>0</v>
      </c>
    </row>
    <row r="755" spans="1:14" ht="20.25" customHeight="1" x14ac:dyDescent="0.6">
      <c r="A755" s="76" t="s">
        <v>497</v>
      </c>
      <c r="B755" s="76" t="s">
        <v>502</v>
      </c>
      <c r="C755" s="76" t="s">
        <v>40</v>
      </c>
      <c r="D755" s="76" t="s">
        <v>167</v>
      </c>
      <c r="E755" s="144">
        <v>0</v>
      </c>
      <c r="F755" s="145">
        <v>0</v>
      </c>
      <c r="G755" s="145">
        <v>0</v>
      </c>
      <c r="H755" s="145">
        <v>0</v>
      </c>
      <c r="I755" s="145">
        <v>0</v>
      </c>
      <c r="J755" s="146">
        <v>0</v>
      </c>
      <c r="K755" s="143">
        <v>40203</v>
      </c>
      <c r="L755" s="143">
        <v>40203</v>
      </c>
      <c r="M755" s="143">
        <v>30152</v>
      </c>
      <c r="N755" s="143">
        <v>0</v>
      </c>
    </row>
    <row r="756" spans="1:14" ht="20.25" customHeight="1" x14ac:dyDescent="0.6">
      <c r="A756" s="76" t="s">
        <v>497</v>
      </c>
      <c r="B756" s="76" t="s">
        <v>502</v>
      </c>
      <c r="C756" s="76" t="s">
        <v>44</v>
      </c>
      <c r="D756" s="76" t="s">
        <v>167</v>
      </c>
      <c r="E756" s="144">
        <v>76032</v>
      </c>
      <c r="F756" s="145">
        <v>78660</v>
      </c>
      <c r="G756" s="145">
        <v>0</v>
      </c>
      <c r="H756" s="145">
        <v>0</v>
      </c>
      <c r="I756" s="145">
        <v>0</v>
      </c>
      <c r="J756" s="146">
        <v>0</v>
      </c>
      <c r="K756" s="143">
        <v>27688</v>
      </c>
      <c r="L756" s="143">
        <v>27688</v>
      </c>
      <c r="M756" s="143">
        <v>0</v>
      </c>
      <c r="N756" s="143">
        <v>0</v>
      </c>
    </row>
    <row r="757" spans="1:14" ht="20.25" customHeight="1" x14ac:dyDescent="0.6">
      <c r="A757" s="76" t="s">
        <v>497</v>
      </c>
      <c r="B757" s="76" t="s">
        <v>502</v>
      </c>
      <c r="C757" s="76" t="s">
        <v>46</v>
      </c>
      <c r="D757" s="76" t="s">
        <v>167</v>
      </c>
      <c r="E757" s="144">
        <v>0</v>
      </c>
      <c r="F757" s="145">
        <v>0</v>
      </c>
      <c r="G757" s="145">
        <v>0</v>
      </c>
      <c r="H757" s="145">
        <v>0</v>
      </c>
      <c r="I757" s="145">
        <v>0</v>
      </c>
      <c r="J757" s="146">
        <v>0</v>
      </c>
      <c r="K757" s="143">
        <v>20859</v>
      </c>
      <c r="L757" s="143">
        <v>20859</v>
      </c>
      <c r="M757" s="143">
        <v>20859</v>
      </c>
      <c r="N757" s="143">
        <v>0</v>
      </c>
    </row>
    <row r="758" spans="1:14" ht="20.25" customHeight="1" x14ac:dyDescent="0.6">
      <c r="A758" s="76" t="s">
        <v>497</v>
      </c>
      <c r="B758" s="76" t="s">
        <v>502</v>
      </c>
      <c r="C758" s="76" t="s">
        <v>48</v>
      </c>
      <c r="D758" s="76" t="s">
        <v>167</v>
      </c>
      <c r="E758" s="144">
        <v>0</v>
      </c>
      <c r="F758" s="145">
        <v>0</v>
      </c>
      <c r="G758" s="145">
        <v>0</v>
      </c>
      <c r="H758" s="145">
        <v>0</v>
      </c>
      <c r="I758" s="145">
        <v>0</v>
      </c>
      <c r="J758" s="146">
        <v>0</v>
      </c>
      <c r="K758" s="143">
        <v>29688</v>
      </c>
      <c r="L758" s="143">
        <v>29688</v>
      </c>
      <c r="M758" s="143">
        <v>29688</v>
      </c>
      <c r="N758" s="143">
        <v>29688</v>
      </c>
    </row>
    <row r="759" spans="1:14" ht="20.25" customHeight="1" x14ac:dyDescent="0.6">
      <c r="A759" s="76" t="s">
        <v>497</v>
      </c>
      <c r="B759" s="76" t="s">
        <v>503</v>
      </c>
      <c r="C759" s="76" t="s">
        <v>25</v>
      </c>
      <c r="D759" s="76" t="s">
        <v>165</v>
      </c>
      <c r="E759" s="144">
        <v>76032</v>
      </c>
      <c r="F759" s="145">
        <v>0</v>
      </c>
      <c r="G759" s="145">
        <v>0</v>
      </c>
      <c r="H759" s="145">
        <v>0</v>
      </c>
      <c r="I759" s="145">
        <v>0</v>
      </c>
      <c r="J759" s="146">
        <v>0</v>
      </c>
      <c r="K759" s="143">
        <v>0</v>
      </c>
      <c r="L759" s="143">
        <v>0</v>
      </c>
      <c r="M759" s="143">
        <v>0</v>
      </c>
      <c r="N759" s="143">
        <v>0</v>
      </c>
    </row>
    <row r="760" spans="1:14" ht="20.25" customHeight="1" x14ac:dyDescent="0.6">
      <c r="A760" s="76" t="s">
        <v>497</v>
      </c>
      <c r="B760" s="76" t="s">
        <v>504</v>
      </c>
      <c r="C760" s="76" t="s">
        <v>5</v>
      </c>
      <c r="D760" s="76" t="s">
        <v>165</v>
      </c>
      <c r="E760" s="144">
        <v>56000</v>
      </c>
      <c r="F760" s="145">
        <v>0</v>
      </c>
      <c r="G760" s="145">
        <v>0</v>
      </c>
      <c r="H760" s="145">
        <v>0</v>
      </c>
      <c r="I760" s="145">
        <v>0</v>
      </c>
      <c r="J760" s="146">
        <v>0</v>
      </c>
      <c r="K760" s="143">
        <v>0</v>
      </c>
      <c r="L760" s="143">
        <v>0</v>
      </c>
      <c r="M760" s="143">
        <v>0</v>
      </c>
      <c r="N760" s="143">
        <v>0</v>
      </c>
    </row>
    <row r="761" spans="1:14" ht="20.25" customHeight="1" x14ac:dyDescent="0.6">
      <c r="A761" s="76" t="s">
        <v>505</v>
      </c>
      <c r="B761" s="76" t="s">
        <v>506</v>
      </c>
      <c r="C761" s="76" t="s">
        <v>25</v>
      </c>
      <c r="D761" s="76" t="s">
        <v>165</v>
      </c>
      <c r="E761" s="144">
        <v>55000</v>
      </c>
      <c r="F761" s="145">
        <v>57000</v>
      </c>
      <c r="G761" s="145">
        <v>0</v>
      </c>
      <c r="H761" s="145">
        <v>0</v>
      </c>
      <c r="I761" s="145">
        <v>0</v>
      </c>
      <c r="J761" s="146">
        <v>0</v>
      </c>
      <c r="K761" s="143">
        <v>0</v>
      </c>
      <c r="L761" s="143">
        <v>0</v>
      </c>
      <c r="M761" s="143">
        <v>0</v>
      </c>
      <c r="N761" s="143">
        <v>0</v>
      </c>
    </row>
    <row r="762" spans="1:14" ht="20.25" customHeight="1" x14ac:dyDescent="0.6">
      <c r="A762" s="76" t="s">
        <v>505</v>
      </c>
      <c r="B762" s="76" t="s">
        <v>507</v>
      </c>
      <c r="C762" s="76" t="s">
        <v>5</v>
      </c>
      <c r="D762" s="76" t="s">
        <v>165</v>
      </c>
      <c r="E762" s="144">
        <v>57891</v>
      </c>
      <c r="F762" s="145">
        <v>0</v>
      </c>
      <c r="G762" s="145">
        <v>0</v>
      </c>
      <c r="H762" s="145">
        <v>0</v>
      </c>
      <c r="I762" s="145">
        <v>0</v>
      </c>
      <c r="J762" s="146">
        <v>0</v>
      </c>
      <c r="K762" s="143">
        <v>0</v>
      </c>
      <c r="L762" s="143">
        <v>0</v>
      </c>
      <c r="M762" s="143">
        <v>0</v>
      </c>
      <c r="N762" s="143">
        <v>0</v>
      </c>
    </row>
    <row r="763" spans="1:14" ht="20.25" customHeight="1" x14ac:dyDescent="0.6">
      <c r="A763" s="76" t="s">
        <v>505</v>
      </c>
      <c r="B763" s="76" t="s">
        <v>508</v>
      </c>
      <c r="C763" s="76" t="s">
        <v>23</v>
      </c>
      <c r="D763" s="76" t="s">
        <v>167</v>
      </c>
      <c r="E763" s="144">
        <v>0</v>
      </c>
      <c r="F763" s="145">
        <v>18000</v>
      </c>
      <c r="G763" s="145">
        <v>0</v>
      </c>
      <c r="H763" s="145">
        <v>0</v>
      </c>
      <c r="I763" s="145">
        <v>0</v>
      </c>
      <c r="J763" s="146">
        <v>0</v>
      </c>
      <c r="K763" s="143">
        <v>22846</v>
      </c>
      <c r="L763" s="143">
        <v>0</v>
      </c>
      <c r="M763" s="143">
        <v>0</v>
      </c>
      <c r="N763" s="143">
        <v>0</v>
      </c>
    </row>
    <row r="764" spans="1:14" ht="20.25" customHeight="1" x14ac:dyDescent="0.6">
      <c r="A764" s="76" t="s">
        <v>505</v>
      </c>
      <c r="B764" s="76" t="s">
        <v>508</v>
      </c>
      <c r="C764" s="76" t="s">
        <v>25</v>
      </c>
      <c r="D764" s="76" t="s">
        <v>167</v>
      </c>
      <c r="E764" s="144">
        <v>57891</v>
      </c>
      <c r="F764" s="145">
        <v>0</v>
      </c>
      <c r="G764" s="145">
        <v>0</v>
      </c>
      <c r="H764" s="145">
        <v>0</v>
      </c>
      <c r="I764" s="145">
        <v>0</v>
      </c>
      <c r="J764" s="146">
        <v>0</v>
      </c>
      <c r="K764" s="143">
        <v>0</v>
      </c>
      <c r="L764" s="143">
        <v>0</v>
      </c>
      <c r="M764" s="143">
        <v>0</v>
      </c>
      <c r="N764" s="143">
        <v>0</v>
      </c>
    </row>
    <row r="765" spans="1:14" ht="20.25" customHeight="1" x14ac:dyDescent="0.6">
      <c r="A765" s="76" t="s">
        <v>505</v>
      </c>
      <c r="B765" s="76" t="s">
        <v>508</v>
      </c>
      <c r="C765" s="76" t="s">
        <v>34</v>
      </c>
      <c r="D765" s="76" t="s">
        <v>167</v>
      </c>
      <c r="E765" s="144">
        <v>57891</v>
      </c>
      <c r="F765" s="145">
        <v>60038</v>
      </c>
      <c r="G765" s="145">
        <v>61977</v>
      </c>
      <c r="H765" s="145">
        <v>66740</v>
      </c>
      <c r="I765" s="145">
        <v>0</v>
      </c>
      <c r="J765" s="146">
        <v>0</v>
      </c>
      <c r="K765" s="143">
        <v>0</v>
      </c>
      <c r="L765" s="143">
        <v>0</v>
      </c>
      <c r="M765" s="143">
        <v>0</v>
      </c>
      <c r="N765" s="143">
        <v>0</v>
      </c>
    </row>
    <row r="766" spans="1:14" ht="20.25" customHeight="1" x14ac:dyDescent="0.6">
      <c r="A766" s="76" t="s">
        <v>505</v>
      </c>
      <c r="B766" s="76" t="s">
        <v>508</v>
      </c>
      <c r="C766" s="76" t="s">
        <v>40</v>
      </c>
      <c r="D766" s="76" t="s">
        <v>167</v>
      </c>
      <c r="E766" s="144">
        <v>0</v>
      </c>
      <c r="F766" s="145">
        <v>0</v>
      </c>
      <c r="G766" s="145">
        <v>16875</v>
      </c>
      <c r="H766" s="145">
        <v>0</v>
      </c>
      <c r="I766" s="145">
        <v>0</v>
      </c>
      <c r="J766" s="146">
        <v>0</v>
      </c>
      <c r="K766" s="143">
        <v>22248</v>
      </c>
      <c r="L766" s="143">
        <v>22248</v>
      </c>
      <c r="M766" s="143">
        <v>22248</v>
      </c>
      <c r="N766" s="143">
        <v>0</v>
      </c>
    </row>
    <row r="767" spans="1:14" ht="20.25" customHeight="1" x14ac:dyDescent="0.6">
      <c r="A767" s="76" t="s">
        <v>505</v>
      </c>
      <c r="B767" s="76" t="s">
        <v>508</v>
      </c>
      <c r="C767" s="76" t="s">
        <v>44</v>
      </c>
      <c r="D767" s="76" t="s">
        <v>167</v>
      </c>
      <c r="E767" s="144">
        <v>57891</v>
      </c>
      <c r="F767" s="145">
        <v>60038</v>
      </c>
      <c r="G767" s="145">
        <v>61740</v>
      </c>
      <c r="H767" s="145">
        <v>0</v>
      </c>
      <c r="I767" s="145">
        <v>0</v>
      </c>
      <c r="J767" s="146">
        <v>0</v>
      </c>
      <c r="K767" s="143">
        <v>0</v>
      </c>
      <c r="L767" s="143">
        <v>0</v>
      </c>
      <c r="M767" s="143">
        <v>0</v>
      </c>
      <c r="N767" s="143">
        <v>0</v>
      </c>
    </row>
    <row r="768" spans="1:14" ht="20.25" customHeight="1" x14ac:dyDescent="0.6">
      <c r="A768" s="76" t="s">
        <v>505</v>
      </c>
      <c r="B768" s="76" t="s">
        <v>508</v>
      </c>
      <c r="C768" s="76" t="s">
        <v>46</v>
      </c>
      <c r="D768" s="76" t="s">
        <v>167</v>
      </c>
      <c r="E768" s="144">
        <v>0</v>
      </c>
      <c r="F768" s="145">
        <v>0</v>
      </c>
      <c r="G768" s="145">
        <v>16533</v>
      </c>
      <c r="H768" s="145">
        <v>0</v>
      </c>
      <c r="I768" s="145">
        <v>0</v>
      </c>
      <c r="J768" s="146">
        <v>0</v>
      </c>
      <c r="K768" s="143">
        <v>23949</v>
      </c>
      <c r="L768" s="143">
        <v>23949</v>
      </c>
      <c r="M768" s="143">
        <v>7416</v>
      </c>
      <c r="N768" s="143">
        <v>0</v>
      </c>
    </row>
    <row r="769" spans="1:14" ht="20.25" customHeight="1" x14ac:dyDescent="0.6">
      <c r="A769" s="76" t="s">
        <v>505</v>
      </c>
      <c r="B769" s="76" t="s">
        <v>508</v>
      </c>
      <c r="C769" s="76" t="s">
        <v>48</v>
      </c>
      <c r="D769" s="76" t="s">
        <v>167</v>
      </c>
      <c r="E769" s="144">
        <v>0</v>
      </c>
      <c r="F769" s="145">
        <v>0</v>
      </c>
      <c r="G769" s="145">
        <v>16875</v>
      </c>
      <c r="H769" s="145">
        <v>0</v>
      </c>
      <c r="I769" s="145">
        <v>0</v>
      </c>
      <c r="J769" s="146">
        <v>0</v>
      </c>
      <c r="K769" s="143">
        <v>42444</v>
      </c>
      <c r="L769" s="143">
        <v>42444</v>
      </c>
      <c r="M769" s="143">
        <v>2070</v>
      </c>
      <c r="N769" s="143">
        <v>0</v>
      </c>
    </row>
    <row r="770" spans="1:14" ht="20.25" customHeight="1" x14ac:dyDescent="0.6">
      <c r="A770" s="76" t="s">
        <v>509</v>
      </c>
      <c r="B770" s="76" t="s">
        <v>510</v>
      </c>
      <c r="C770" s="76" t="s">
        <v>44</v>
      </c>
      <c r="D770" s="76" t="s">
        <v>165</v>
      </c>
      <c r="E770" s="144">
        <v>56146</v>
      </c>
      <c r="F770" s="145">
        <v>57594</v>
      </c>
      <c r="G770" s="145">
        <v>0</v>
      </c>
      <c r="H770" s="145">
        <v>0</v>
      </c>
      <c r="I770" s="145">
        <v>0</v>
      </c>
      <c r="J770" s="146">
        <v>0</v>
      </c>
      <c r="K770" s="143">
        <v>0</v>
      </c>
      <c r="L770" s="143">
        <v>0</v>
      </c>
      <c r="M770" s="143">
        <v>0</v>
      </c>
      <c r="N770" s="143">
        <v>0</v>
      </c>
    </row>
    <row r="771" spans="1:14" ht="20.25" customHeight="1" x14ac:dyDescent="0.6">
      <c r="A771" s="76" t="s">
        <v>509</v>
      </c>
      <c r="B771" s="76" t="s">
        <v>511</v>
      </c>
      <c r="C771" s="76" t="s">
        <v>34</v>
      </c>
      <c r="D771" s="76" t="s">
        <v>165</v>
      </c>
      <c r="E771" s="144">
        <v>68675</v>
      </c>
      <c r="F771" s="145">
        <v>70297</v>
      </c>
      <c r="G771" s="145">
        <v>72460</v>
      </c>
      <c r="H771" s="145">
        <v>75705</v>
      </c>
      <c r="I771" s="145">
        <v>0</v>
      </c>
      <c r="J771" s="146">
        <v>0</v>
      </c>
      <c r="K771" s="143">
        <v>0</v>
      </c>
      <c r="L771" s="143">
        <v>0</v>
      </c>
      <c r="M771" s="143">
        <v>0</v>
      </c>
      <c r="N771" s="143">
        <v>0</v>
      </c>
    </row>
    <row r="772" spans="1:14" ht="20.25" customHeight="1" x14ac:dyDescent="0.6">
      <c r="A772" s="76" t="s">
        <v>509</v>
      </c>
      <c r="B772" s="76" t="s">
        <v>512</v>
      </c>
      <c r="C772" s="76" t="s">
        <v>23</v>
      </c>
      <c r="D772" s="76" t="s">
        <v>167</v>
      </c>
      <c r="E772" s="144">
        <v>0</v>
      </c>
      <c r="F772" s="145">
        <v>0</v>
      </c>
      <c r="G772" s="145">
        <v>0</v>
      </c>
      <c r="H772" s="145">
        <v>0</v>
      </c>
      <c r="I772" s="145">
        <v>0</v>
      </c>
      <c r="J772" s="146">
        <v>0</v>
      </c>
      <c r="K772" s="143">
        <v>52000</v>
      </c>
      <c r="L772" s="143">
        <v>52000</v>
      </c>
      <c r="M772" s="143">
        <v>0</v>
      </c>
      <c r="N772" s="143">
        <v>0</v>
      </c>
    </row>
    <row r="773" spans="1:14" ht="20.25" customHeight="1" x14ac:dyDescent="0.6">
      <c r="A773" s="76" t="s">
        <v>509</v>
      </c>
      <c r="B773" s="76" t="s">
        <v>512</v>
      </c>
      <c r="C773" s="76" t="s">
        <v>40</v>
      </c>
      <c r="D773" s="76" t="s">
        <v>167</v>
      </c>
      <c r="E773" s="144">
        <v>500</v>
      </c>
      <c r="F773" s="145">
        <v>500</v>
      </c>
      <c r="G773" s="145">
        <v>0</v>
      </c>
      <c r="H773" s="145">
        <v>0</v>
      </c>
      <c r="I773" s="145">
        <v>0</v>
      </c>
      <c r="J773" s="146">
        <v>0</v>
      </c>
      <c r="K773" s="143">
        <v>56560</v>
      </c>
      <c r="L773" s="143">
        <v>56560</v>
      </c>
      <c r="M773" s="143">
        <v>0</v>
      </c>
      <c r="N773" s="143">
        <v>0</v>
      </c>
    </row>
    <row r="774" spans="1:14" ht="20.25" customHeight="1" x14ac:dyDescent="0.6">
      <c r="A774" s="76" t="s">
        <v>509</v>
      </c>
      <c r="B774" s="76" t="s">
        <v>512</v>
      </c>
      <c r="C774" s="76" t="s">
        <v>46</v>
      </c>
      <c r="D774" s="76" t="s">
        <v>167</v>
      </c>
      <c r="E774" s="144">
        <v>500</v>
      </c>
      <c r="F774" s="145">
        <v>500</v>
      </c>
      <c r="G774" s="145">
        <v>500</v>
      </c>
      <c r="H774" s="145">
        <v>0</v>
      </c>
      <c r="I774" s="145">
        <v>0</v>
      </c>
      <c r="J774" s="146">
        <v>0</v>
      </c>
      <c r="K774" s="143">
        <v>44150</v>
      </c>
      <c r="L774" s="143">
        <v>44150</v>
      </c>
      <c r="M774" s="143">
        <v>44150</v>
      </c>
      <c r="N774" s="143">
        <v>0</v>
      </c>
    </row>
    <row r="775" spans="1:14" ht="20.25" customHeight="1" x14ac:dyDescent="0.6">
      <c r="A775" s="76" t="s">
        <v>509</v>
      </c>
      <c r="B775" s="76" t="s">
        <v>512</v>
      </c>
      <c r="C775" s="76" t="s">
        <v>48</v>
      </c>
      <c r="D775" s="76" t="s">
        <v>167</v>
      </c>
      <c r="E775" s="144">
        <v>0</v>
      </c>
      <c r="F775" s="145">
        <v>0</v>
      </c>
      <c r="G775" s="145">
        <v>0</v>
      </c>
      <c r="H775" s="145">
        <v>0</v>
      </c>
      <c r="I775" s="145">
        <v>0</v>
      </c>
      <c r="J775" s="146">
        <v>0</v>
      </c>
      <c r="K775" s="143">
        <v>39480</v>
      </c>
      <c r="L775" s="143">
        <v>30580</v>
      </c>
      <c r="M775" s="143">
        <v>30580</v>
      </c>
      <c r="N775" s="143">
        <v>0</v>
      </c>
    </row>
    <row r="776" spans="1:14" ht="20.25" customHeight="1" x14ac:dyDescent="0.6">
      <c r="A776" s="76" t="s">
        <v>509</v>
      </c>
      <c r="B776" s="76" t="s">
        <v>513</v>
      </c>
      <c r="C776" s="76" t="s">
        <v>5</v>
      </c>
      <c r="D776" s="76" t="s">
        <v>165</v>
      </c>
      <c r="E776" s="144">
        <v>69000</v>
      </c>
      <c r="F776" s="145">
        <v>0</v>
      </c>
      <c r="G776" s="145">
        <v>0</v>
      </c>
      <c r="H776" s="145">
        <v>0</v>
      </c>
      <c r="I776" s="145">
        <v>0</v>
      </c>
      <c r="J776" s="146">
        <v>0</v>
      </c>
      <c r="K776" s="143">
        <v>0</v>
      </c>
      <c r="L776" s="143">
        <v>0</v>
      </c>
      <c r="M776" s="143">
        <v>0</v>
      </c>
      <c r="N776" s="143">
        <v>0</v>
      </c>
    </row>
    <row r="777" spans="1:14" ht="20.25" customHeight="1" thickBot="1" x14ac:dyDescent="0.75">
      <c r="A777" s="292" t="s">
        <v>509</v>
      </c>
      <c r="B777" s="292" t="s">
        <v>513</v>
      </c>
      <c r="C777" s="292" t="s">
        <v>48</v>
      </c>
      <c r="D777" s="292" t="s">
        <v>165</v>
      </c>
      <c r="E777" s="293">
        <v>69000</v>
      </c>
      <c r="F777" s="294">
        <v>70000</v>
      </c>
      <c r="G777" s="294">
        <v>71500</v>
      </c>
      <c r="H777" s="294">
        <v>0</v>
      </c>
      <c r="I777" s="294">
        <v>0</v>
      </c>
      <c r="J777" s="295">
        <v>0</v>
      </c>
      <c r="K777" s="294">
        <v>0</v>
      </c>
      <c r="L777" s="294">
        <v>0</v>
      </c>
      <c r="M777" s="294">
        <v>0</v>
      </c>
      <c r="N777" s="294">
        <v>0</v>
      </c>
    </row>
    <row r="778" spans="1:14" ht="20.25" customHeight="1" thickTop="1" x14ac:dyDescent="0.55000000000000004">
      <c r="A778" s="172" t="s">
        <v>539</v>
      </c>
    </row>
    <row r="779" spans="1:14" ht="14.25" customHeight="1" x14ac:dyDescent="0.6">
      <c r="A779" s="173"/>
    </row>
    <row r="780" spans="1:14" ht="29.25" customHeight="1" x14ac:dyDescent="0.55000000000000004">
      <c r="A780" s="335" t="s">
        <v>837</v>
      </c>
      <c r="B780" s="335"/>
    </row>
    <row r="781" spans="1:14" ht="20.25" customHeight="1" x14ac:dyDescent="0.55000000000000004">
      <c r="A781" s="170" t="s">
        <v>838</v>
      </c>
    </row>
  </sheetData>
  <autoFilter ref="A5:N778" xr:uid="{00000000-0009-0000-0000-00001D000000}"/>
  <mergeCells count="6">
    <mergeCell ref="A1:B1"/>
    <mergeCell ref="A780:B780"/>
    <mergeCell ref="A3:D4"/>
    <mergeCell ref="E3:J4"/>
    <mergeCell ref="K3:N4"/>
    <mergeCell ref="A2:B2"/>
  </mergeCells>
  <conditionalFormatting sqref="A6:N8 A10:N54 A9:B9 D9:N9 A56:N248 A55:B55 D55:N55 A250:N320 A249:B249 D249:N249 A322:N403 A321:B321 D321:N321 A405:N428 A404:B404 D404:N404 A430:N715 A429:B429 D429:N429 A717:N722 A716:B716 D716:N716 A724:N777 A723:B723 D723:N723">
    <cfRule type="expression" dxfId="5" priority="3">
      <formula>MOD(ROW(),2)=0</formula>
    </cfRule>
  </conditionalFormatting>
  <conditionalFormatting sqref="C9">
    <cfRule type="expression" dxfId="4" priority="2">
      <formula>MOD(ROW(),2)=0</formula>
    </cfRule>
  </conditionalFormatting>
  <conditionalFormatting sqref="C723 C716 C429 C404 C321 C249 C55">
    <cfRule type="expression" dxfId="3" priority="1">
      <formula>MOD(ROW(),2)=0</formula>
    </cfRule>
  </conditionalFormatting>
  <hyperlinks>
    <hyperlink ref="A2:B2" location="TOC!A1" display="Return to Table of Contents" xr:uid="{00000000-0004-0000-1D00-000000000000}"/>
  </hyperlinks>
  <pageMargins left="0.25" right="0.25" top="0.75" bottom="0.75" header="0.3" footer="0.3"/>
  <pageSetup scale="52" fitToWidth="0" fitToHeight="0" orientation="portrait" r:id="rId1"/>
  <headerFooter>
    <oddHeader>&amp;L2024-25 &amp;"Arial,Italic"Survey of Advanced Dental Education</oddHeader>
  </headerFooter>
  <rowBreaks count="13" manualBreakCount="13">
    <brk id="62" max="13" man="1"/>
    <brk id="120" max="13" man="1"/>
    <brk id="173" max="13" man="1"/>
    <brk id="230" max="13" man="1"/>
    <brk id="286" max="13" man="1"/>
    <brk id="336" max="13" man="1"/>
    <brk id="391" max="13" man="1"/>
    <brk id="450" max="13" man="1"/>
    <brk id="509" max="13" man="1"/>
    <brk id="567" max="13" man="1"/>
    <brk id="623" max="13" man="1"/>
    <brk id="677" max="13" man="1"/>
    <brk id="736" max="13" man="1"/>
  </rowBreaks>
  <colBreaks count="1" manualBreakCount="1">
    <brk id="10" max="780"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T783"/>
  <sheetViews>
    <sheetView zoomScaleNormal="100" zoomScaleSheetLayoutView="100" workbookViewId="0">
      <pane xSplit="2" ySplit="6" topLeftCell="C7" activePane="bottomRight" state="frozen"/>
      <selection activeCell="A6" sqref="A6"/>
      <selection pane="topRight" activeCell="A6" sqref="A6"/>
      <selection pane="bottomLeft" activeCell="A6" sqref="A6"/>
      <selection pane="bottomRight" sqref="A1:B1"/>
    </sheetView>
  </sheetViews>
  <sheetFormatPr defaultColWidth="9.26953125" defaultRowHeight="20.25" customHeight="1" x14ac:dyDescent="0.6"/>
  <cols>
    <col min="1" max="1" width="7.54296875" style="107" customWidth="1"/>
    <col min="2" max="2" width="76.54296875" style="107" customWidth="1"/>
    <col min="3" max="3" width="16.7265625" style="107" customWidth="1"/>
    <col min="4" max="4" width="22.1328125" style="107" customWidth="1"/>
    <col min="5" max="5" width="11.26953125" style="107" customWidth="1"/>
    <col min="6" max="6" width="13.26953125" style="107" customWidth="1"/>
    <col min="7" max="7" width="13.54296875" style="107" customWidth="1"/>
    <col min="8" max="8" width="12.54296875" style="107" customWidth="1"/>
    <col min="9" max="9" width="16.40625" style="107" customWidth="1"/>
    <col min="10" max="10" width="12.54296875" style="107" customWidth="1"/>
    <col min="11" max="11" width="10.40625" style="107" bestFit="1" customWidth="1"/>
    <col min="12" max="12" width="10.7265625" style="107" bestFit="1" customWidth="1"/>
    <col min="13" max="13" width="14.40625" style="107" bestFit="1" customWidth="1"/>
    <col min="14" max="14" width="12" style="107" customWidth="1"/>
    <col min="15" max="15" width="9.7265625" style="107" customWidth="1"/>
    <col min="16" max="16" width="13.26953125" style="107" customWidth="1"/>
    <col min="17" max="17" width="10.7265625" style="107" customWidth="1"/>
    <col min="18" max="18" width="13.7265625" style="107" customWidth="1"/>
    <col min="19" max="19" width="13.26953125" style="107" customWidth="1"/>
    <col min="20" max="20" width="7.26953125" style="107" customWidth="1"/>
    <col min="21" max="16384" width="9.26953125" style="107"/>
  </cols>
  <sheetData>
    <row r="1" spans="1:20" ht="31.5" customHeight="1" x14ac:dyDescent="0.6">
      <c r="A1" s="345" t="s">
        <v>751</v>
      </c>
      <c r="B1" s="345"/>
      <c r="C1" s="224"/>
      <c r="D1" s="224"/>
    </row>
    <row r="2" spans="1:20" ht="20.25" customHeight="1" x14ac:dyDescent="0.6">
      <c r="A2" s="341" t="s">
        <v>3</v>
      </c>
      <c r="B2" s="341"/>
    </row>
    <row r="3" spans="1:20" s="125" customFormat="1" ht="20.25" customHeight="1" x14ac:dyDescent="0.7">
      <c r="A3" s="362"/>
      <c r="B3" s="362"/>
      <c r="C3" s="362"/>
      <c r="D3" s="362"/>
      <c r="E3" s="363" t="s">
        <v>540</v>
      </c>
      <c r="F3" s="364"/>
      <c r="G3" s="362"/>
      <c r="H3" s="362"/>
      <c r="I3" s="362"/>
      <c r="J3" s="362"/>
      <c r="K3" s="363" t="s">
        <v>541</v>
      </c>
      <c r="L3" s="365"/>
      <c r="M3" s="364"/>
      <c r="N3" s="124"/>
      <c r="O3" s="124"/>
      <c r="P3" s="124"/>
      <c r="Q3" s="124"/>
      <c r="R3" s="359"/>
      <c r="S3" s="360"/>
      <c r="T3" s="124"/>
    </row>
    <row r="4" spans="1:20" s="126" customFormat="1" ht="20.25" customHeight="1" x14ac:dyDescent="0.55000000000000004">
      <c r="A4" s="366" t="s">
        <v>150</v>
      </c>
      <c r="B4" s="366" t="s">
        <v>151</v>
      </c>
      <c r="C4" s="367" t="s">
        <v>531</v>
      </c>
      <c r="D4" s="367" t="s">
        <v>153</v>
      </c>
      <c r="E4" s="358" t="s">
        <v>542</v>
      </c>
      <c r="F4" s="357" t="s">
        <v>543</v>
      </c>
      <c r="G4" s="356" t="s">
        <v>544</v>
      </c>
      <c r="H4" s="356" t="s">
        <v>545</v>
      </c>
      <c r="I4" s="356" t="s">
        <v>546</v>
      </c>
      <c r="J4" s="356" t="s">
        <v>547</v>
      </c>
      <c r="K4" s="358" t="s">
        <v>548</v>
      </c>
      <c r="L4" s="356" t="s">
        <v>549</v>
      </c>
      <c r="M4" s="357" t="s">
        <v>550</v>
      </c>
      <c r="N4" s="356" t="s">
        <v>551</v>
      </c>
      <c r="O4" s="356" t="s">
        <v>552</v>
      </c>
      <c r="P4" s="356" t="s">
        <v>553</v>
      </c>
      <c r="Q4" s="356" t="s">
        <v>554</v>
      </c>
      <c r="R4" s="358" t="s">
        <v>555</v>
      </c>
      <c r="S4" s="357" t="s">
        <v>556</v>
      </c>
      <c r="T4" s="356" t="s">
        <v>118</v>
      </c>
    </row>
    <row r="5" spans="1:20" s="126" customFormat="1" ht="20.25" customHeight="1" x14ac:dyDescent="0.55000000000000004">
      <c r="A5" s="366"/>
      <c r="B5" s="366"/>
      <c r="C5" s="367"/>
      <c r="D5" s="367"/>
      <c r="E5" s="358"/>
      <c r="F5" s="357"/>
      <c r="G5" s="356"/>
      <c r="H5" s="356"/>
      <c r="I5" s="356"/>
      <c r="J5" s="356"/>
      <c r="K5" s="358"/>
      <c r="L5" s="356"/>
      <c r="M5" s="357"/>
      <c r="N5" s="356"/>
      <c r="O5" s="356"/>
      <c r="P5" s="356"/>
      <c r="Q5" s="356"/>
      <c r="R5" s="358"/>
      <c r="S5" s="357"/>
      <c r="T5" s="356"/>
    </row>
    <row r="6" spans="1:20" s="126" customFormat="1" ht="20.25" customHeight="1" x14ac:dyDescent="0.55000000000000004">
      <c r="A6" s="366"/>
      <c r="B6" s="366"/>
      <c r="C6" s="367"/>
      <c r="D6" s="367"/>
      <c r="E6" s="358"/>
      <c r="F6" s="357"/>
      <c r="G6" s="356"/>
      <c r="H6" s="356"/>
      <c r="I6" s="356"/>
      <c r="J6" s="356"/>
      <c r="K6" s="358"/>
      <c r="L6" s="356"/>
      <c r="M6" s="357"/>
      <c r="N6" s="356"/>
      <c r="O6" s="356"/>
      <c r="P6" s="356"/>
      <c r="Q6" s="356"/>
      <c r="R6" s="358"/>
      <c r="S6" s="357"/>
      <c r="T6" s="356"/>
    </row>
    <row r="7" spans="1:20" ht="20.25" customHeight="1" x14ac:dyDescent="0.6">
      <c r="A7" s="60" t="s">
        <v>163</v>
      </c>
      <c r="B7" s="60" t="s">
        <v>166</v>
      </c>
      <c r="C7" s="60" t="s">
        <v>23</v>
      </c>
      <c r="D7" s="60" t="s">
        <v>167</v>
      </c>
      <c r="E7" s="149" t="s">
        <v>93</v>
      </c>
      <c r="F7" s="150" t="s">
        <v>93</v>
      </c>
      <c r="G7" s="151" t="s">
        <v>93</v>
      </c>
      <c r="H7" s="151" t="s">
        <v>93</v>
      </c>
      <c r="I7" s="151" t="s">
        <v>93</v>
      </c>
      <c r="J7" s="151" t="s">
        <v>93</v>
      </c>
      <c r="K7" s="149" t="s">
        <v>93</v>
      </c>
      <c r="L7" s="151" t="s">
        <v>93</v>
      </c>
      <c r="M7" s="150" t="s">
        <v>93</v>
      </c>
      <c r="N7" s="151" t="s">
        <v>93</v>
      </c>
      <c r="O7" s="151" t="s">
        <v>92</v>
      </c>
      <c r="P7" s="151" t="s">
        <v>93</v>
      </c>
      <c r="Q7" s="151" t="s">
        <v>93</v>
      </c>
      <c r="R7" s="149" t="s">
        <v>93</v>
      </c>
      <c r="S7" s="150" t="s">
        <v>93</v>
      </c>
      <c r="T7" s="151" t="s">
        <v>93</v>
      </c>
    </row>
    <row r="8" spans="1:20" ht="20.25" customHeight="1" x14ac:dyDescent="0.6">
      <c r="A8" s="60" t="s">
        <v>163</v>
      </c>
      <c r="B8" s="60" t="s">
        <v>166</v>
      </c>
      <c r="C8" s="60" t="s">
        <v>25</v>
      </c>
      <c r="D8" s="60" t="s">
        <v>167</v>
      </c>
      <c r="E8" s="149" t="s">
        <v>93</v>
      </c>
      <c r="F8" s="150" t="s">
        <v>93</v>
      </c>
      <c r="G8" s="151" t="s">
        <v>93</v>
      </c>
      <c r="H8" s="151" t="s">
        <v>93</v>
      </c>
      <c r="I8" s="151" t="s">
        <v>93</v>
      </c>
      <c r="J8" s="151" t="s">
        <v>93</v>
      </c>
      <c r="K8" s="149" t="s">
        <v>93</v>
      </c>
      <c r="L8" s="151" t="s">
        <v>93</v>
      </c>
      <c r="M8" s="150" t="s">
        <v>93</v>
      </c>
      <c r="N8" s="151" t="s">
        <v>92</v>
      </c>
      <c r="O8" s="151" t="s">
        <v>92</v>
      </c>
      <c r="P8" s="151" t="s">
        <v>92</v>
      </c>
      <c r="Q8" s="151" t="s">
        <v>92</v>
      </c>
      <c r="R8" s="149" t="s">
        <v>93</v>
      </c>
      <c r="S8" s="150" t="s">
        <v>93</v>
      </c>
      <c r="T8" s="151" t="s">
        <v>93</v>
      </c>
    </row>
    <row r="9" spans="1:20" ht="20.25" customHeight="1" x14ac:dyDescent="0.6">
      <c r="A9" s="60" t="s">
        <v>163</v>
      </c>
      <c r="B9" s="60" t="s">
        <v>166</v>
      </c>
      <c r="C9" s="60" t="s">
        <v>815</v>
      </c>
      <c r="D9" s="60" t="s">
        <v>167</v>
      </c>
      <c r="E9" s="149" t="s">
        <v>93</v>
      </c>
      <c r="F9" s="150" t="s">
        <v>93</v>
      </c>
      <c r="G9" s="151" t="s">
        <v>93</v>
      </c>
      <c r="H9" s="151" t="s">
        <v>93</v>
      </c>
      <c r="I9" s="151" t="s">
        <v>93</v>
      </c>
      <c r="J9" s="151" t="s">
        <v>93</v>
      </c>
      <c r="K9" s="149" t="s">
        <v>93</v>
      </c>
      <c r="L9" s="151" t="s">
        <v>93</v>
      </c>
      <c r="M9" s="150" t="s">
        <v>93</v>
      </c>
      <c r="N9" s="151" t="s">
        <v>92</v>
      </c>
      <c r="O9" s="151" t="s">
        <v>92</v>
      </c>
      <c r="P9" s="151" t="s">
        <v>93</v>
      </c>
      <c r="Q9" s="151" t="s">
        <v>92</v>
      </c>
      <c r="R9" s="149" t="s">
        <v>93</v>
      </c>
      <c r="S9" s="150" t="s">
        <v>93</v>
      </c>
      <c r="T9" s="151" t="s">
        <v>93</v>
      </c>
    </row>
    <row r="10" spans="1:20" ht="20.25" customHeight="1" x14ac:dyDescent="0.6">
      <c r="A10" s="60" t="s">
        <v>163</v>
      </c>
      <c r="B10" s="60" t="s">
        <v>166</v>
      </c>
      <c r="C10" s="60" t="s">
        <v>34</v>
      </c>
      <c r="D10" s="60" t="s">
        <v>167</v>
      </c>
      <c r="E10" s="149" t="s">
        <v>93</v>
      </c>
      <c r="F10" s="150" t="s">
        <v>92</v>
      </c>
      <c r="G10" s="151" t="s">
        <v>93</v>
      </c>
      <c r="H10" s="151" t="s">
        <v>93</v>
      </c>
      <c r="I10" s="151" t="s">
        <v>93</v>
      </c>
      <c r="J10" s="151" t="s">
        <v>92</v>
      </c>
      <c r="K10" s="149" t="s">
        <v>92</v>
      </c>
      <c r="L10" s="151" t="s">
        <v>93</v>
      </c>
      <c r="M10" s="150" t="s">
        <v>93</v>
      </c>
      <c r="N10" s="151" t="s">
        <v>92</v>
      </c>
      <c r="O10" s="151" t="s">
        <v>92</v>
      </c>
      <c r="P10" s="151" t="s">
        <v>92</v>
      </c>
      <c r="Q10" s="151" t="s">
        <v>92</v>
      </c>
      <c r="R10" s="149" t="s">
        <v>92</v>
      </c>
      <c r="S10" s="150" t="s">
        <v>92</v>
      </c>
      <c r="T10" s="151" t="s">
        <v>93</v>
      </c>
    </row>
    <row r="11" spans="1:20" ht="20.25" customHeight="1" x14ac:dyDescent="0.6">
      <c r="A11" s="60" t="s">
        <v>163</v>
      </c>
      <c r="B11" s="60" t="s">
        <v>166</v>
      </c>
      <c r="C11" s="60" t="s">
        <v>816</v>
      </c>
      <c r="D11" s="60" t="s">
        <v>167</v>
      </c>
      <c r="E11" s="149" t="s">
        <v>93</v>
      </c>
      <c r="F11" s="150" t="s">
        <v>93</v>
      </c>
      <c r="G11" s="151" t="s">
        <v>92</v>
      </c>
      <c r="H11" s="151" t="s">
        <v>93</v>
      </c>
      <c r="I11" s="151" t="s">
        <v>93</v>
      </c>
      <c r="J11" s="151" t="s">
        <v>93</v>
      </c>
      <c r="K11" s="149" t="s">
        <v>92</v>
      </c>
      <c r="L11" s="151" t="s">
        <v>93</v>
      </c>
      <c r="M11" s="150" t="s">
        <v>93</v>
      </c>
      <c r="N11" s="151" t="s">
        <v>92</v>
      </c>
      <c r="O11" s="151" t="s">
        <v>92</v>
      </c>
      <c r="P11" s="151" t="s">
        <v>92</v>
      </c>
      <c r="Q11" s="151" t="s">
        <v>92</v>
      </c>
      <c r="R11" s="149" t="s">
        <v>93</v>
      </c>
      <c r="S11" s="150" t="s">
        <v>93</v>
      </c>
      <c r="T11" s="151" t="s">
        <v>93</v>
      </c>
    </row>
    <row r="12" spans="1:20" ht="20.25" customHeight="1" x14ac:dyDescent="0.6">
      <c r="A12" s="60" t="s">
        <v>163</v>
      </c>
      <c r="B12" s="60" t="s">
        <v>166</v>
      </c>
      <c r="C12" s="60" t="s">
        <v>40</v>
      </c>
      <c r="D12" s="60" t="s">
        <v>167</v>
      </c>
      <c r="E12" s="149" t="s">
        <v>93</v>
      </c>
      <c r="F12" s="150" t="s">
        <v>93</v>
      </c>
      <c r="G12" s="151" t="s">
        <v>93</v>
      </c>
      <c r="H12" s="151" t="s">
        <v>92</v>
      </c>
      <c r="I12" s="151" t="s">
        <v>93</v>
      </c>
      <c r="J12" s="151" t="s">
        <v>92</v>
      </c>
      <c r="K12" s="149" t="s">
        <v>92</v>
      </c>
      <c r="L12" s="151" t="s">
        <v>93</v>
      </c>
      <c r="M12" s="150" t="s">
        <v>93</v>
      </c>
      <c r="N12" s="151" t="s">
        <v>92</v>
      </c>
      <c r="O12" s="151" t="s">
        <v>92</v>
      </c>
      <c r="P12" s="151" t="s">
        <v>93</v>
      </c>
      <c r="Q12" s="151" t="s">
        <v>93</v>
      </c>
      <c r="R12" s="149" t="s">
        <v>92</v>
      </c>
      <c r="S12" s="150" t="s">
        <v>93</v>
      </c>
      <c r="T12" s="151" t="s">
        <v>93</v>
      </c>
    </row>
    <row r="13" spans="1:20" ht="20.25" customHeight="1" x14ac:dyDescent="0.6">
      <c r="A13" s="60" t="s">
        <v>163</v>
      </c>
      <c r="B13" s="60" t="s">
        <v>166</v>
      </c>
      <c r="C13" s="60" t="s">
        <v>44</v>
      </c>
      <c r="D13" s="60" t="s">
        <v>167</v>
      </c>
      <c r="E13" s="149" t="s">
        <v>93</v>
      </c>
      <c r="F13" s="150" t="s">
        <v>92</v>
      </c>
      <c r="G13" s="151" t="s">
        <v>93</v>
      </c>
      <c r="H13" s="151" t="s">
        <v>92</v>
      </c>
      <c r="I13" s="151" t="s">
        <v>93</v>
      </c>
      <c r="J13" s="151" t="s">
        <v>92</v>
      </c>
      <c r="K13" s="149" t="s">
        <v>92</v>
      </c>
      <c r="L13" s="151" t="s">
        <v>93</v>
      </c>
      <c r="M13" s="150" t="s">
        <v>93</v>
      </c>
      <c r="N13" s="151" t="s">
        <v>93</v>
      </c>
      <c r="O13" s="151" t="s">
        <v>92</v>
      </c>
      <c r="P13" s="151" t="s">
        <v>93</v>
      </c>
      <c r="Q13" s="151" t="s">
        <v>92</v>
      </c>
      <c r="R13" s="149" t="s">
        <v>93</v>
      </c>
      <c r="S13" s="150" t="s">
        <v>93</v>
      </c>
      <c r="T13" s="151" t="s">
        <v>93</v>
      </c>
    </row>
    <row r="14" spans="1:20" ht="20.25" customHeight="1" x14ac:dyDescent="0.6">
      <c r="A14" s="60" t="s">
        <v>163</v>
      </c>
      <c r="B14" s="60" t="s">
        <v>166</v>
      </c>
      <c r="C14" s="60" t="s">
        <v>46</v>
      </c>
      <c r="D14" s="60" t="s">
        <v>167</v>
      </c>
      <c r="E14" s="149" t="s">
        <v>93</v>
      </c>
      <c r="F14" s="150" t="s">
        <v>93</v>
      </c>
      <c r="G14" s="151" t="s">
        <v>93</v>
      </c>
      <c r="H14" s="151" t="s">
        <v>92</v>
      </c>
      <c r="I14" s="151" t="s">
        <v>93</v>
      </c>
      <c r="J14" s="151" t="s">
        <v>92</v>
      </c>
      <c r="K14" s="149" t="s">
        <v>92</v>
      </c>
      <c r="L14" s="151" t="s">
        <v>93</v>
      </c>
      <c r="M14" s="150" t="s">
        <v>93</v>
      </c>
      <c r="N14" s="151" t="s">
        <v>92</v>
      </c>
      <c r="O14" s="151" t="s">
        <v>92</v>
      </c>
      <c r="P14" s="151" t="s">
        <v>92</v>
      </c>
      <c r="Q14" s="151" t="s">
        <v>92</v>
      </c>
      <c r="R14" s="149" t="s">
        <v>93</v>
      </c>
      <c r="S14" s="150" t="s">
        <v>93</v>
      </c>
      <c r="T14" s="151" t="s">
        <v>93</v>
      </c>
    </row>
    <row r="15" spans="1:20" ht="20.25" customHeight="1" x14ac:dyDescent="0.6">
      <c r="A15" s="60" t="s">
        <v>163</v>
      </c>
      <c r="B15" s="60" t="s">
        <v>166</v>
      </c>
      <c r="C15" s="60" t="s">
        <v>48</v>
      </c>
      <c r="D15" s="60" t="s">
        <v>167</v>
      </c>
      <c r="E15" s="149" t="s">
        <v>93</v>
      </c>
      <c r="F15" s="150" t="s">
        <v>93</v>
      </c>
      <c r="G15" s="151" t="s">
        <v>93</v>
      </c>
      <c r="H15" s="151" t="s">
        <v>92</v>
      </c>
      <c r="I15" s="151" t="s">
        <v>93</v>
      </c>
      <c r="J15" s="151" t="s">
        <v>92</v>
      </c>
      <c r="K15" s="149" t="s">
        <v>92</v>
      </c>
      <c r="L15" s="151" t="s">
        <v>92</v>
      </c>
      <c r="M15" s="150" t="s">
        <v>93</v>
      </c>
      <c r="N15" s="151" t="s">
        <v>92</v>
      </c>
      <c r="O15" s="151" t="s">
        <v>92</v>
      </c>
      <c r="P15" s="151" t="s">
        <v>93</v>
      </c>
      <c r="Q15" s="151" t="s">
        <v>92</v>
      </c>
      <c r="R15" s="149" t="s">
        <v>93</v>
      </c>
      <c r="S15" s="150" t="s">
        <v>93</v>
      </c>
      <c r="T15" s="151" t="s">
        <v>93</v>
      </c>
    </row>
    <row r="16" spans="1:20" ht="20.25" customHeight="1" x14ac:dyDescent="0.6">
      <c r="A16" s="60" t="s">
        <v>163</v>
      </c>
      <c r="B16" s="60" t="s">
        <v>168</v>
      </c>
      <c r="C16" s="60" t="s">
        <v>5</v>
      </c>
      <c r="D16" s="60" t="s">
        <v>165</v>
      </c>
      <c r="E16" s="149" t="s">
        <v>92</v>
      </c>
      <c r="F16" s="150" t="s">
        <v>93</v>
      </c>
      <c r="G16" s="151" t="s">
        <v>93</v>
      </c>
      <c r="H16" s="151" t="s">
        <v>93</v>
      </c>
      <c r="I16" s="151" t="s">
        <v>93</v>
      </c>
      <c r="J16" s="151" t="s">
        <v>92</v>
      </c>
      <c r="K16" s="149" t="s">
        <v>92</v>
      </c>
      <c r="L16" s="151" t="s">
        <v>93</v>
      </c>
      <c r="M16" s="150" t="s">
        <v>93</v>
      </c>
      <c r="N16" s="151" t="s">
        <v>93</v>
      </c>
      <c r="O16" s="151" t="s">
        <v>93</v>
      </c>
      <c r="P16" s="151" t="s">
        <v>93</v>
      </c>
      <c r="Q16" s="151" t="s">
        <v>93</v>
      </c>
      <c r="R16" s="149" t="s">
        <v>93</v>
      </c>
      <c r="S16" s="150" t="s">
        <v>93</v>
      </c>
      <c r="T16" s="151" t="s">
        <v>93</v>
      </c>
    </row>
    <row r="17" spans="1:20" ht="20.25" customHeight="1" x14ac:dyDescent="0.6">
      <c r="A17" s="60" t="s">
        <v>170</v>
      </c>
      <c r="B17" s="60" t="s">
        <v>171</v>
      </c>
      <c r="C17" s="60" t="s">
        <v>40</v>
      </c>
      <c r="D17" s="60" t="s">
        <v>167</v>
      </c>
      <c r="E17" s="149" t="s">
        <v>93</v>
      </c>
      <c r="F17" s="150" t="s">
        <v>92</v>
      </c>
      <c r="G17" s="151" t="s">
        <v>92</v>
      </c>
      <c r="H17" s="151" t="s">
        <v>92</v>
      </c>
      <c r="I17" s="151" t="s">
        <v>93</v>
      </c>
      <c r="J17" s="151" t="s">
        <v>92</v>
      </c>
      <c r="K17" s="149" t="s">
        <v>92</v>
      </c>
      <c r="L17" s="151" t="s">
        <v>93</v>
      </c>
      <c r="M17" s="150" t="s">
        <v>93</v>
      </c>
      <c r="N17" s="151" t="s">
        <v>92</v>
      </c>
      <c r="O17" s="151" t="s">
        <v>92</v>
      </c>
      <c r="P17" s="151" t="s">
        <v>92</v>
      </c>
      <c r="Q17" s="151" t="s">
        <v>92</v>
      </c>
      <c r="R17" s="149" t="s">
        <v>92</v>
      </c>
      <c r="S17" s="150" t="s">
        <v>93</v>
      </c>
      <c r="T17" s="151" t="s">
        <v>93</v>
      </c>
    </row>
    <row r="18" spans="1:20" ht="20.25" customHeight="1" x14ac:dyDescent="0.6">
      <c r="A18" s="60" t="s">
        <v>170</v>
      </c>
      <c r="B18" s="60" t="s">
        <v>172</v>
      </c>
      <c r="C18" s="60" t="s">
        <v>34</v>
      </c>
      <c r="D18" s="60" t="s">
        <v>165</v>
      </c>
      <c r="E18" s="149" t="s">
        <v>93</v>
      </c>
      <c r="F18" s="150" t="s">
        <v>92</v>
      </c>
      <c r="G18" s="151" t="s">
        <v>93</v>
      </c>
      <c r="H18" s="151" t="s">
        <v>92</v>
      </c>
      <c r="I18" s="151" t="s">
        <v>93</v>
      </c>
      <c r="J18" s="151" t="s">
        <v>92</v>
      </c>
      <c r="K18" s="149" t="s">
        <v>92</v>
      </c>
      <c r="L18" s="151" t="s">
        <v>92</v>
      </c>
      <c r="M18" s="150" t="s">
        <v>92</v>
      </c>
      <c r="N18" s="151" t="s">
        <v>92</v>
      </c>
      <c r="O18" s="151" t="s">
        <v>92</v>
      </c>
      <c r="P18" s="151" t="s">
        <v>92</v>
      </c>
      <c r="Q18" s="151" t="s">
        <v>92</v>
      </c>
      <c r="R18" s="149" t="s">
        <v>92</v>
      </c>
      <c r="S18" s="150" t="s">
        <v>93</v>
      </c>
      <c r="T18" s="151" t="s">
        <v>93</v>
      </c>
    </row>
    <row r="19" spans="1:20" ht="20.25" customHeight="1" x14ac:dyDescent="0.6">
      <c r="A19" s="60" t="s">
        <v>170</v>
      </c>
      <c r="B19" s="60" t="s">
        <v>817</v>
      </c>
      <c r="C19" s="60" t="s">
        <v>5</v>
      </c>
      <c r="D19" s="60" t="s">
        <v>165</v>
      </c>
      <c r="E19" s="149" t="s">
        <v>93</v>
      </c>
      <c r="F19" s="150" t="s">
        <v>93</v>
      </c>
      <c r="G19" s="151" t="s">
        <v>93</v>
      </c>
      <c r="H19" s="151" t="s">
        <v>93</v>
      </c>
      <c r="I19" s="151" t="s">
        <v>93</v>
      </c>
      <c r="J19" s="151" t="s">
        <v>92</v>
      </c>
      <c r="K19" s="149" t="s">
        <v>92</v>
      </c>
      <c r="L19" s="151" t="s">
        <v>93</v>
      </c>
      <c r="M19" s="150" t="s">
        <v>93</v>
      </c>
      <c r="N19" s="151" t="s">
        <v>92</v>
      </c>
      <c r="O19" s="151" t="s">
        <v>92</v>
      </c>
      <c r="P19" s="151" t="s">
        <v>92</v>
      </c>
      <c r="Q19" s="151" t="s">
        <v>92</v>
      </c>
      <c r="R19" s="149" t="s">
        <v>93</v>
      </c>
      <c r="S19" s="150" t="s">
        <v>92</v>
      </c>
      <c r="T19" s="151" t="s">
        <v>93</v>
      </c>
    </row>
    <row r="20" spans="1:20" ht="20.25" customHeight="1" x14ac:dyDescent="0.6">
      <c r="A20" s="60" t="s">
        <v>173</v>
      </c>
      <c r="B20" s="60" t="s">
        <v>818</v>
      </c>
      <c r="C20" s="60" t="s">
        <v>25</v>
      </c>
      <c r="D20" s="60" t="s">
        <v>165</v>
      </c>
      <c r="E20" s="149" t="s">
        <v>92</v>
      </c>
      <c r="F20" s="150" t="s">
        <v>92</v>
      </c>
      <c r="G20" s="151" t="s">
        <v>93</v>
      </c>
      <c r="H20" s="151" t="s">
        <v>93</v>
      </c>
      <c r="I20" s="151" t="s">
        <v>93</v>
      </c>
      <c r="J20" s="151" t="s">
        <v>92</v>
      </c>
      <c r="K20" s="149" t="s">
        <v>92</v>
      </c>
      <c r="L20" s="151" t="s">
        <v>93</v>
      </c>
      <c r="M20" s="150" t="s">
        <v>93</v>
      </c>
      <c r="N20" s="151" t="s">
        <v>92</v>
      </c>
      <c r="O20" s="151" t="s">
        <v>92</v>
      </c>
      <c r="P20" s="151" t="s">
        <v>92</v>
      </c>
      <c r="Q20" s="151" t="s">
        <v>92</v>
      </c>
      <c r="R20" s="149" t="s">
        <v>93</v>
      </c>
      <c r="S20" s="150" t="s">
        <v>92</v>
      </c>
      <c r="T20" s="151" t="s">
        <v>93</v>
      </c>
    </row>
    <row r="21" spans="1:20" ht="20.25" customHeight="1" x14ac:dyDescent="0.6">
      <c r="A21" s="60" t="s">
        <v>173</v>
      </c>
      <c r="B21" s="60" t="s">
        <v>174</v>
      </c>
      <c r="C21" s="60" t="s">
        <v>5</v>
      </c>
      <c r="D21" s="60" t="s">
        <v>165</v>
      </c>
      <c r="E21" s="149" t="s">
        <v>93</v>
      </c>
      <c r="F21" s="150" t="s">
        <v>93</v>
      </c>
      <c r="G21" s="151" t="s">
        <v>93</v>
      </c>
      <c r="H21" s="151" t="s">
        <v>93</v>
      </c>
      <c r="I21" s="151" t="s">
        <v>93</v>
      </c>
      <c r="J21" s="151" t="s">
        <v>92</v>
      </c>
      <c r="K21" s="149" t="s">
        <v>92</v>
      </c>
      <c r="L21" s="151" t="s">
        <v>93</v>
      </c>
      <c r="M21" s="150" t="s">
        <v>93</v>
      </c>
      <c r="N21" s="151" t="s">
        <v>92</v>
      </c>
      <c r="O21" s="151" t="s">
        <v>92</v>
      </c>
      <c r="P21" s="151" t="s">
        <v>93</v>
      </c>
      <c r="Q21" s="151" t="s">
        <v>92</v>
      </c>
      <c r="R21" s="149" t="s">
        <v>93</v>
      </c>
      <c r="S21" s="150" t="s">
        <v>93</v>
      </c>
      <c r="T21" s="151" t="s">
        <v>93</v>
      </c>
    </row>
    <row r="22" spans="1:20" ht="20.25" customHeight="1" x14ac:dyDescent="0.6">
      <c r="A22" s="60" t="s">
        <v>175</v>
      </c>
      <c r="B22" s="60" t="s">
        <v>176</v>
      </c>
      <c r="C22" s="60" t="s">
        <v>5</v>
      </c>
      <c r="D22" s="60" t="s">
        <v>165</v>
      </c>
      <c r="E22" s="149" t="s">
        <v>92</v>
      </c>
      <c r="F22" s="150" t="s">
        <v>92</v>
      </c>
      <c r="G22" s="151" t="s">
        <v>93</v>
      </c>
      <c r="H22" s="151" t="s">
        <v>93</v>
      </c>
      <c r="I22" s="151" t="s">
        <v>93</v>
      </c>
      <c r="J22" s="151" t="s">
        <v>92</v>
      </c>
      <c r="K22" s="149" t="s">
        <v>92</v>
      </c>
      <c r="L22" s="151" t="s">
        <v>93</v>
      </c>
      <c r="M22" s="150" t="s">
        <v>93</v>
      </c>
      <c r="N22" s="151" t="s">
        <v>92</v>
      </c>
      <c r="O22" s="151" t="s">
        <v>92</v>
      </c>
      <c r="P22" s="151" t="s">
        <v>92</v>
      </c>
      <c r="Q22" s="151" t="s">
        <v>93</v>
      </c>
      <c r="R22" s="149" t="s">
        <v>93</v>
      </c>
      <c r="S22" s="150" t="s">
        <v>93</v>
      </c>
      <c r="T22" s="151" t="s">
        <v>93</v>
      </c>
    </row>
    <row r="23" spans="1:20" ht="20.25" customHeight="1" x14ac:dyDescent="0.6">
      <c r="A23" s="60" t="s">
        <v>175</v>
      </c>
      <c r="B23" s="60" t="s">
        <v>176</v>
      </c>
      <c r="C23" s="60" t="s">
        <v>34</v>
      </c>
      <c r="D23" s="60" t="s">
        <v>165</v>
      </c>
      <c r="E23" s="149" t="s">
        <v>92</v>
      </c>
      <c r="F23" s="150" t="s">
        <v>92</v>
      </c>
      <c r="G23" s="151" t="s">
        <v>93</v>
      </c>
      <c r="H23" s="151" t="s">
        <v>92</v>
      </c>
      <c r="I23" s="151" t="s">
        <v>93</v>
      </c>
      <c r="J23" s="151" t="s">
        <v>92</v>
      </c>
      <c r="K23" s="149" t="s">
        <v>92</v>
      </c>
      <c r="L23" s="151" t="s">
        <v>92</v>
      </c>
      <c r="M23" s="150" t="s">
        <v>93</v>
      </c>
      <c r="N23" s="151" t="s">
        <v>92</v>
      </c>
      <c r="O23" s="151" t="s">
        <v>92</v>
      </c>
      <c r="P23" s="151" t="s">
        <v>92</v>
      </c>
      <c r="Q23" s="151" t="s">
        <v>92</v>
      </c>
      <c r="R23" s="149" t="s">
        <v>93</v>
      </c>
      <c r="S23" s="150" t="s">
        <v>93</v>
      </c>
      <c r="T23" s="151" t="s">
        <v>93</v>
      </c>
    </row>
    <row r="24" spans="1:20" ht="20.25" customHeight="1" x14ac:dyDescent="0.6">
      <c r="A24" s="60" t="s">
        <v>175</v>
      </c>
      <c r="B24" s="60" t="s">
        <v>177</v>
      </c>
      <c r="C24" s="60" t="s">
        <v>25</v>
      </c>
      <c r="D24" s="60" t="s">
        <v>165</v>
      </c>
      <c r="E24" s="149" t="s">
        <v>93</v>
      </c>
      <c r="F24" s="150" t="s">
        <v>93</v>
      </c>
      <c r="G24" s="151" t="s">
        <v>93</v>
      </c>
      <c r="H24" s="151" t="s">
        <v>93</v>
      </c>
      <c r="I24" s="151" t="s">
        <v>93</v>
      </c>
      <c r="J24" s="151" t="s">
        <v>92</v>
      </c>
      <c r="K24" s="149" t="s">
        <v>93</v>
      </c>
      <c r="L24" s="151" t="s">
        <v>92</v>
      </c>
      <c r="M24" s="150" t="s">
        <v>93</v>
      </c>
      <c r="N24" s="151" t="s">
        <v>92</v>
      </c>
      <c r="O24" s="151" t="s">
        <v>92</v>
      </c>
      <c r="P24" s="151" t="s">
        <v>92</v>
      </c>
      <c r="Q24" s="151" t="s">
        <v>93</v>
      </c>
      <c r="R24" s="149" t="s">
        <v>93</v>
      </c>
      <c r="S24" s="150" t="s">
        <v>93</v>
      </c>
      <c r="T24" s="151" t="s">
        <v>92</v>
      </c>
    </row>
    <row r="25" spans="1:20" ht="20.25" customHeight="1" x14ac:dyDescent="0.6">
      <c r="A25" s="60" t="s">
        <v>175</v>
      </c>
      <c r="B25" s="60" t="s">
        <v>178</v>
      </c>
      <c r="C25" s="60" t="s">
        <v>34</v>
      </c>
      <c r="D25" s="60" t="s">
        <v>165</v>
      </c>
      <c r="E25" s="149" t="s">
        <v>93</v>
      </c>
      <c r="F25" s="150" t="s">
        <v>93</v>
      </c>
      <c r="G25" s="151" t="s">
        <v>93</v>
      </c>
      <c r="H25" s="151" t="s">
        <v>92</v>
      </c>
      <c r="I25" s="151" t="s">
        <v>93</v>
      </c>
      <c r="J25" s="151" t="s">
        <v>93</v>
      </c>
      <c r="K25" s="149" t="s">
        <v>92</v>
      </c>
      <c r="L25" s="151" t="s">
        <v>93</v>
      </c>
      <c r="M25" s="150" t="s">
        <v>93</v>
      </c>
      <c r="N25" s="151" t="s">
        <v>92</v>
      </c>
      <c r="O25" s="151" t="s">
        <v>92</v>
      </c>
      <c r="P25" s="151" t="s">
        <v>92</v>
      </c>
      <c r="Q25" s="151" t="s">
        <v>93</v>
      </c>
      <c r="R25" s="149" t="s">
        <v>92</v>
      </c>
      <c r="S25" s="150" t="s">
        <v>93</v>
      </c>
      <c r="T25" s="151" t="s">
        <v>93</v>
      </c>
    </row>
    <row r="26" spans="1:20" ht="20.25" customHeight="1" x14ac:dyDescent="0.6">
      <c r="A26" s="60" t="s">
        <v>175</v>
      </c>
      <c r="B26" s="60" t="s">
        <v>179</v>
      </c>
      <c r="C26" s="60" t="s">
        <v>180</v>
      </c>
      <c r="D26" s="60" t="s">
        <v>165</v>
      </c>
      <c r="E26" s="149" t="s">
        <v>92</v>
      </c>
      <c r="F26" s="150" t="s">
        <v>92</v>
      </c>
      <c r="G26" s="151" t="s">
        <v>93</v>
      </c>
      <c r="H26" s="151" t="s">
        <v>92</v>
      </c>
      <c r="I26" s="151" t="s">
        <v>92</v>
      </c>
      <c r="J26" s="151" t="s">
        <v>92</v>
      </c>
      <c r="K26" s="149" t="s">
        <v>92</v>
      </c>
      <c r="L26" s="151" t="s">
        <v>92</v>
      </c>
      <c r="M26" s="150" t="s">
        <v>92</v>
      </c>
      <c r="N26" s="151" t="s">
        <v>92</v>
      </c>
      <c r="O26" s="151" t="s">
        <v>92</v>
      </c>
      <c r="P26" s="151" t="s">
        <v>92</v>
      </c>
      <c r="Q26" s="151" t="s">
        <v>92</v>
      </c>
      <c r="R26" s="149" t="s">
        <v>93</v>
      </c>
      <c r="S26" s="150" t="s">
        <v>93</v>
      </c>
      <c r="T26" s="151" t="s">
        <v>93</v>
      </c>
    </row>
    <row r="27" spans="1:20" ht="20.25" customHeight="1" x14ac:dyDescent="0.6">
      <c r="A27" s="60" t="s">
        <v>175</v>
      </c>
      <c r="B27" s="60" t="s">
        <v>181</v>
      </c>
      <c r="C27" s="60" t="s">
        <v>25</v>
      </c>
      <c r="D27" s="60" t="s">
        <v>165</v>
      </c>
      <c r="E27" s="149" t="s">
        <v>92</v>
      </c>
      <c r="F27" s="150" t="s">
        <v>92</v>
      </c>
      <c r="G27" s="151" t="s">
        <v>93</v>
      </c>
      <c r="H27" s="151" t="s">
        <v>93</v>
      </c>
      <c r="I27" s="151" t="s">
        <v>93</v>
      </c>
      <c r="J27" s="151" t="s">
        <v>93</v>
      </c>
      <c r="K27" s="149" t="s">
        <v>93</v>
      </c>
      <c r="L27" s="151" t="s">
        <v>93</v>
      </c>
      <c r="M27" s="150" t="s">
        <v>93</v>
      </c>
      <c r="N27" s="151" t="s">
        <v>93</v>
      </c>
      <c r="O27" s="151" t="s">
        <v>92</v>
      </c>
      <c r="P27" s="151" t="s">
        <v>92</v>
      </c>
      <c r="Q27" s="151" t="s">
        <v>92</v>
      </c>
      <c r="R27" s="149" t="s">
        <v>93</v>
      </c>
      <c r="S27" s="150" t="s">
        <v>93</v>
      </c>
      <c r="T27" s="151" t="s">
        <v>93</v>
      </c>
    </row>
    <row r="28" spans="1:20" ht="20.25" customHeight="1" x14ac:dyDescent="0.6">
      <c r="A28" s="60" t="s">
        <v>175</v>
      </c>
      <c r="B28" s="60" t="s">
        <v>182</v>
      </c>
      <c r="C28" s="60" t="s">
        <v>25</v>
      </c>
      <c r="D28" s="60" t="s">
        <v>165</v>
      </c>
      <c r="E28" s="149" t="s">
        <v>92</v>
      </c>
      <c r="F28" s="150" t="s">
        <v>92</v>
      </c>
      <c r="G28" s="151" t="s">
        <v>93</v>
      </c>
      <c r="H28" s="151" t="s">
        <v>92</v>
      </c>
      <c r="I28" s="151" t="s">
        <v>92</v>
      </c>
      <c r="J28" s="151" t="s">
        <v>92</v>
      </c>
      <c r="K28" s="149" t="s">
        <v>92</v>
      </c>
      <c r="L28" s="151" t="s">
        <v>93</v>
      </c>
      <c r="M28" s="150" t="s">
        <v>92</v>
      </c>
      <c r="N28" s="151" t="s">
        <v>92</v>
      </c>
      <c r="O28" s="151" t="s">
        <v>92</v>
      </c>
      <c r="P28" s="151" t="s">
        <v>92</v>
      </c>
      <c r="Q28" s="151" t="s">
        <v>93</v>
      </c>
      <c r="R28" s="149" t="s">
        <v>93</v>
      </c>
      <c r="S28" s="150" t="s">
        <v>93</v>
      </c>
      <c r="T28" s="151" t="s">
        <v>93</v>
      </c>
    </row>
    <row r="29" spans="1:20" ht="20.25" customHeight="1" x14ac:dyDescent="0.6">
      <c r="A29" s="60" t="s">
        <v>175</v>
      </c>
      <c r="B29" s="60" t="s">
        <v>182</v>
      </c>
      <c r="C29" s="60" t="s">
        <v>34</v>
      </c>
      <c r="D29" s="60" t="s">
        <v>165</v>
      </c>
      <c r="E29" s="149" t="s">
        <v>92</v>
      </c>
      <c r="F29" s="150" t="s">
        <v>92</v>
      </c>
      <c r="G29" s="151" t="s">
        <v>93</v>
      </c>
      <c r="H29" s="151" t="s">
        <v>92</v>
      </c>
      <c r="I29" s="151" t="s">
        <v>92</v>
      </c>
      <c r="J29" s="151" t="s">
        <v>92</v>
      </c>
      <c r="K29" s="149" t="s">
        <v>92</v>
      </c>
      <c r="L29" s="151" t="s">
        <v>92</v>
      </c>
      <c r="M29" s="150" t="s">
        <v>93</v>
      </c>
      <c r="N29" s="151" t="s">
        <v>92</v>
      </c>
      <c r="O29" s="151" t="s">
        <v>92</v>
      </c>
      <c r="P29" s="151" t="s">
        <v>92</v>
      </c>
      <c r="Q29" s="151" t="s">
        <v>92</v>
      </c>
      <c r="R29" s="149" t="s">
        <v>93</v>
      </c>
      <c r="S29" s="150" t="s">
        <v>93</v>
      </c>
      <c r="T29" s="151" t="s">
        <v>93</v>
      </c>
    </row>
    <row r="30" spans="1:20" ht="20.25" customHeight="1" x14ac:dyDescent="0.6">
      <c r="A30" s="60" t="s">
        <v>175</v>
      </c>
      <c r="B30" s="60" t="s">
        <v>183</v>
      </c>
      <c r="C30" s="60" t="s">
        <v>23</v>
      </c>
      <c r="D30" s="60" t="s">
        <v>167</v>
      </c>
      <c r="E30" s="149" t="s">
        <v>93</v>
      </c>
      <c r="F30" s="150" t="s">
        <v>93</v>
      </c>
      <c r="G30" s="151" t="s">
        <v>93</v>
      </c>
      <c r="H30" s="151" t="s">
        <v>92</v>
      </c>
      <c r="I30" s="151" t="s">
        <v>92</v>
      </c>
      <c r="J30" s="151" t="s">
        <v>92</v>
      </c>
      <c r="K30" s="149" t="s">
        <v>92</v>
      </c>
      <c r="L30" s="151" t="s">
        <v>93</v>
      </c>
      <c r="M30" s="150" t="s">
        <v>93</v>
      </c>
      <c r="N30" s="151" t="s">
        <v>92</v>
      </c>
      <c r="O30" s="151" t="s">
        <v>92</v>
      </c>
      <c r="P30" s="151" t="s">
        <v>93</v>
      </c>
      <c r="Q30" s="151" t="s">
        <v>93</v>
      </c>
      <c r="R30" s="149" t="s">
        <v>93</v>
      </c>
      <c r="S30" s="150" t="s">
        <v>93</v>
      </c>
      <c r="T30" s="151" t="s">
        <v>93</v>
      </c>
    </row>
    <row r="31" spans="1:20" ht="20.25" customHeight="1" x14ac:dyDescent="0.6">
      <c r="A31" s="60" t="s">
        <v>175</v>
      </c>
      <c r="B31" s="60" t="s">
        <v>183</v>
      </c>
      <c r="C31" s="60" t="s">
        <v>34</v>
      </c>
      <c r="D31" s="60" t="s">
        <v>167</v>
      </c>
      <c r="E31" s="149" t="s">
        <v>92</v>
      </c>
      <c r="F31" s="150" t="s">
        <v>92</v>
      </c>
      <c r="G31" s="151" t="s">
        <v>93</v>
      </c>
      <c r="H31" s="151" t="s">
        <v>92</v>
      </c>
      <c r="I31" s="151" t="s">
        <v>92</v>
      </c>
      <c r="J31" s="151" t="s">
        <v>92</v>
      </c>
      <c r="K31" s="149" t="s">
        <v>92</v>
      </c>
      <c r="L31" s="151" t="s">
        <v>92</v>
      </c>
      <c r="M31" s="150" t="s">
        <v>92</v>
      </c>
      <c r="N31" s="151" t="s">
        <v>92</v>
      </c>
      <c r="O31" s="151" t="s">
        <v>92</v>
      </c>
      <c r="P31" s="151" t="s">
        <v>92</v>
      </c>
      <c r="Q31" s="151" t="s">
        <v>92</v>
      </c>
      <c r="R31" s="149" t="s">
        <v>92</v>
      </c>
      <c r="S31" s="150" t="s">
        <v>92</v>
      </c>
      <c r="T31" s="151" t="s">
        <v>93</v>
      </c>
    </row>
    <row r="32" spans="1:20" ht="20.25" customHeight="1" x14ac:dyDescent="0.6">
      <c r="A32" s="60" t="s">
        <v>175</v>
      </c>
      <c r="B32" s="60" t="s">
        <v>183</v>
      </c>
      <c r="C32" s="60" t="s">
        <v>650</v>
      </c>
      <c r="D32" s="60" t="s">
        <v>167</v>
      </c>
      <c r="E32" s="149" t="s">
        <v>93</v>
      </c>
      <c r="F32" s="150" t="s">
        <v>93</v>
      </c>
      <c r="G32" s="151" t="s">
        <v>93</v>
      </c>
      <c r="H32" s="151" t="s">
        <v>92</v>
      </c>
      <c r="I32" s="151" t="s">
        <v>93</v>
      </c>
      <c r="J32" s="151" t="s">
        <v>92</v>
      </c>
      <c r="K32" s="149" t="s">
        <v>92</v>
      </c>
      <c r="L32" s="151" t="s">
        <v>93</v>
      </c>
      <c r="M32" s="150" t="s">
        <v>93</v>
      </c>
      <c r="N32" s="151" t="s">
        <v>92</v>
      </c>
      <c r="O32" s="151" t="s">
        <v>92</v>
      </c>
      <c r="P32" s="151" t="s">
        <v>93</v>
      </c>
      <c r="Q32" s="151" t="s">
        <v>93</v>
      </c>
      <c r="R32" s="149" t="s">
        <v>93</v>
      </c>
      <c r="S32" s="150" t="s">
        <v>93</v>
      </c>
      <c r="T32" s="151" t="s">
        <v>93</v>
      </c>
    </row>
    <row r="33" spans="1:20" ht="20.25" customHeight="1" x14ac:dyDescent="0.6">
      <c r="A33" s="60" t="s">
        <v>175</v>
      </c>
      <c r="B33" s="60" t="s">
        <v>183</v>
      </c>
      <c r="C33" s="60" t="s">
        <v>40</v>
      </c>
      <c r="D33" s="60" t="s">
        <v>167</v>
      </c>
      <c r="E33" s="149" t="s">
        <v>93</v>
      </c>
      <c r="F33" s="150" t="s">
        <v>93</v>
      </c>
      <c r="G33" s="151" t="s">
        <v>93</v>
      </c>
      <c r="H33" s="151" t="s">
        <v>92</v>
      </c>
      <c r="I33" s="151" t="s">
        <v>93</v>
      </c>
      <c r="J33" s="151" t="s">
        <v>93</v>
      </c>
      <c r="K33" s="149" t="s">
        <v>92</v>
      </c>
      <c r="L33" s="151" t="s">
        <v>93</v>
      </c>
      <c r="M33" s="150" t="s">
        <v>93</v>
      </c>
      <c r="N33" s="151" t="s">
        <v>93</v>
      </c>
      <c r="O33" s="151" t="s">
        <v>93</v>
      </c>
      <c r="P33" s="151" t="s">
        <v>93</v>
      </c>
      <c r="Q33" s="151" t="s">
        <v>93</v>
      </c>
      <c r="R33" s="149" t="s">
        <v>93</v>
      </c>
      <c r="S33" s="150" t="s">
        <v>93</v>
      </c>
      <c r="T33" s="151" t="s">
        <v>93</v>
      </c>
    </row>
    <row r="34" spans="1:20" ht="20.25" customHeight="1" x14ac:dyDescent="0.6">
      <c r="A34" s="60" t="s">
        <v>175</v>
      </c>
      <c r="B34" s="60" t="s">
        <v>183</v>
      </c>
      <c r="C34" s="60" t="s">
        <v>44</v>
      </c>
      <c r="D34" s="60" t="s">
        <v>167</v>
      </c>
      <c r="E34" s="149" t="s">
        <v>92</v>
      </c>
      <c r="F34" s="150" t="s">
        <v>92</v>
      </c>
      <c r="G34" s="151" t="s">
        <v>93</v>
      </c>
      <c r="H34" s="151" t="s">
        <v>92</v>
      </c>
      <c r="I34" s="151" t="s">
        <v>93</v>
      </c>
      <c r="J34" s="151" t="s">
        <v>92</v>
      </c>
      <c r="K34" s="149" t="s">
        <v>92</v>
      </c>
      <c r="L34" s="151" t="s">
        <v>92</v>
      </c>
      <c r="M34" s="150" t="s">
        <v>93</v>
      </c>
      <c r="N34" s="151" t="s">
        <v>92</v>
      </c>
      <c r="O34" s="151" t="s">
        <v>92</v>
      </c>
      <c r="P34" s="151" t="s">
        <v>92</v>
      </c>
      <c r="Q34" s="151" t="s">
        <v>93</v>
      </c>
      <c r="R34" s="149" t="s">
        <v>92</v>
      </c>
      <c r="S34" s="150" t="s">
        <v>93</v>
      </c>
      <c r="T34" s="151" t="s">
        <v>93</v>
      </c>
    </row>
    <row r="35" spans="1:20" ht="20.25" customHeight="1" x14ac:dyDescent="0.6">
      <c r="A35" s="60" t="s">
        <v>175</v>
      </c>
      <c r="B35" s="60" t="s">
        <v>183</v>
      </c>
      <c r="C35" s="60" t="s">
        <v>46</v>
      </c>
      <c r="D35" s="60" t="s">
        <v>167</v>
      </c>
      <c r="E35" s="149" t="s">
        <v>93</v>
      </c>
      <c r="F35" s="150" t="s">
        <v>93</v>
      </c>
      <c r="G35" s="151" t="s">
        <v>93</v>
      </c>
      <c r="H35" s="151" t="s">
        <v>93</v>
      </c>
      <c r="I35" s="151" t="s">
        <v>93</v>
      </c>
      <c r="J35" s="151" t="s">
        <v>92</v>
      </c>
      <c r="K35" s="149" t="s">
        <v>92</v>
      </c>
      <c r="L35" s="151" t="s">
        <v>93</v>
      </c>
      <c r="M35" s="150" t="s">
        <v>93</v>
      </c>
      <c r="N35" s="151" t="s">
        <v>92</v>
      </c>
      <c r="O35" s="151" t="s">
        <v>92</v>
      </c>
      <c r="P35" s="151" t="s">
        <v>93</v>
      </c>
      <c r="Q35" s="151" t="s">
        <v>93</v>
      </c>
      <c r="R35" s="149" t="s">
        <v>92</v>
      </c>
      <c r="S35" s="150" t="s">
        <v>93</v>
      </c>
      <c r="T35" s="151" t="s">
        <v>93</v>
      </c>
    </row>
    <row r="36" spans="1:20" ht="20.25" customHeight="1" x14ac:dyDescent="0.6">
      <c r="A36" s="60" t="s">
        <v>175</v>
      </c>
      <c r="B36" s="60" t="s">
        <v>183</v>
      </c>
      <c r="C36" s="60" t="s">
        <v>48</v>
      </c>
      <c r="D36" s="60" t="s">
        <v>167</v>
      </c>
      <c r="E36" s="149" t="s">
        <v>92</v>
      </c>
      <c r="F36" s="150" t="s">
        <v>93</v>
      </c>
      <c r="G36" s="151" t="s">
        <v>93</v>
      </c>
      <c r="H36" s="151" t="s">
        <v>93</v>
      </c>
      <c r="I36" s="151" t="s">
        <v>93</v>
      </c>
      <c r="J36" s="151" t="s">
        <v>92</v>
      </c>
      <c r="K36" s="149" t="s">
        <v>92</v>
      </c>
      <c r="L36" s="151" t="s">
        <v>93</v>
      </c>
      <c r="M36" s="150" t="s">
        <v>93</v>
      </c>
      <c r="N36" s="151" t="s">
        <v>92</v>
      </c>
      <c r="O36" s="151" t="s">
        <v>92</v>
      </c>
      <c r="P36" s="151" t="s">
        <v>92</v>
      </c>
      <c r="Q36" s="151" t="s">
        <v>93</v>
      </c>
      <c r="R36" s="149" t="s">
        <v>93</v>
      </c>
      <c r="S36" s="150" t="s">
        <v>93</v>
      </c>
      <c r="T36" s="151" t="s">
        <v>93</v>
      </c>
    </row>
    <row r="37" spans="1:20" ht="20.25" customHeight="1" x14ac:dyDescent="0.6">
      <c r="A37" s="60" t="s">
        <v>175</v>
      </c>
      <c r="B37" s="60" t="s">
        <v>184</v>
      </c>
      <c r="C37" s="60" t="s">
        <v>23</v>
      </c>
      <c r="D37" s="60" t="s">
        <v>167</v>
      </c>
      <c r="E37" s="149" t="s">
        <v>93</v>
      </c>
      <c r="F37" s="150" t="s">
        <v>93</v>
      </c>
      <c r="G37" s="151" t="s">
        <v>93</v>
      </c>
      <c r="H37" s="151" t="s">
        <v>93</v>
      </c>
      <c r="I37" s="151" t="s">
        <v>93</v>
      </c>
      <c r="J37" s="151" t="s">
        <v>93</v>
      </c>
      <c r="K37" s="149" t="s">
        <v>93</v>
      </c>
      <c r="L37" s="151" t="s">
        <v>93</v>
      </c>
      <c r="M37" s="150" t="s">
        <v>93</v>
      </c>
      <c r="N37" s="151" t="s">
        <v>93</v>
      </c>
      <c r="O37" s="151" t="s">
        <v>92</v>
      </c>
      <c r="P37" s="151" t="s">
        <v>93</v>
      </c>
      <c r="Q37" s="151" t="s">
        <v>92</v>
      </c>
      <c r="R37" s="149" t="s">
        <v>93</v>
      </c>
      <c r="S37" s="150" t="s">
        <v>93</v>
      </c>
      <c r="T37" s="151" t="s">
        <v>93</v>
      </c>
    </row>
    <row r="38" spans="1:20" ht="20.25" customHeight="1" x14ac:dyDescent="0.6">
      <c r="A38" s="60" t="s">
        <v>175</v>
      </c>
      <c r="B38" s="60" t="s">
        <v>184</v>
      </c>
      <c r="C38" s="60" t="s">
        <v>34</v>
      </c>
      <c r="D38" s="60" t="s">
        <v>167</v>
      </c>
      <c r="E38" s="149" t="s">
        <v>93</v>
      </c>
      <c r="F38" s="150" t="s">
        <v>93</v>
      </c>
      <c r="G38" s="151" t="s">
        <v>93</v>
      </c>
      <c r="H38" s="151" t="s">
        <v>93</v>
      </c>
      <c r="I38" s="151" t="s">
        <v>93</v>
      </c>
      <c r="J38" s="151" t="s">
        <v>93</v>
      </c>
      <c r="K38" s="149" t="s">
        <v>93</v>
      </c>
      <c r="L38" s="151" t="s">
        <v>93</v>
      </c>
      <c r="M38" s="150" t="s">
        <v>93</v>
      </c>
      <c r="N38" s="151" t="s">
        <v>93</v>
      </c>
      <c r="O38" s="151" t="s">
        <v>92</v>
      </c>
      <c r="P38" s="151" t="s">
        <v>93</v>
      </c>
      <c r="Q38" s="151" t="s">
        <v>92</v>
      </c>
      <c r="R38" s="149" t="s">
        <v>93</v>
      </c>
      <c r="S38" s="150" t="s">
        <v>93</v>
      </c>
      <c r="T38" s="151" t="s">
        <v>93</v>
      </c>
    </row>
    <row r="39" spans="1:20" ht="20.25" customHeight="1" x14ac:dyDescent="0.6">
      <c r="A39" s="60" t="s">
        <v>175</v>
      </c>
      <c r="B39" s="60" t="s">
        <v>184</v>
      </c>
      <c r="C39" s="60" t="s">
        <v>40</v>
      </c>
      <c r="D39" s="60" t="s">
        <v>167</v>
      </c>
      <c r="E39" s="149" t="s">
        <v>93</v>
      </c>
      <c r="F39" s="150" t="s">
        <v>93</v>
      </c>
      <c r="G39" s="151" t="s">
        <v>93</v>
      </c>
      <c r="H39" s="151" t="s">
        <v>92</v>
      </c>
      <c r="I39" s="151" t="s">
        <v>93</v>
      </c>
      <c r="J39" s="151" t="s">
        <v>92</v>
      </c>
      <c r="K39" s="149" t="s">
        <v>92</v>
      </c>
      <c r="L39" s="151" t="s">
        <v>93</v>
      </c>
      <c r="M39" s="150" t="s">
        <v>92</v>
      </c>
      <c r="N39" s="151" t="s">
        <v>92</v>
      </c>
      <c r="O39" s="151" t="s">
        <v>92</v>
      </c>
      <c r="P39" s="151" t="s">
        <v>92</v>
      </c>
      <c r="Q39" s="151" t="s">
        <v>92</v>
      </c>
      <c r="R39" s="149" t="s">
        <v>92</v>
      </c>
      <c r="S39" s="150" t="s">
        <v>92</v>
      </c>
      <c r="T39" s="151" t="s">
        <v>93</v>
      </c>
    </row>
    <row r="40" spans="1:20" ht="20.25" customHeight="1" x14ac:dyDescent="0.6">
      <c r="A40" s="60" t="s">
        <v>175</v>
      </c>
      <c r="B40" s="60" t="s">
        <v>184</v>
      </c>
      <c r="C40" s="60" t="s">
        <v>44</v>
      </c>
      <c r="D40" s="60" t="s">
        <v>167</v>
      </c>
      <c r="E40" s="149" t="s">
        <v>92</v>
      </c>
      <c r="F40" s="150" t="s">
        <v>93</v>
      </c>
      <c r="G40" s="151" t="s">
        <v>93</v>
      </c>
      <c r="H40" s="151" t="s">
        <v>92</v>
      </c>
      <c r="I40" s="151" t="s">
        <v>93</v>
      </c>
      <c r="J40" s="151" t="s">
        <v>92</v>
      </c>
      <c r="K40" s="149" t="s">
        <v>92</v>
      </c>
      <c r="L40" s="151" t="s">
        <v>93</v>
      </c>
      <c r="M40" s="150" t="s">
        <v>93</v>
      </c>
      <c r="N40" s="151" t="s">
        <v>92</v>
      </c>
      <c r="O40" s="151" t="s">
        <v>92</v>
      </c>
      <c r="P40" s="151" t="s">
        <v>93</v>
      </c>
      <c r="Q40" s="151" t="s">
        <v>92</v>
      </c>
      <c r="R40" s="149" t="s">
        <v>93</v>
      </c>
      <c r="S40" s="150" t="s">
        <v>93</v>
      </c>
      <c r="T40" s="151" t="s">
        <v>93</v>
      </c>
    </row>
    <row r="41" spans="1:20" ht="20.25" customHeight="1" x14ac:dyDescent="0.6">
      <c r="A41" s="60" t="s">
        <v>175</v>
      </c>
      <c r="B41" s="60" t="s">
        <v>184</v>
      </c>
      <c r="C41" s="60" t="s">
        <v>46</v>
      </c>
      <c r="D41" s="60" t="s">
        <v>167</v>
      </c>
      <c r="E41" s="149" t="s">
        <v>93</v>
      </c>
      <c r="F41" s="150" t="s">
        <v>93</v>
      </c>
      <c r="G41" s="151" t="s">
        <v>93</v>
      </c>
      <c r="H41" s="151" t="s">
        <v>93</v>
      </c>
      <c r="I41" s="151" t="s">
        <v>93</v>
      </c>
      <c r="J41" s="151" t="s">
        <v>93</v>
      </c>
      <c r="K41" s="149" t="s">
        <v>93</v>
      </c>
      <c r="L41" s="151" t="s">
        <v>93</v>
      </c>
      <c r="M41" s="150" t="s">
        <v>93</v>
      </c>
      <c r="N41" s="151" t="s">
        <v>93</v>
      </c>
      <c r="O41" s="151" t="s">
        <v>93</v>
      </c>
      <c r="P41" s="151" t="s">
        <v>93</v>
      </c>
      <c r="Q41" s="151" t="s">
        <v>92</v>
      </c>
      <c r="R41" s="149" t="s">
        <v>93</v>
      </c>
      <c r="S41" s="150" t="s">
        <v>93</v>
      </c>
      <c r="T41" s="151" t="s">
        <v>93</v>
      </c>
    </row>
    <row r="42" spans="1:20" ht="20.25" customHeight="1" x14ac:dyDescent="0.6">
      <c r="A42" s="60" t="s">
        <v>175</v>
      </c>
      <c r="B42" s="60" t="s">
        <v>184</v>
      </c>
      <c r="C42" s="60" t="s">
        <v>48</v>
      </c>
      <c r="D42" s="60" t="s">
        <v>167</v>
      </c>
      <c r="E42" s="149" t="s">
        <v>93</v>
      </c>
      <c r="F42" s="150" t="s">
        <v>93</v>
      </c>
      <c r="G42" s="151" t="s">
        <v>93</v>
      </c>
      <c r="H42" s="151" t="s">
        <v>93</v>
      </c>
      <c r="I42" s="151" t="s">
        <v>92</v>
      </c>
      <c r="J42" s="151" t="s">
        <v>93</v>
      </c>
      <c r="K42" s="149" t="s">
        <v>93</v>
      </c>
      <c r="L42" s="151" t="s">
        <v>93</v>
      </c>
      <c r="M42" s="150" t="s">
        <v>93</v>
      </c>
      <c r="N42" s="151" t="s">
        <v>92</v>
      </c>
      <c r="O42" s="151" t="s">
        <v>92</v>
      </c>
      <c r="P42" s="151" t="s">
        <v>93</v>
      </c>
      <c r="Q42" s="151" t="s">
        <v>93</v>
      </c>
      <c r="R42" s="149" t="s">
        <v>93</v>
      </c>
      <c r="S42" s="150" t="s">
        <v>93</v>
      </c>
      <c r="T42" s="151" t="s">
        <v>93</v>
      </c>
    </row>
    <row r="43" spans="1:20" ht="20.25" customHeight="1" x14ac:dyDescent="0.6">
      <c r="A43" s="60" t="s">
        <v>175</v>
      </c>
      <c r="B43" s="60" t="s">
        <v>819</v>
      </c>
      <c r="C43" s="60" t="s">
        <v>25</v>
      </c>
      <c r="D43" s="60" t="s">
        <v>165</v>
      </c>
      <c r="E43" s="149" t="s">
        <v>92</v>
      </c>
      <c r="F43" s="150" t="s">
        <v>92</v>
      </c>
      <c r="G43" s="151" t="s">
        <v>93</v>
      </c>
      <c r="H43" s="151" t="s">
        <v>93</v>
      </c>
      <c r="I43" s="151" t="s">
        <v>93</v>
      </c>
      <c r="J43" s="151" t="s">
        <v>93</v>
      </c>
      <c r="K43" s="149" t="s">
        <v>92</v>
      </c>
      <c r="L43" s="151" t="s">
        <v>93</v>
      </c>
      <c r="M43" s="150" t="s">
        <v>93</v>
      </c>
      <c r="N43" s="151" t="s">
        <v>93</v>
      </c>
      <c r="O43" s="151" t="s">
        <v>93</v>
      </c>
      <c r="P43" s="151" t="s">
        <v>92</v>
      </c>
      <c r="Q43" s="151" t="s">
        <v>93</v>
      </c>
      <c r="R43" s="149" t="s">
        <v>92</v>
      </c>
      <c r="S43" s="150" t="s">
        <v>93</v>
      </c>
      <c r="T43" s="151" t="s">
        <v>93</v>
      </c>
    </row>
    <row r="44" spans="1:20" ht="20.25" customHeight="1" x14ac:dyDescent="0.6">
      <c r="A44" s="60" t="s">
        <v>175</v>
      </c>
      <c r="B44" s="60" t="s">
        <v>185</v>
      </c>
      <c r="C44" s="60" t="s">
        <v>5</v>
      </c>
      <c r="D44" s="60" t="s">
        <v>165</v>
      </c>
      <c r="E44" s="149" t="s">
        <v>92</v>
      </c>
      <c r="F44" s="150" t="s">
        <v>92</v>
      </c>
      <c r="G44" s="151" t="s">
        <v>93</v>
      </c>
      <c r="H44" s="151" t="s">
        <v>93</v>
      </c>
      <c r="I44" s="151" t="s">
        <v>93</v>
      </c>
      <c r="J44" s="151" t="s">
        <v>92</v>
      </c>
      <c r="K44" s="149" t="s">
        <v>92</v>
      </c>
      <c r="L44" s="151" t="s">
        <v>92</v>
      </c>
      <c r="M44" s="150" t="s">
        <v>93</v>
      </c>
      <c r="N44" s="151" t="s">
        <v>92</v>
      </c>
      <c r="O44" s="151" t="s">
        <v>92</v>
      </c>
      <c r="P44" s="151" t="s">
        <v>92</v>
      </c>
      <c r="Q44" s="151" t="s">
        <v>93</v>
      </c>
      <c r="R44" s="149" t="s">
        <v>92</v>
      </c>
      <c r="S44" s="150" t="s">
        <v>92</v>
      </c>
      <c r="T44" s="151" t="s">
        <v>93</v>
      </c>
    </row>
    <row r="45" spans="1:20" ht="20.25" customHeight="1" x14ac:dyDescent="0.6">
      <c r="A45" s="60" t="s">
        <v>175</v>
      </c>
      <c r="B45" s="60" t="s">
        <v>186</v>
      </c>
      <c r="C45" s="60" t="s">
        <v>25</v>
      </c>
      <c r="D45" s="60" t="s">
        <v>165</v>
      </c>
      <c r="E45" s="149" t="s">
        <v>92</v>
      </c>
      <c r="F45" s="150" t="s">
        <v>93</v>
      </c>
      <c r="G45" s="151" t="s">
        <v>93</v>
      </c>
      <c r="H45" s="151" t="s">
        <v>93</v>
      </c>
      <c r="I45" s="151" t="s">
        <v>93</v>
      </c>
      <c r="J45" s="151" t="s">
        <v>93</v>
      </c>
      <c r="K45" s="149" t="s">
        <v>93</v>
      </c>
      <c r="L45" s="151" t="s">
        <v>93</v>
      </c>
      <c r="M45" s="150" t="s">
        <v>93</v>
      </c>
      <c r="N45" s="151" t="s">
        <v>92</v>
      </c>
      <c r="O45" s="151" t="s">
        <v>92</v>
      </c>
      <c r="P45" s="151" t="s">
        <v>92</v>
      </c>
      <c r="Q45" s="151" t="s">
        <v>92</v>
      </c>
      <c r="R45" s="149" t="s">
        <v>93</v>
      </c>
      <c r="S45" s="150" t="s">
        <v>93</v>
      </c>
      <c r="T45" s="151" t="s">
        <v>93</v>
      </c>
    </row>
    <row r="46" spans="1:20" ht="20.25" customHeight="1" x14ac:dyDescent="0.6">
      <c r="A46" s="60" t="s">
        <v>175</v>
      </c>
      <c r="B46" s="60" t="s">
        <v>187</v>
      </c>
      <c r="C46" s="60" t="s">
        <v>25</v>
      </c>
      <c r="D46" s="60" t="s">
        <v>165</v>
      </c>
      <c r="E46" s="149" t="s">
        <v>92</v>
      </c>
      <c r="F46" s="150" t="s">
        <v>93</v>
      </c>
      <c r="G46" s="151" t="s">
        <v>93</v>
      </c>
      <c r="H46" s="151" t="s">
        <v>92</v>
      </c>
      <c r="I46" s="151" t="s">
        <v>93</v>
      </c>
      <c r="J46" s="151" t="s">
        <v>93</v>
      </c>
      <c r="K46" s="149" t="s">
        <v>92</v>
      </c>
      <c r="L46" s="151" t="s">
        <v>93</v>
      </c>
      <c r="M46" s="150" t="s">
        <v>93</v>
      </c>
      <c r="N46" s="151" t="s">
        <v>93</v>
      </c>
      <c r="O46" s="151" t="s">
        <v>92</v>
      </c>
      <c r="P46" s="151" t="s">
        <v>93</v>
      </c>
      <c r="Q46" s="151" t="s">
        <v>93</v>
      </c>
      <c r="R46" s="149" t="s">
        <v>92</v>
      </c>
      <c r="S46" s="150" t="s">
        <v>93</v>
      </c>
      <c r="T46" s="151" t="s">
        <v>93</v>
      </c>
    </row>
    <row r="47" spans="1:20" ht="20.25" customHeight="1" x14ac:dyDescent="0.6">
      <c r="A47" s="60" t="s">
        <v>175</v>
      </c>
      <c r="B47" s="60" t="s">
        <v>187</v>
      </c>
      <c r="C47" s="60" t="s">
        <v>34</v>
      </c>
      <c r="D47" s="60" t="s">
        <v>165</v>
      </c>
      <c r="E47" s="149" t="s">
        <v>93</v>
      </c>
      <c r="F47" s="150" t="s">
        <v>92</v>
      </c>
      <c r="G47" s="151" t="s">
        <v>93</v>
      </c>
      <c r="H47" s="151" t="s">
        <v>93</v>
      </c>
      <c r="I47" s="151" t="s">
        <v>93</v>
      </c>
      <c r="J47" s="151" t="s">
        <v>93</v>
      </c>
      <c r="K47" s="149" t="s">
        <v>92</v>
      </c>
      <c r="L47" s="151" t="s">
        <v>93</v>
      </c>
      <c r="M47" s="150" t="s">
        <v>93</v>
      </c>
      <c r="N47" s="151" t="s">
        <v>92</v>
      </c>
      <c r="O47" s="151" t="s">
        <v>92</v>
      </c>
      <c r="P47" s="151" t="s">
        <v>92</v>
      </c>
      <c r="Q47" s="151" t="s">
        <v>92</v>
      </c>
      <c r="R47" s="149" t="s">
        <v>92</v>
      </c>
      <c r="S47" s="150" t="s">
        <v>92</v>
      </c>
      <c r="T47" s="151" t="s">
        <v>93</v>
      </c>
    </row>
    <row r="48" spans="1:20" ht="20.25" customHeight="1" x14ac:dyDescent="0.6">
      <c r="A48" s="60" t="s">
        <v>175</v>
      </c>
      <c r="B48" s="60" t="s">
        <v>820</v>
      </c>
      <c r="C48" s="60" t="s">
        <v>5</v>
      </c>
      <c r="D48" s="60" t="s">
        <v>165</v>
      </c>
      <c r="E48" s="149" t="s">
        <v>93</v>
      </c>
      <c r="F48" s="150" t="s">
        <v>93</v>
      </c>
      <c r="G48" s="151" t="s">
        <v>93</v>
      </c>
      <c r="H48" s="151" t="s">
        <v>92</v>
      </c>
      <c r="I48" s="151" t="s">
        <v>93</v>
      </c>
      <c r="J48" s="151" t="s">
        <v>93</v>
      </c>
      <c r="K48" s="149" t="s">
        <v>93</v>
      </c>
      <c r="L48" s="151" t="s">
        <v>93</v>
      </c>
      <c r="M48" s="150" t="s">
        <v>93</v>
      </c>
      <c r="N48" s="151" t="s">
        <v>92</v>
      </c>
      <c r="O48" s="151" t="s">
        <v>92</v>
      </c>
      <c r="P48" s="151" t="s">
        <v>92</v>
      </c>
      <c r="Q48" s="151" t="s">
        <v>92</v>
      </c>
      <c r="R48" s="149" t="s">
        <v>93</v>
      </c>
      <c r="S48" s="150" t="s">
        <v>93</v>
      </c>
      <c r="T48" s="151" t="s">
        <v>93</v>
      </c>
    </row>
    <row r="49" spans="1:20" ht="20.25" customHeight="1" x14ac:dyDescent="0.6">
      <c r="A49" s="60" t="s">
        <v>175</v>
      </c>
      <c r="B49" s="60" t="s">
        <v>188</v>
      </c>
      <c r="C49" s="60" t="s">
        <v>25</v>
      </c>
      <c r="D49" s="60" t="s">
        <v>165</v>
      </c>
      <c r="E49" s="149" t="s">
        <v>92</v>
      </c>
      <c r="F49" s="150" t="s">
        <v>92</v>
      </c>
      <c r="G49" s="151" t="s">
        <v>93</v>
      </c>
      <c r="H49" s="151" t="s">
        <v>93</v>
      </c>
      <c r="I49" s="151" t="s">
        <v>93</v>
      </c>
      <c r="J49" s="151" t="s">
        <v>93</v>
      </c>
      <c r="K49" s="149" t="s">
        <v>92</v>
      </c>
      <c r="L49" s="151" t="s">
        <v>93</v>
      </c>
      <c r="M49" s="150" t="s">
        <v>93</v>
      </c>
      <c r="N49" s="151" t="s">
        <v>93</v>
      </c>
      <c r="O49" s="151" t="s">
        <v>92</v>
      </c>
      <c r="P49" s="151" t="s">
        <v>93</v>
      </c>
      <c r="Q49" s="151" t="s">
        <v>93</v>
      </c>
      <c r="R49" s="149" t="s">
        <v>93</v>
      </c>
      <c r="S49" s="150" t="s">
        <v>93</v>
      </c>
      <c r="T49" s="151" t="s">
        <v>93</v>
      </c>
    </row>
    <row r="50" spans="1:20" ht="20.25" customHeight="1" x14ac:dyDescent="0.6">
      <c r="A50" s="60" t="s">
        <v>175</v>
      </c>
      <c r="B50" s="60" t="s">
        <v>189</v>
      </c>
      <c r="C50" s="60" t="s">
        <v>5</v>
      </c>
      <c r="D50" s="60" t="s">
        <v>165</v>
      </c>
      <c r="E50" s="149" t="s">
        <v>93</v>
      </c>
      <c r="F50" s="150" t="s">
        <v>93</v>
      </c>
      <c r="G50" s="151" t="s">
        <v>93</v>
      </c>
      <c r="H50" s="151" t="s">
        <v>93</v>
      </c>
      <c r="I50" s="151" t="s">
        <v>92</v>
      </c>
      <c r="J50" s="151" t="s">
        <v>92</v>
      </c>
      <c r="K50" s="149" t="s">
        <v>93</v>
      </c>
      <c r="L50" s="151" t="s">
        <v>93</v>
      </c>
      <c r="M50" s="150" t="s">
        <v>93</v>
      </c>
      <c r="N50" s="151" t="s">
        <v>93</v>
      </c>
      <c r="O50" s="151" t="s">
        <v>92</v>
      </c>
      <c r="P50" s="151" t="s">
        <v>92</v>
      </c>
      <c r="Q50" s="151" t="s">
        <v>92</v>
      </c>
      <c r="R50" s="149" t="s">
        <v>93</v>
      </c>
      <c r="S50" s="150" t="s">
        <v>92</v>
      </c>
      <c r="T50" s="151" t="s">
        <v>93</v>
      </c>
    </row>
    <row r="51" spans="1:20" ht="20.25" customHeight="1" x14ac:dyDescent="0.6">
      <c r="A51" s="60" t="s">
        <v>175</v>
      </c>
      <c r="B51" s="60" t="s">
        <v>190</v>
      </c>
      <c r="C51" s="60" t="s">
        <v>5</v>
      </c>
      <c r="D51" s="60" t="s">
        <v>165</v>
      </c>
      <c r="E51" s="149" t="s">
        <v>93</v>
      </c>
      <c r="F51" s="150" t="s">
        <v>93</v>
      </c>
      <c r="G51" s="151" t="s">
        <v>93</v>
      </c>
      <c r="H51" s="151" t="s">
        <v>93</v>
      </c>
      <c r="I51" s="151" t="s">
        <v>93</v>
      </c>
      <c r="J51" s="151" t="s">
        <v>93</v>
      </c>
      <c r="K51" s="149" t="s">
        <v>93</v>
      </c>
      <c r="L51" s="151" t="s">
        <v>93</v>
      </c>
      <c r="M51" s="150" t="s">
        <v>93</v>
      </c>
      <c r="N51" s="151" t="s">
        <v>92</v>
      </c>
      <c r="O51" s="151" t="s">
        <v>92</v>
      </c>
      <c r="P51" s="151" t="s">
        <v>92</v>
      </c>
      <c r="Q51" s="151" t="s">
        <v>92</v>
      </c>
      <c r="R51" s="149" t="s">
        <v>93</v>
      </c>
      <c r="S51" s="150" t="s">
        <v>93</v>
      </c>
      <c r="T51" s="151" t="s">
        <v>93</v>
      </c>
    </row>
    <row r="52" spans="1:20" ht="20.25" customHeight="1" x14ac:dyDescent="0.6">
      <c r="A52" s="60" t="s">
        <v>175</v>
      </c>
      <c r="B52" s="60" t="s">
        <v>191</v>
      </c>
      <c r="C52" s="60" t="s">
        <v>34</v>
      </c>
      <c r="D52" s="60" t="s">
        <v>165</v>
      </c>
      <c r="E52" s="149" t="s">
        <v>92</v>
      </c>
      <c r="F52" s="150" t="s">
        <v>92</v>
      </c>
      <c r="G52" s="151" t="s">
        <v>93</v>
      </c>
      <c r="H52" s="151" t="s">
        <v>92</v>
      </c>
      <c r="I52" s="151" t="s">
        <v>92</v>
      </c>
      <c r="J52" s="151" t="s">
        <v>93</v>
      </c>
      <c r="K52" s="149" t="s">
        <v>92</v>
      </c>
      <c r="L52" s="151" t="s">
        <v>92</v>
      </c>
      <c r="M52" s="150" t="s">
        <v>93</v>
      </c>
      <c r="N52" s="151" t="s">
        <v>92</v>
      </c>
      <c r="O52" s="151" t="s">
        <v>92</v>
      </c>
      <c r="P52" s="151" t="s">
        <v>92</v>
      </c>
      <c r="Q52" s="151" t="s">
        <v>92</v>
      </c>
      <c r="R52" s="149" t="s">
        <v>92</v>
      </c>
      <c r="S52" s="150" t="s">
        <v>93</v>
      </c>
      <c r="T52" s="151" t="s">
        <v>93</v>
      </c>
    </row>
    <row r="53" spans="1:20" ht="20.25" customHeight="1" x14ac:dyDescent="0.6">
      <c r="A53" s="60" t="s">
        <v>175</v>
      </c>
      <c r="B53" s="60" t="s">
        <v>192</v>
      </c>
      <c r="C53" s="60" t="s">
        <v>5</v>
      </c>
      <c r="D53" s="60" t="s">
        <v>167</v>
      </c>
      <c r="E53" s="149" t="s">
        <v>93</v>
      </c>
      <c r="F53" s="150" t="s">
        <v>93</v>
      </c>
      <c r="G53" s="151" t="s">
        <v>93</v>
      </c>
      <c r="H53" s="151" t="s">
        <v>93</v>
      </c>
      <c r="I53" s="151" t="s">
        <v>93</v>
      </c>
      <c r="J53" s="151" t="s">
        <v>93</v>
      </c>
      <c r="K53" s="149" t="s">
        <v>93</v>
      </c>
      <c r="L53" s="151" t="s">
        <v>93</v>
      </c>
      <c r="M53" s="150" t="s">
        <v>93</v>
      </c>
      <c r="N53" s="151" t="s">
        <v>92</v>
      </c>
      <c r="O53" s="151" t="s">
        <v>92</v>
      </c>
      <c r="P53" s="151" t="s">
        <v>92</v>
      </c>
      <c r="Q53" s="151" t="s">
        <v>92</v>
      </c>
      <c r="R53" s="149" t="s">
        <v>93</v>
      </c>
      <c r="S53" s="150" t="s">
        <v>93</v>
      </c>
      <c r="T53" s="151" t="s">
        <v>93</v>
      </c>
    </row>
    <row r="54" spans="1:20" ht="20.25" customHeight="1" x14ac:dyDescent="0.6">
      <c r="A54" s="60" t="s">
        <v>175</v>
      </c>
      <c r="B54" s="60" t="s">
        <v>192</v>
      </c>
      <c r="C54" s="60" t="s">
        <v>23</v>
      </c>
      <c r="D54" s="60" t="s">
        <v>167</v>
      </c>
      <c r="E54" s="149" t="s">
        <v>93</v>
      </c>
      <c r="F54" s="150" t="s">
        <v>93</v>
      </c>
      <c r="G54" s="151" t="s">
        <v>93</v>
      </c>
      <c r="H54" s="151" t="s">
        <v>92</v>
      </c>
      <c r="I54" s="151" t="s">
        <v>93</v>
      </c>
      <c r="J54" s="151" t="s">
        <v>93</v>
      </c>
      <c r="K54" s="149" t="s">
        <v>92</v>
      </c>
      <c r="L54" s="151" t="s">
        <v>92</v>
      </c>
      <c r="M54" s="150" t="s">
        <v>93</v>
      </c>
      <c r="N54" s="151" t="s">
        <v>92</v>
      </c>
      <c r="O54" s="151" t="s">
        <v>92</v>
      </c>
      <c r="P54" s="151" t="s">
        <v>93</v>
      </c>
      <c r="Q54" s="151" t="s">
        <v>93</v>
      </c>
      <c r="R54" s="149" t="s">
        <v>93</v>
      </c>
      <c r="S54" s="150" t="s">
        <v>93</v>
      </c>
      <c r="T54" s="151" t="s">
        <v>93</v>
      </c>
    </row>
    <row r="55" spans="1:20" ht="20.25" customHeight="1" x14ac:dyDescent="0.6">
      <c r="A55" s="60" t="s">
        <v>175</v>
      </c>
      <c r="B55" s="60" t="s">
        <v>192</v>
      </c>
      <c r="C55" s="60" t="s">
        <v>25</v>
      </c>
      <c r="D55" s="60" t="s">
        <v>167</v>
      </c>
      <c r="E55" s="149" t="s">
        <v>93</v>
      </c>
      <c r="F55" s="150" t="s">
        <v>92</v>
      </c>
      <c r="G55" s="151" t="s">
        <v>93</v>
      </c>
      <c r="H55" s="151" t="s">
        <v>92</v>
      </c>
      <c r="I55" s="151" t="s">
        <v>93</v>
      </c>
      <c r="J55" s="151" t="s">
        <v>93</v>
      </c>
      <c r="K55" s="149" t="s">
        <v>92</v>
      </c>
      <c r="L55" s="151" t="s">
        <v>93</v>
      </c>
      <c r="M55" s="150" t="s">
        <v>93</v>
      </c>
      <c r="N55" s="151" t="s">
        <v>92</v>
      </c>
      <c r="O55" s="151" t="s">
        <v>92</v>
      </c>
      <c r="P55" s="151" t="s">
        <v>92</v>
      </c>
      <c r="Q55" s="151" t="s">
        <v>92</v>
      </c>
      <c r="R55" s="149" t="s">
        <v>93</v>
      </c>
      <c r="S55" s="150" t="s">
        <v>93</v>
      </c>
      <c r="T55" s="151" t="s">
        <v>93</v>
      </c>
    </row>
    <row r="56" spans="1:20" ht="20.25" customHeight="1" x14ac:dyDescent="0.6">
      <c r="A56" s="60" t="s">
        <v>175</v>
      </c>
      <c r="B56" s="60" t="s">
        <v>192</v>
      </c>
      <c r="C56" s="60" t="s">
        <v>815</v>
      </c>
      <c r="D56" s="60" t="s">
        <v>167</v>
      </c>
      <c r="E56" s="149" t="s">
        <v>92</v>
      </c>
      <c r="F56" s="150" t="s">
        <v>92</v>
      </c>
      <c r="G56" s="151" t="s">
        <v>93</v>
      </c>
      <c r="H56" s="151" t="s">
        <v>93</v>
      </c>
      <c r="I56" s="151" t="s">
        <v>93</v>
      </c>
      <c r="J56" s="151" t="s">
        <v>92</v>
      </c>
      <c r="K56" s="149" t="s">
        <v>92</v>
      </c>
      <c r="L56" s="151" t="s">
        <v>93</v>
      </c>
      <c r="M56" s="150" t="s">
        <v>93</v>
      </c>
      <c r="N56" s="151" t="s">
        <v>93</v>
      </c>
      <c r="O56" s="151" t="s">
        <v>92</v>
      </c>
      <c r="P56" s="151" t="s">
        <v>93</v>
      </c>
      <c r="Q56" s="151" t="s">
        <v>93</v>
      </c>
      <c r="R56" s="149" t="s">
        <v>93</v>
      </c>
      <c r="S56" s="150" t="s">
        <v>93</v>
      </c>
      <c r="T56" s="151" t="s">
        <v>93</v>
      </c>
    </row>
    <row r="57" spans="1:20" ht="20.25" customHeight="1" x14ac:dyDescent="0.6">
      <c r="A57" s="60" t="s">
        <v>175</v>
      </c>
      <c r="B57" s="60" t="s">
        <v>192</v>
      </c>
      <c r="C57" s="60" t="s">
        <v>32</v>
      </c>
      <c r="D57" s="60" t="s">
        <v>167</v>
      </c>
      <c r="E57" s="149" t="s">
        <v>93</v>
      </c>
      <c r="F57" s="150" t="s">
        <v>93</v>
      </c>
      <c r="G57" s="151" t="s">
        <v>93</v>
      </c>
      <c r="H57" s="151" t="s">
        <v>92</v>
      </c>
      <c r="I57" s="151" t="s">
        <v>92</v>
      </c>
      <c r="J57" s="151" t="s">
        <v>92</v>
      </c>
      <c r="K57" s="149" t="s">
        <v>92</v>
      </c>
      <c r="L57" s="151" t="s">
        <v>93</v>
      </c>
      <c r="M57" s="150" t="s">
        <v>93</v>
      </c>
      <c r="N57" s="151" t="s">
        <v>93</v>
      </c>
      <c r="O57" s="151" t="s">
        <v>92</v>
      </c>
      <c r="P57" s="151" t="s">
        <v>93</v>
      </c>
      <c r="Q57" s="151" t="s">
        <v>93</v>
      </c>
      <c r="R57" s="149" t="s">
        <v>93</v>
      </c>
      <c r="S57" s="150" t="s">
        <v>93</v>
      </c>
      <c r="T57" s="151" t="s">
        <v>93</v>
      </c>
    </row>
    <row r="58" spans="1:20" ht="20.25" customHeight="1" x14ac:dyDescent="0.6">
      <c r="A58" s="60" t="s">
        <v>175</v>
      </c>
      <c r="B58" s="60" t="s">
        <v>192</v>
      </c>
      <c r="C58" s="60" t="s">
        <v>34</v>
      </c>
      <c r="D58" s="60" t="s">
        <v>167</v>
      </c>
      <c r="E58" s="149" t="s">
        <v>93</v>
      </c>
      <c r="F58" s="150" t="s">
        <v>92</v>
      </c>
      <c r="G58" s="151" t="s">
        <v>93</v>
      </c>
      <c r="H58" s="151" t="s">
        <v>93</v>
      </c>
      <c r="I58" s="151" t="s">
        <v>93</v>
      </c>
      <c r="J58" s="151" t="s">
        <v>93</v>
      </c>
      <c r="K58" s="149" t="s">
        <v>92</v>
      </c>
      <c r="L58" s="151" t="s">
        <v>93</v>
      </c>
      <c r="M58" s="150" t="s">
        <v>93</v>
      </c>
      <c r="N58" s="151" t="s">
        <v>93</v>
      </c>
      <c r="O58" s="151" t="s">
        <v>92</v>
      </c>
      <c r="P58" s="151" t="s">
        <v>93</v>
      </c>
      <c r="Q58" s="151" t="s">
        <v>92</v>
      </c>
      <c r="R58" s="149" t="s">
        <v>93</v>
      </c>
      <c r="S58" s="150" t="s">
        <v>93</v>
      </c>
      <c r="T58" s="151" t="s">
        <v>93</v>
      </c>
    </row>
    <row r="59" spans="1:20" ht="20.25" customHeight="1" x14ac:dyDescent="0.6">
      <c r="A59" s="60" t="s">
        <v>175</v>
      </c>
      <c r="B59" s="60" t="s">
        <v>192</v>
      </c>
      <c r="C59" s="60" t="s">
        <v>650</v>
      </c>
      <c r="D59" s="60" t="s">
        <v>167</v>
      </c>
      <c r="E59" s="149" t="s">
        <v>93</v>
      </c>
      <c r="F59" s="150" t="s">
        <v>92</v>
      </c>
      <c r="G59" s="151" t="s">
        <v>93</v>
      </c>
      <c r="H59" s="151" t="s">
        <v>92</v>
      </c>
      <c r="I59" s="151" t="s">
        <v>93</v>
      </c>
      <c r="J59" s="151" t="s">
        <v>92</v>
      </c>
      <c r="K59" s="149" t="s">
        <v>92</v>
      </c>
      <c r="L59" s="151" t="s">
        <v>93</v>
      </c>
      <c r="M59" s="150" t="s">
        <v>93</v>
      </c>
      <c r="N59" s="151" t="s">
        <v>93</v>
      </c>
      <c r="O59" s="151" t="s">
        <v>92</v>
      </c>
      <c r="P59" s="151" t="s">
        <v>93</v>
      </c>
      <c r="Q59" s="151" t="s">
        <v>93</v>
      </c>
      <c r="R59" s="149" t="s">
        <v>93</v>
      </c>
      <c r="S59" s="150" t="s">
        <v>93</v>
      </c>
      <c r="T59" s="151" t="s">
        <v>93</v>
      </c>
    </row>
    <row r="60" spans="1:20" ht="20.25" customHeight="1" x14ac:dyDescent="0.6">
      <c r="A60" s="60" t="s">
        <v>175</v>
      </c>
      <c r="B60" s="60" t="s">
        <v>192</v>
      </c>
      <c r="C60" s="60" t="s">
        <v>40</v>
      </c>
      <c r="D60" s="60" t="s">
        <v>167</v>
      </c>
      <c r="E60" s="149" t="s">
        <v>93</v>
      </c>
      <c r="F60" s="150" t="s">
        <v>93</v>
      </c>
      <c r="G60" s="151" t="s">
        <v>93</v>
      </c>
      <c r="H60" s="151" t="s">
        <v>93</v>
      </c>
      <c r="I60" s="151" t="s">
        <v>93</v>
      </c>
      <c r="J60" s="151" t="s">
        <v>93</v>
      </c>
      <c r="K60" s="149" t="s">
        <v>92</v>
      </c>
      <c r="L60" s="151" t="s">
        <v>93</v>
      </c>
      <c r="M60" s="150" t="s">
        <v>93</v>
      </c>
      <c r="N60" s="151" t="s">
        <v>92</v>
      </c>
      <c r="O60" s="151" t="s">
        <v>92</v>
      </c>
      <c r="P60" s="151" t="s">
        <v>93</v>
      </c>
      <c r="Q60" s="151" t="s">
        <v>93</v>
      </c>
      <c r="R60" s="149" t="s">
        <v>92</v>
      </c>
      <c r="S60" s="150" t="s">
        <v>93</v>
      </c>
      <c r="T60" s="151" t="s">
        <v>93</v>
      </c>
    </row>
    <row r="61" spans="1:20" ht="20.25" customHeight="1" x14ac:dyDescent="0.6">
      <c r="A61" s="60" t="s">
        <v>175</v>
      </c>
      <c r="B61" s="60" t="s">
        <v>192</v>
      </c>
      <c r="C61" s="60" t="s">
        <v>44</v>
      </c>
      <c r="D61" s="60" t="s">
        <v>167</v>
      </c>
      <c r="E61" s="149" t="s">
        <v>93</v>
      </c>
      <c r="F61" s="150" t="s">
        <v>92</v>
      </c>
      <c r="G61" s="151" t="s">
        <v>93</v>
      </c>
      <c r="H61" s="151" t="s">
        <v>92</v>
      </c>
      <c r="I61" s="151" t="s">
        <v>93</v>
      </c>
      <c r="J61" s="151" t="s">
        <v>93</v>
      </c>
      <c r="K61" s="149" t="s">
        <v>92</v>
      </c>
      <c r="L61" s="151" t="s">
        <v>92</v>
      </c>
      <c r="M61" s="150" t="s">
        <v>93</v>
      </c>
      <c r="N61" s="151" t="s">
        <v>92</v>
      </c>
      <c r="O61" s="151" t="s">
        <v>92</v>
      </c>
      <c r="P61" s="151" t="s">
        <v>92</v>
      </c>
      <c r="Q61" s="151" t="s">
        <v>92</v>
      </c>
      <c r="R61" s="149" t="s">
        <v>92</v>
      </c>
      <c r="S61" s="150" t="s">
        <v>92</v>
      </c>
      <c r="T61" s="151" t="s">
        <v>93</v>
      </c>
    </row>
    <row r="62" spans="1:20" ht="20.25" customHeight="1" x14ac:dyDescent="0.6">
      <c r="A62" s="60" t="s">
        <v>175</v>
      </c>
      <c r="B62" s="60" t="s">
        <v>192</v>
      </c>
      <c r="C62" s="60" t="s">
        <v>46</v>
      </c>
      <c r="D62" s="60" t="s">
        <v>167</v>
      </c>
      <c r="E62" s="149" t="s">
        <v>93</v>
      </c>
      <c r="F62" s="150" t="s">
        <v>93</v>
      </c>
      <c r="G62" s="151" t="s">
        <v>93</v>
      </c>
      <c r="H62" s="151" t="s">
        <v>92</v>
      </c>
      <c r="I62" s="151" t="s">
        <v>92</v>
      </c>
      <c r="J62" s="151" t="s">
        <v>92</v>
      </c>
      <c r="K62" s="149" t="s">
        <v>92</v>
      </c>
      <c r="L62" s="151" t="s">
        <v>93</v>
      </c>
      <c r="M62" s="150" t="s">
        <v>93</v>
      </c>
      <c r="N62" s="151" t="s">
        <v>92</v>
      </c>
      <c r="O62" s="151" t="s">
        <v>92</v>
      </c>
      <c r="P62" s="151" t="s">
        <v>93</v>
      </c>
      <c r="Q62" s="151" t="s">
        <v>93</v>
      </c>
      <c r="R62" s="149" t="s">
        <v>93</v>
      </c>
      <c r="S62" s="150" t="s">
        <v>93</v>
      </c>
      <c r="T62" s="151" t="s">
        <v>93</v>
      </c>
    </row>
    <row r="63" spans="1:20" ht="20.25" customHeight="1" x14ac:dyDescent="0.6">
      <c r="A63" s="60" t="s">
        <v>175</v>
      </c>
      <c r="B63" s="60" t="s">
        <v>192</v>
      </c>
      <c r="C63" s="60" t="s">
        <v>48</v>
      </c>
      <c r="D63" s="60" t="s">
        <v>167</v>
      </c>
      <c r="E63" s="149" t="s">
        <v>93</v>
      </c>
      <c r="F63" s="150" t="s">
        <v>93</v>
      </c>
      <c r="G63" s="151" t="s">
        <v>93</v>
      </c>
      <c r="H63" s="151" t="s">
        <v>92</v>
      </c>
      <c r="I63" s="151" t="s">
        <v>93</v>
      </c>
      <c r="J63" s="151" t="s">
        <v>92</v>
      </c>
      <c r="K63" s="149" t="s">
        <v>92</v>
      </c>
      <c r="L63" s="151" t="s">
        <v>93</v>
      </c>
      <c r="M63" s="150" t="s">
        <v>93</v>
      </c>
      <c r="N63" s="151" t="s">
        <v>93</v>
      </c>
      <c r="O63" s="151" t="s">
        <v>93</v>
      </c>
      <c r="P63" s="151" t="s">
        <v>93</v>
      </c>
      <c r="Q63" s="151" t="s">
        <v>93</v>
      </c>
      <c r="R63" s="149" t="s">
        <v>93</v>
      </c>
      <c r="S63" s="150" t="s">
        <v>93</v>
      </c>
      <c r="T63" s="151" t="s">
        <v>93</v>
      </c>
    </row>
    <row r="64" spans="1:20" ht="20.25" customHeight="1" x14ac:dyDescent="0.6">
      <c r="A64" s="60" t="s">
        <v>175</v>
      </c>
      <c r="B64" s="60" t="s">
        <v>193</v>
      </c>
      <c r="C64" s="60" t="s">
        <v>21</v>
      </c>
      <c r="D64" s="60" t="s">
        <v>167</v>
      </c>
      <c r="E64" s="149" t="s">
        <v>93</v>
      </c>
      <c r="F64" s="150" t="s">
        <v>93</v>
      </c>
      <c r="G64" s="151" t="s">
        <v>93</v>
      </c>
      <c r="H64" s="151" t="s">
        <v>93</v>
      </c>
      <c r="I64" s="151" t="s">
        <v>93</v>
      </c>
      <c r="J64" s="151" t="s">
        <v>93</v>
      </c>
      <c r="K64" s="149" t="s">
        <v>92</v>
      </c>
      <c r="L64" s="151" t="s">
        <v>93</v>
      </c>
      <c r="M64" s="150" t="s">
        <v>92</v>
      </c>
      <c r="N64" s="151" t="s">
        <v>93</v>
      </c>
      <c r="O64" s="151" t="s">
        <v>92</v>
      </c>
      <c r="P64" s="151" t="s">
        <v>93</v>
      </c>
      <c r="Q64" s="151" t="s">
        <v>92</v>
      </c>
      <c r="R64" s="149" t="s">
        <v>93</v>
      </c>
      <c r="S64" s="150" t="s">
        <v>93</v>
      </c>
      <c r="T64" s="151" t="s">
        <v>92</v>
      </c>
    </row>
    <row r="65" spans="1:20" ht="20.25" customHeight="1" x14ac:dyDescent="0.6">
      <c r="A65" s="60" t="s">
        <v>175</v>
      </c>
      <c r="B65" s="60" t="s">
        <v>193</v>
      </c>
      <c r="C65" s="60" t="s">
        <v>23</v>
      </c>
      <c r="D65" s="60" t="s">
        <v>167</v>
      </c>
      <c r="E65" s="149" t="s">
        <v>93</v>
      </c>
      <c r="F65" s="150" t="s">
        <v>93</v>
      </c>
      <c r="G65" s="151" t="s">
        <v>93</v>
      </c>
      <c r="H65" s="151" t="s">
        <v>92</v>
      </c>
      <c r="I65" s="151" t="s">
        <v>93</v>
      </c>
      <c r="J65" s="151" t="s">
        <v>93</v>
      </c>
      <c r="K65" s="149" t="s">
        <v>92</v>
      </c>
      <c r="L65" s="151" t="s">
        <v>93</v>
      </c>
      <c r="M65" s="150" t="s">
        <v>93</v>
      </c>
      <c r="N65" s="151" t="s">
        <v>92</v>
      </c>
      <c r="O65" s="151" t="s">
        <v>92</v>
      </c>
      <c r="P65" s="151" t="s">
        <v>93</v>
      </c>
      <c r="Q65" s="151" t="s">
        <v>93</v>
      </c>
      <c r="R65" s="149" t="s">
        <v>93</v>
      </c>
      <c r="S65" s="150" t="s">
        <v>93</v>
      </c>
      <c r="T65" s="151" t="s">
        <v>93</v>
      </c>
    </row>
    <row r="66" spans="1:20" ht="20.25" customHeight="1" x14ac:dyDescent="0.6">
      <c r="A66" s="60" t="s">
        <v>175</v>
      </c>
      <c r="B66" s="60" t="s">
        <v>193</v>
      </c>
      <c r="C66" s="60" t="s">
        <v>25</v>
      </c>
      <c r="D66" s="60" t="s">
        <v>167</v>
      </c>
      <c r="E66" s="149" t="s">
        <v>93</v>
      </c>
      <c r="F66" s="150" t="s">
        <v>92</v>
      </c>
      <c r="G66" s="151" t="s">
        <v>93</v>
      </c>
      <c r="H66" s="151" t="s">
        <v>92</v>
      </c>
      <c r="I66" s="151" t="s">
        <v>93</v>
      </c>
      <c r="J66" s="151" t="s">
        <v>93</v>
      </c>
      <c r="K66" s="149" t="s">
        <v>92</v>
      </c>
      <c r="L66" s="151" t="s">
        <v>93</v>
      </c>
      <c r="M66" s="150" t="s">
        <v>93</v>
      </c>
      <c r="N66" s="151" t="s">
        <v>92</v>
      </c>
      <c r="O66" s="151" t="s">
        <v>92</v>
      </c>
      <c r="P66" s="151" t="s">
        <v>92</v>
      </c>
      <c r="Q66" s="151" t="s">
        <v>92</v>
      </c>
      <c r="R66" s="149" t="s">
        <v>92</v>
      </c>
      <c r="S66" s="150" t="s">
        <v>92</v>
      </c>
      <c r="T66" s="151" t="s">
        <v>93</v>
      </c>
    </row>
    <row r="67" spans="1:20" ht="20.25" customHeight="1" x14ac:dyDescent="0.6">
      <c r="A67" s="60" t="s">
        <v>175</v>
      </c>
      <c r="B67" s="60" t="s">
        <v>193</v>
      </c>
      <c r="C67" s="60" t="s">
        <v>34</v>
      </c>
      <c r="D67" s="60" t="s">
        <v>167</v>
      </c>
      <c r="E67" s="149" t="s">
        <v>92</v>
      </c>
      <c r="F67" s="150" t="s">
        <v>92</v>
      </c>
      <c r="G67" s="151" t="s">
        <v>93</v>
      </c>
      <c r="H67" s="151" t="s">
        <v>92</v>
      </c>
      <c r="I67" s="151" t="s">
        <v>93</v>
      </c>
      <c r="J67" s="151" t="s">
        <v>93</v>
      </c>
      <c r="K67" s="149" t="s">
        <v>92</v>
      </c>
      <c r="L67" s="151" t="s">
        <v>93</v>
      </c>
      <c r="M67" s="150" t="s">
        <v>93</v>
      </c>
      <c r="N67" s="151" t="s">
        <v>93</v>
      </c>
      <c r="O67" s="151" t="s">
        <v>93</v>
      </c>
      <c r="P67" s="151" t="s">
        <v>93</v>
      </c>
      <c r="Q67" s="151" t="s">
        <v>93</v>
      </c>
      <c r="R67" s="149" t="s">
        <v>93</v>
      </c>
      <c r="S67" s="150" t="s">
        <v>93</v>
      </c>
      <c r="T67" s="151" t="s">
        <v>93</v>
      </c>
    </row>
    <row r="68" spans="1:20" ht="20.25" customHeight="1" x14ac:dyDescent="0.6">
      <c r="A68" s="60" t="s">
        <v>175</v>
      </c>
      <c r="B68" s="60" t="s">
        <v>193</v>
      </c>
      <c r="C68" s="60" t="s">
        <v>651</v>
      </c>
      <c r="D68" s="60" t="s">
        <v>167</v>
      </c>
      <c r="E68" s="149" t="s">
        <v>93</v>
      </c>
      <c r="F68" s="150" t="s">
        <v>93</v>
      </c>
      <c r="G68" s="151" t="s">
        <v>93</v>
      </c>
      <c r="H68" s="151" t="s">
        <v>93</v>
      </c>
      <c r="I68" s="151" t="s">
        <v>93</v>
      </c>
      <c r="J68" s="151" t="s">
        <v>92</v>
      </c>
      <c r="K68" s="149" t="s">
        <v>92</v>
      </c>
      <c r="L68" s="151" t="s">
        <v>93</v>
      </c>
      <c r="M68" s="150" t="s">
        <v>93</v>
      </c>
      <c r="N68" s="151" t="s">
        <v>92</v>
      </c>
      <c r="O68" s="151" t="s">
        <v>92</v>
      </c>
      <c r="P68" s="151" t="s">
        <v>93</v>
      </c>
      <c r="Q68" s="151" t="s">
        <v>92</v>
      </c>
      <c r="R68" s="149" t="s">
        <v>93</v>
      </c>
      <c r="S68" s="150" t="s">
        <v>93</v>
      </c>
      <c r="T68" s="151" t="s">
        <v>92</v>
      </c>
    </row>
    <row r="69" spans="1:20" ht="20.25" customHeight="1" x14ac:dyDescent="0.6">
      <c r="A69" s="60" t="s">
        <v>175</v>
      </c>
      <c r="B69" s="60" t="s">
        <v>193</v>
      </c>
      <c r="C69" s="60" t="s">
        <v>40</v>
      </c>
      <c r="D69" s="60" t="s">
        <v>167</v>
      </c>
      <c r="E69" s="149" t="s">
        <v>93</v>
      </c>
      <c r="F69" s="150" t="s">
        <v>93</v>
      </c>
      <c r="G69" s="151" t="s">
        <v>93</v>
      </c>
      <c r="H69" s="151" t="s">
        <v>92</v>
      </c>
      <c r="I69" s="151" t="s">
        <v>93</v>
      </c>
      <c r="J69" s="151" t="s">
        <v>92</v>
      </c>
      <c r="K69" s="149" t="s">
        <v>92</v>
      </c>
      <c r="L69" s="151" t="s">
        <v>92</v>
      </c>
      <c r="M69" s="150" t="s">
        <v>93</v>
      </c>
      <c r="N69" s="151" t="s">
        <v>92</v>
      </c>
      <c r="O69" s="151" t="s">
        <v>92</v>
      </c>
      <c r="P69" s="151" t="s">
        <v>92</v>
      </c>
      <c r="Q69" s="151" t="s">
        <v>92</v>
      </c>
      <c r="R69" s="149" t="s">
        <v>92</v>
      </c>
      <c r="S69" s="150" t="s">
        <v>93</v>
      </c>
      <c r="T69" s="151" t="s">
        <v>93</v>
      </c>
    </row>
    <row r="70" spans="1:20" ht="20.25" customHeight="1" x14ac:dyDescent="0.6">
      <c r="A70" s="60" t="s">
        <v>175</v>
      </c>
      <c r="B70" s="60" t="s">
        <v>193</v>
      </c>
      <c r="C70" s="60" t="s">
        <v>180</v>
      </c>
      <c r="D70" s="60" t="s">
        <v>167</v>
      </c>
      <c r="E70" s="149" t="s">
        <v>93</v>
      </c>
      <c r="F70" s="150" t="s">
        <v>93</v>
      </c>
      <c r="G70" s="151" t="s">
        <v>93</v>
      </c>
      <c r="H70" s="151" t="s">
        <v>93</v>
      </c>
      <c r="I70" s="151" t="s">
        <v>93</v>
      </c>
      <c r="J70" s="151" t="s">
        <v>93</v>
      </c>
      <c r="K70" s="149" t="s">
        <v>92</v>
      </c>
      <c r="L70" s="151" t="s">
        <v>93</v>
      </c>
      <c r="M70" s="150" t="s">
        <v>93</v>
      </c>
      <c r="N70" s="151" t="s">
        <v>93</v>
      </c>
      <c r="O70" s="151" t="s">
        <v>92</v>
      </c>
      <c r="P70" s="151" t="s">
        <v>93</v>
      </c>
      <c r="Q70" s="151" t="s">
        <v>93</v>
      </c>
      <c r="R70" s="149" t="s">
        <v>93</v>
      </c>
      <c r="S70" s="150" t="s">
        <v>93</v>
      </c>
      <c r="T70" s="151" t="s">
        <v>93</v>
      </c>
    </row>
    <row r="71" spans="1:20" ht="20.25" customHeight="1" x14ac:dyDescent="0.6">
      <c r="A71" s="60" t="s">
        <v>175</v>
      </c>
      <c r="B71" s="60" t="s">
        <v>193</v>
      </c>
      <c r="C71" s="60" t="s">
        <v>44</v>
      </c>
      <c r="D71" s="60" t="s">
        <v>167</v>
      </c>
      <c r="E71" s="149" t="s">
        <v>93</v>
      </c>
      <c r="F71" s="150" t="s">
        <v>92</v>
      </c>
      <c r="G71" s="151" t="s">
        <v>93</v>
      </c>
      <c r="H71" s="151" t="s">
        <v>93</v>
      </c>
      <c r="I71" s="151" t="s">
        <v>92</v>
      </c>
      <c r="J71" s="151" t="s">
        <v>93</v>
      </c>
      <c r="K71" s="149" t="s">
        <v>93</v>
      </c>
      <c r="L71" s="151" t="s">
        <v>93</v>
      </c>
      <c r="M71" s="150" t="s">
        <v>93</v>
      </c>
      <c r="N71" s="151" t="s">
        <v>92</v>
      </c>
      <c r="O71" s="151" t="s">
        <v>92</v>
      </c>
      <c r="P71" s="151" t="s">
        <v>92</v>
      </c>
      <c r="Q71" s="151" t="s">
        <v>92</v>
      </c>
      <c r="R71" s="149" t="s">
        <v>92</v>
      </c>
      <c r="S71" s="150" t="s">
        <v>92</v>
      </c>
      <c r="T71" s="151" t="s">
        <v>92</v>
      </c>
    </row>
    <row r="72" spans="1:20" ht="20.25" customHeight="1" x14ac:dyDescent="0.6">
      <c r="A72" s="60" t="s">
        <v>175</v>
      </c>
      <c r="B72" s="60" t="s">
        <v>193</v>
      </c>
      <c r="C72" s="60" t="s">
        <v>46</v>
      </c>
      <c r="D72" s="60" t="s">
        <v>167</v>
      </c>
      <c r="E72" s="149" t="s">
        <v>92</v>
      </c>
      <c r="F72" s="150" t="s">
        <v>92</v>
      </c>
      <c r="G72" s="151" t="s">
        <v>92</v>
      </c>
      <c r="H72" s="151" t="s">
        <v>92</v>
      </c>
      <c r="I72" s="151" t="s">
        <v>92</v>
      </c>
      <c r="J72" s="151" t="s">
        <v>92</v>
      </c>
      <c r="K72" s="149" t="s">
        <v>92</v>
      </c>
      <c r="L72" s="151" t="s">
        <v>92</v>
      </c>
      <c r="M72" s="150" t="s">
        <v>92</v>
      </c>
      <c r="N72" s="151" t="s">
        <v>92</v>
      </c>
      <c r="O72" s="151" t="s">
        <v>92</v>
      </c>
      <c r="P72" s="151" t="s">
        <v>92</v>
      </c>
      <c r="Q72" s="151" t="s">
        <v>93</v>
      </c>
      <c r="R72" s="149" t="s">
        <v>93</v>
      </c>
      <c r="S72" s="150" t="s">
        <v>93</v>
      </c>
      <c r="T72" s="151" t="s">
        <v>93</v>
      </c>
    </row>
    <row r="73" spans="1:20" ht="20.25" customHeight="1" x14ac:dyDescent="0.6">
      <c r="A73" s="60" t="s">
        <v>175</v>
      </c>
      <c r="B73" s="60" t="s">
        <v>193</v>
      </c>
      <c r="C73" s="60" t="s">
        <v>48</v>
      </c>
      <c r="D73" s="60" t="s">
        <v>167</v>
      </c>
      <c r="E73" s="149" t="s">
        <v>93</v>
      </c>
      <c r="F73" s="150" t="s">
        <v>93</v>
      </c>
      <c r="G73" s="151" t="s">
        <v>93</v>
      </c>
      <c r="H73" s="151" t="s">
        <v>92</v>
      </c>
      <c r="I73" s="151" t="s">
        <v>93</v>
      </c>
      <c r="J73" s="151" t="s">
        <v>93</v>
      </c>
      <c r="K73" s="149" t="s">
        <v>93</v>
      </c>
      <c r="L73" s="151" t="s">
        <v>93</v>
      </c>
      <c r="M73" s="150" t="s">
        <v>93</v>
      </c>
      <c r="N73" s="151" t="s">
        <v>92</v>
      </c>
      <c r="O73" s="151" t="s">
        <v>92</v>
      </c>
      <c r="P73" s="151" t="s">
        <v>93</v>
      </c>
      <c r="Q73" s="151" t="s">
        <v>93</v>
      </c>
      <c r="R73" s="149" t="s">
        <v>93</v>
      </c>
      <c r="S73" s="150" t="s">
        <v>93</v>
      </c>
      <c r="T73" s="151" t="s">
        <v>93</v>
      </c>
    </row>
    <row r="74" spans="1:20" ht="20.25" customHeight="1" x14ac:dyDescent="0.6">
      <c r="A74" s="60" t="s">
        <v>175</v>
      </c>
      <c r="B74" s="60" t="s">
        <v>194</v>
      </c>
      <c r="C74" s="60" t="s">
        <v>23</v>
      </c>
      <c r="D74" s="60" t="s">
        <v>167</v>
      </c>
      <c r="E74" s="149" t="s">
        <v>93</v>
      </c>
      <c r="F74" s="150" t="s">
        <v>92</v>
      </c>
      <c r="G74" s="151" t="s">
        <v>92</v>
      </c>
      <c r="H74" s="151" t="s">
        <v>93</v>
      </c>
      <c r="I74" s="151" t="s">
        <v>93</v>
      </c>
      <c r="J74" s="151" t="s">
        <v>92</v>
      </c>
      <c r="K74" s="149" t="s">
        <v>92</v>
      </c>
      <c r="L74" s="151" t="s">
        <v>93</v>
      </c>
      <c r="M74" s="150" t="s">
        <v>93</v>
      </c>
      <c r="N74" s="151" t="s">
        <v>92</v>
      </c>
      <c r="O74" s="151" t="s">
        <v>92</v>
      </c>
      <c r="P74" s="151" t="s">
        <v>93</v>
      </c>
      <c r="Q74" s="151" t="s">
        <v>93</v>
      </c>
      <c r="R74" s="149" t="s">
        <v>93</v>
      </c>
      <c r="S74" s="150" t="s">
        <v>93</v>
      </c>
      <c r="T74" s="151" t="s">
        <v>93</v>
      </c>
    </row>
    <row r="75" spans="1:20" ht="20.25" customHeight="1" x14ac:dyDescent="0.6">
      <c r="A75" s="60" t="s">
        <v>175</v>
      </c>
      <c r="B75" s="60" t="s">
        <v>194</v>
      </c>
      <c r="C75" s="60" t="s">
        <v>40</v>
      </c>
      <c r="D75" s="60" t="s">
        <v>167</v>
      </c>
      <c r="E75" s="149" t="s">
        <v>93</v>
      </c>
      <c r="F75" s="150" t="s">
        <v>93</v>
      </c>
      <c r="G75" s="151" t="s">
        <v>93</v>
      </c>
      <c r="H75" s="151" t="s">
        <v>93</v>
      </c>
      <c r="I75" s="151" t="s">
        <v>93</v>
      </c>
      <c r="J75" s="151" t="s">
        <v>93</v>
      </c>
      <c r="K75" s="149" t="s">
        <v>92</v>
      </c>
      <c r="L75" s="151" t="s">
        <v>93</v>
      </c>
      <c r="M75" s="150" t="s">
        <v>93</v>
      </c>
      <c r="N75" s="151" t="s">
        <v>93</v>
      </c>
      <c r="O75" s="151" t="s">
        <v>92</v>
      </c>
      <c r="P75" s="151" t="s">
        <v>93</v>
      </c>
      <c r="Q75" s="151" t="s">
        <v>93</v>
      </c>
      <c r="R75" s="149" t="s">
        <v>93</v>
      </c>
      <c r="S75" s="150" t="s">
        <v>93</v>
      </c>
      <c r="T75" s="151" t="s">
        <v>93</v>
      </c>
    </row>
    <row r="76" spans="1:20" ht="20.25" customHeight="1" x14ac:dyDescent="0.6">
      <c r="A76" s="60" t="s">
        <v>175</v>
      </c>
      <c r="B76" s="60" t="s">
        <v>195</v>
      </c>
      <c r="C76" s="60" t="s">
        <v>25</v>
      </c>
      <c r="D76" s="60" t="s">
        <v>165</v>
      </c>
      <c r="E76" s="149" t="s">
        <v>93</v>
      </c>
      <c r="F76" s="150" t="s">
        <v>93</v>
      </c>
      <c r="G76" s="151" t="s">
        <v>92</v>
      </c>
      <c r="H76" s="151" t="s">
        <v>92</v>
      </c>
      <c r="I76" s="151" t="s">
        <v>93</v>
      </c>
      <c r="J76" s="151" t="s">
        <v>92</v>
      </c>
      <c r="K76" s="149" t="s">
        <v>92</v>
      </c>
      <c r="L76" s="151" t="s">
        <v>93</v>
      </c>
      <c r="M76" s="150" t="s">
        <v>92</v>
      </c>
      <c r="N76" s="151" t="s">
        <v>92</v>
      </c>
      <c r="O76" s="151" t="s">
        <v>92</v>
      </c>
      <c r="P76" s="151" t="s">
        <v>92</v>
      </c>
      <c r="Q76" s="151" t="s">
        <v>93</v>
      </c>
      <c r="R76" s="149" t="s">
        <v>93</v>
      </c>
      <c r="S76" s="150" t="s">
        <v>93</v>
      </c>
      <c r="T76" s="151" t="s">
        <v>93</v>
      </c>
    </row>
    <row r="77" spans="1:20" ht="20.25" customHeight="1" x14ac:dyDescent="0.6">
      <c r="A77" s="60" t="s">
        <v>175</v>
      </c>
      <c r="B77" s="60" t="s">
        <v>196</v>
      </c>
      <c r="C77" s="60" t="s">
        <v>25</v>
      </c>
      <c r="D77" s="60" t="s">
        <v>165</v>
      </c>
      <c r="E77" s="149" t="s">
        <v>93</v>
      </c>
      <c r="F77" s="150" t="s">
        <v>93</v>
      </c>
      <c r="G77" s="151" t="s">
        <v>93</v>
      </c>
      <c r="H77" s="151" t="s">
        <v>92</v>
      </c>
      <c r="I77" s="151" t="s">
        <v>93</v>
      </c>
      <c r="J77" s="151" t="s">
        <v>92</v>
      </c>
      <c r="K77" s="149" t="s">
        <v>92</v>
      </c>
      <c r="L77" s="151" t="s">
        <v>93</v>
      </c>
      <c r="M77" s="150" t="s">
        <v>93</v>
      </c>
      <c r="N77" s="151" t="s">
        <v>93</v>
      </c>
      <c r="O77" s="151" t="s">
        <v>92</v>
      </c>
      <c r="P77" s="151" t="s">
        <v>93</v>
      </c>
      <c r="Q77" s="151" t="s">
        <v>93</v>
      </c>
      <c r="R77" s="149" t="s">
        <v>93</v>
      </c>
      <c r="S77" s="150" t="s">
        <v>93</v>
      </c>
      <c r="T77" s="151" t="s">
        <v>93</v>
      </c>
    </row>
    <row r="78" spans="1:20" ht="20.25" customHeight="1" x14ac:dyDescent="0.6">
      <c r="A78" s="60" t="s">
        <v>175</v>
      </c>
      <c r="B78" s="60" t="s">
        <v>196</v>
      </c>
      <c r="C78" s="60" t="s">
        <v>46</v>
      </c>
      <c r="D78" s="60" t="s">
        <v>165</v>
      </c>
      <c r="E78" s="149" t="s">
        <v>92</v>
      </c>
      <c r="F78" s="150" t="s">
        <v>93</v>
      </c>
      <c r="G78" s="151" t="s">
        <v>92</v>
      </c>
      <c r="H78" s="151" t="s">
        <v>92</v>
      </c>
      <c r="I78" s="151" t="s">
        <v>93</v>
      </c>
      <c r="J78" s="151" t="s">
        <v>92</v>
      </c>
      <c r="K78" s="149" t="s">
        <v>92</v>
      </c>
      <c r="L78" s="151" t="s">
        <v>92</v>
      </c>
      <c r="M78" s="150" t="s">
        <v>93</v>
      </c>
      <c r="N78" s="151" t="s">
        <v>93</v>
      </c>
      <c r="O78" s="151" t="s">
        <v>92</v>
      </c>
      <c r="P78" s="151" t="s">
        <v>93</v>
      </c>
      <c r="Q78" s="151" t="s">
        <v>93</v>
      </c>
      <c r="R78" s="149" t="s">
        <v>93</v>
      </c>
      <c r="S78" s="150" t="s">
        <v>93</v>
      </c>
      <c r="T78" s="151" t="s">
        <v>93</v>
      </c>
    </row>
    <row r="79" spans="1:20" ht="20.25" customHeight="1" x14ac:dyDescent="0.6">
      <c r="A79" s="60" t="s">
        <v>175</v>
      </c>
      <c r="B79" s="60" t="s">
        <v>196</v>
      </c>
      <c r="C79" s="60" t="s">
        <v>48</v>
      </c>
      <c r="D79" s="60" t="s">
        <v>165</v>
      </c>
      <c r="E79" s="149" t="s">
        <v>92</v>
      </c>
      <c r="F79" s="150" t="s">
        <v>93</v>
      </c>
      <c r="G79" s="151" t="s">
        <v>93</v>
      </c>
      <c r="H79" s="151" t="s">
        <v>92</v>
      </c>
      <c r="I79" s="151" t="s">
        <v>93</v>
      </c>
      <c r="J79" s="151" t="s">
        <v>92</v>
      </c>
      <c r="K79" s="149" t="s">
        <v>92</v>
      </c>
      <c r="L79" s="151" t="s">
        <v>93</v>
      </c>
      <c r="M79" s="150" t="s">
        <v>93</v>
      </c>
      <c r="N79" s="151" t="s">
        <v>93</v>
      </c>
      <c r="O79" s="151" t="s">
        <v>92</v>
      </c>
      <c r="P79" s="151" t="s">
        <v>93</v>
      </c>
      <c r="Q79" s="151" t="s">
        <v>93</v>
      </c>
      <c r="R79" s="149" t="s">
        <v>93</v>
      </c>
      <c r="S79" s="150" t="s">
        <v>93</v>
      </c>
      <c r="T79" s="151" t="s">
        <v>93</v>
      </c>
    </row>
    <row r="80" spans="1:20" ht="20.25" customHeight="1" x14ac:dyDescent="0.6">
      <c r="A80" s="60" t="s">
        <v>175</v>
      </c>
      <c r="B80" s="60" t="s">
        <v>197</v>
      </c>
      <c r="C80" s="60" t="s">
        <v>25</v>
      </c>
      <c r="D80" s="60" t="s">
        <v>165</v>
      </c>
      <c r="E80" s="149" t="s">
        <v>93</v>
      </c>
      <c r="F80" s="150" t="s">
        <v>93</v>
      </c>
      <c r="G80" s="151" t="s">
        <v>92</v>
      </c>
      <c r="H80" s="151" t="s">
        <v>93</v>
      </c>
      <c r="I80" s="151" t="s">
        <v>92</v>
      </c>
      <c r="J80" s="151" t="s">
        <v>92</v>
      </c>
      <c r="K80" s="149" t="s">
        <v>92</v>
      </c>
      <c r="L80" s="151" t="s">
        <v>92</v>
      </c>
      <c r="M80" s="150" t="s">
        <v>93</v>
      </c>
      <c r="N80" s="151" t="s">
        <v>93</v>
      </c>
      <c r="O80" s="151" t="s">
        <v>92</v>
      </c>
      <c r="P80" s="151" t="s">
        <v>93</v>
      </c>
      <c r="Q80" s="151" t="s">
        <v>92</v>
      </c>
      <c r="R80" s="149" t="s">
        <v>93</v>
      </c>
      <c r="S80" s="150" t="s">
        <v>93</v>
      </c>
      <c r="T80" s="151" t="s">
        <v>93</v>
      </c>
    </row>
    <row r="81" spans="1:20" ht="20.25" customHeight="1" x14ac:dyDescent="0.6">
      <c r="A81" s="60" t="s">
        <v>175</v>
      </c>
      <c r="B81" s="60" t="s">
        <v>198</v>
      </c>
      <c r="C81" s="60" t="s">
        <v>25</v>
      </c>
      <c r="D81" s="60" t="s">
        <v>165</v>
      </c>
      <c r="E81" s="149" t="s">
        <v>93</v>
      </c>
      <c r="F81" s="150" t="s">
        <v>93</v>
      </c>
      <c r="G81" s="151" t="s">
        <v>93</v>
      </c>
      <c r="H81" s="151" t="s">
        <v>93</v>
      </c>
      <c r="I81" s="151" t="s">
        <v>93</v>
      </c>
      <c r="J81" s="151" t="s">
        <v>93</v>
      </c>
      <c r="K81" s="149" t="s">
        <v>92</v>
      </c>
      <c r="L81" s="151" t="s">
        <v>93</v>
      </c>
      <c r="M81" s="150" t="s">
        <v>93</v>
      </c>
      <c r="N81" s="151" t="s">
        <v>93</v>
      </c>
      <c r="O81" s="151" t="s">
        <v>93</v>
      </c>
      <c r="P81" s="151" t="s">
        <v>93</v>
      </c>
      <c r="Q81" s="151" t="s">
        <v>93</v>
      </c>
      <c r="R81" s="149" t="s">
        <v>93</v>
      </c>
      <c r="S81" s="150" t="s">
        <v>93</v>
      </c>
      <c r="T81" s="151" t="s">
        <v>93</v>
      </c>
    </row>
    <row r="82" spans="1:20" ht="20.25" customHeight="1" x14ac:dyDescent="0.6">
      <c r="A82" s="60" t="s">
        <v>175</v>
      </c>
      <c r="B82" s="60" t="s">
        <v>199</v>
      </c>
      <c r="C82" s="60" t="s">
        <v>25</v>
      </c>
      <c r="D82" s="60" t="s">
        <v>165</v>
      </c>
      <c r="E82" s="149" t="s">
        <v>93</v>
      </c>
      <c r="F82" s="150" t="s">
        <v>93</v>
      </c>
      <c r="G82" s="151" t="s">
        <v>93</v>
      </c>
      <c r="H82" s="151" t="s">
        <v>92</v>
      </c>
      <c r="I82" s="151" t="s">
        <v>93</v>
      </c>
      <c r="J82" s="151" t="s">
        <v>92</v>
      </c>
      <c r="K82" s="149" t="s">
        <v>92</v>
      </c>
      <c r="L82" s="151" t="s">
        <v>92</v>
      </c>
      <c r="M82" s="150" t="s">
        <v>93</v>
      </c>
      <c r="N82" s="151" t="s">
        <v>93</v>
      </c>
      <c r="O82" s="151" t="s">
        <v>92</v>
      </c>
      <c r="P82" s="151" t="s">
        <v>93</v>
      </c>
      <c r="Q82" s="151" t="s">
        <v>93</v>
      </c>
      <c r="R82" s="149" t="s">
        <v>93</v>
      </c>
      <c r="S82" s="150" t="s">
        <v>93</v>
      </c>
      <c r="T82" s="151" t="s">
        <v>93</v>
      </c>
    </row>
    <row r="83" spans="1:20" ht="20.25" customHeight="1" x14ac:dyDescent="0.6">
      <c r="A83" s="60" t="s">
        <v>175</v>
      </c>
      <c r="B83" s="60" t="s">
        <v>200</v>
      </c>
      <c r="C83" s="60" t="s">
        <v>5</v>
      </c>
      <c r="D83" s="60" t="s">
        <v>165</v>
      </c>
      <c r="E83" s="149" t="s">
        <v>93</v>
      </c>
      <c r="F83" s="150" t="s">
        <v>93</v>
      </c>
      <c r="G83" s="151" t="s">
        <v>93</v>
      </c>
      <c r="H83" s="151" t="s">
        <v>93</v>
      </c>
      <c r="I83" s="151" t="s">
        <v>93</v>
      </c>
      <c r="J83" s="151" t="s">
        <v>93</v>
      </c>
      <c r="K83" s="149" t="s">
        <v>92</v>
      </c>
      <c r="L83" s="151" t="s">
        <v>93</v>
      </c>
      <c r="M83" s="150" t="s">
        <v>93</v>
      </c>
      <c r="N83" s="151" t="s">
        <v>93</v>
      </c>
      <c r="O83" s="151" t="s">
        <v>93</v>
      </c>
      <c r="P83" s="151" t="s">
        <v>93</v>
      </c>
      <c r="Q83" s="151" t="s">
        <v>93</v>
      </c>
      <c r="R83" s="149" t="s">
        <v>93</v>
      </c>
      <c r="S83" s="150" t="s">
        <v>93</v>
      </c>
      <c r="T83" s="151" t="s">
        <v>93</v>
      </c>
    </row>
    <row r="84" spans="1:20" ht="20.25" customHeight="1" x14ac:dyDescent="0.6">
      <c r="A84" s="60" t="s">
        <v>175</v>
      </c>
      <c r="B84" s="60" t="s">
        <v>201</v>
      </c>
      <c r="C84" s="60" t="s">
        <v>25</v>
      </c>
      <c r="D84" s="60" t="s">
        <v>165</v>
      </c>
      <c r="E84" s="149" t="s">
        <v>92</v>
      </c>
      <c r="F84" s="150" t="s">
        <v>93</v>
      </c>
      <c r="G84" s="151" t="s">
        <v>93</v>
      </c>
      <c r="H84" s="151" t="s">
        <v>92</v>
      </c>
      <c r="I84" s="151" t="s">
        <v>93</v>
      </c>
      <c r="J84" s="151" t="s">
        <v>92</v>
      </c>
      <c r="K84" s="149" t="s">
        <v>92</v>
      </c>
      <c r="L84" s="151" t="s">
        <v>93</v>
      </c>
      <c r="M84" s="150" t="s">
        <v>93</v>
      </c>
      <c r="N84" s="151" t="s">
        <v>92</v>
      </c>
      <c r="O84" s="151" t="s">
        <v>92</v>
      </c>
      <c r="P84" s="151" t="s">
        <v>93</v>
      </c>
      <c r="Q84" s="151" t="s">
        <v>92</v>
      </c>
      <c r="R84" s="149" t="s">
        <v>92</v>
      </c>
      <c r="S84" s="150" t="s">
        <v>93</v>
      </c>
      <c r="T84" s="151" t="s">
        <v>93</v>
      </c>
    </row>
    <row r="85" spans="1:20" ht="20.25" customHeight="1" x14ac:dyDescent="0.6">
      <c r="A85" s="60" t="s">
        <v>202</v>
      </c>
      <c r="B85" s="60" t="s">
        <v>203</v>
      </c>
      <c r="C85" s="60" t="s">
        <v>5</v>
      </c>
      <c r="D85" s="60" t="s">
        <v>165</v>
      </c>
      <c r="E85" s="149" t="s">
        <v>93</v>
      </c>
      <c r="F85" s="150" t="s">
        <v>93</v>
      </c>
      <c r="G85" s="151" t="s">
        <v>93</v>
      </c>
      <c r="H85" s="151" t="s">
        <v>93</v>
      </c>
      <c r="I85" s="151" t="s">
        <v>93</v>
      </c>
      <c r="J85" s="151" t="s">
        <v>93</v>
      </c>
      <c r="K85" s="149" t="s">
        <v>93</v>
      </c>
      <c r="L85" s="151" t="s">
        <v>93</v>
      </c>
      <c r="M85" s="150" t="s">
        <v>93</v>
      </c>
      <c r="N85" s="151" t="s">
        <v>92</v>
      </c>
      <c r="O85" s="151" t="s">
        <v>92</v>
      </c>
      <c r="P85" s="151" t="s">
        <v>92</v>
      </c>
      <c r="Q85" s="151" t="s">
        <v>92</v>
      </c>
      <c r="R85" s="149" t="s">
        <v>93</v>
      </c>
      <c r="S85" s="150" t="s">
        <v>93</v>
      </c>
      <c r="T85" s="151" t="s">
        <v>93</v>
      </c>
    </row>
    <row r="86" spans="1:20" ht="20.25" customHeight="1" x14ac:dyDescent="0.6">
      <c r="A86" s="60" t="s">
        <v>202</v>
      </c>
      <c r="B86" s="60" t="s">
        <v>204</v>
      </c>
      <c r="C86" s="60" t="s">
        <v>44</v>
      </c>
      <c r="D86" s="60" t="s">
        <v>165</v>
      </c>
      <c r="E86" s="149" t="s">
        <v>93</v>
      </c>
      <c r="F86" s="150" t="s">
        <v>92</v>
      </c>
      <c r="G86" s="151" t="s">
        <v>93</v>
      </c>
      <c r="H86" s="151" t="s">
        <v>93</v>
      </c>
      <c r="I86" s="151" t="s">
        <v>93</v>
      </c>
      <c r="J86" s="151" t="s">
        <v>92</v>
      </c>
      <c r="K86" s="149" t="s">
        <v>92</v>
      </c>
      <c r="L86" s="151" t="s">
        <v>92</v>
      </c>
      <c r="M86" s="150" t="s">
        <v>92</v>
      </c>
      <c r="N86" s="151" t="s">
        <v>92</v>
      </c>
      <c r="O86" s="151" t="s">
        <v>92</v>
      </c>
      <c r="P86" s="151" t="s">
        <v>92</v>
      </c>
      <c r="Q86" s="151" t="s">
        <v>92</v>
      </c>
      <c r="R86" s="149" t="s">
        <v>92</v>
      </c>
      <c r="S86" s="150" t="s">
        <v>92</v>
      </c>
      <c r="T86" s="151" t="s">
        <v>93</v>
      </c>
    </row>
    <row r="87" spans="1:20" ht="20.25" customHeight="1" x14ac:dyDescent="0.6">
      <c r="A87" s="60" t="s">
        <v>202</v>
      </c>
      <c r="B87" s="60" t="s">
        <v>205</v>
      </c>
      <c r="C87" s="60" t="s">
        <v>25</v>
      </c>
      <c r="D87" s="60" t="s">
        <v>165</v>
      </c>
      <c r="E87" s="149" t="s">
        <v>93</v>
      </c>
      <c r="F87" s="150" t="s">
        <v>93</v>
      </c>
      <c r="G87" s="151" t="s">
        <v>93</v>
      </c>
      <c r="H87" s="151" t="s">
        <v>93</v>
      </c>
      <c r="I87" s="151" t="s">
        <v>93</v>
      </c>
      <c r="J87" s="151" t="s">
        <v>93</v>
      </c>
      <c r="K87" s="149" t="s">
        <v>93</v>
      </c>
      <c r="L87" s="151" t="s">
        <v>93</v>
      </c>
      <c r="M87" s="150" t="s">
        <v>93</v>
      </c>
      <c r="N87" s="151" t="s">
        <v>92</v>
      </c>
      <c r="O87" s="151" t="s">
        <v>92</v>
      </c>
      <c r="P87" s="151" t="s">
        <v>92</v>
      </c>
      <c r="Q87" s="151" t="s">
        <v>92</v>
      </c>
      <c r="R87" s="149" t="s">
        <v>93</v>
      </c>
      <c r="S87" s="150" t="s">
        <v>93</v>
      </c>
      <c r="T87" s="151" t="s">
        <v>93</v>
      </c>
    </row>
    <row r="88" spans="1:20" ht="20.25" customHeight="1" x14ac:dyDescent="0.6">
      <c r="A88" s="60" t="s">
        <v>202</v>
      </c>
      <c r="B88" s="60" t="s">
        <v>205</v>
      </c>
      <c r="C88" s="60" t="s">
        <v>34</v>
      </c>
      <c r="D88" s="60" t="s">
        <v>165</v>
      </c>
      <c r="E88" s="149" t="s">
        <v>93</v>
      </c>
      <c r="F88" s="150" t="s">
        <v>93</v>
      </c>
      <c r="G88" s="151" t="s">
        <v>92</v>
      </c>
      <c r="H88" s="151" t="s">
        <v>92</v>
      </c>
      <c r="I88" s="151" t="s">
        <v>92</v>
      </c>
      <c r="J88" s="151" t="s">
        <v>92</v>
      </c>
      <c r="K88" s="149" t="s">
        <v>92</v>
      </c>
      <c r="L88" s="151" t="s">
        <v>93</v>
      </c>
      <c r="M88" s="150" t="s">
        <v>93</v>
      </c>
      <c r="N88" s="151" t="s">
        <v>92</v>
      </c>
      <c r="O88" s="151" t="s">
        <v>92</v>
      </c>
      <c r="P88" s="151" t="s">
        <v>92</v>
      </c>
      <c r="Q88" s="151" t="s">
        <v>92</v>
      </c>
      <c r="R88" s="149" t="s">
        <v>92</v>
      </c>
      <c r="S88" s="150" t="s">
        <v>93</v>
      </c>
      <c r="T88" s="151" t="s">
        <v>93</v>
      </c>
    </row>
    <row r="89" spans="1:20" ht="20.25" customHeight="1" x14ac:dyDescent="0.6">
      <c r="A89" s="60" t="s">
        <v>202</v>
      </c>
      <c r="B89" s="60" t="s">
        <v>205</v>
      </c>
      <c r="C89" s="60" t="s">
        <v>44</v>
      </c>
      <c r="D89" s="60" t="s">
        <v>165</v>
      </c>
      <c r="E89" s="149" t="s">
        <v>92</v>
      </c>
      <c r="F89" s="150" t="s">
        <v>92</v>
      </c>
      <c r="G89" s="151" t="s">
        <v>93</v>
      </c>
      <c r="H89" s="151" t="s">
        <v>92</v>
      </c>
      <c r="I89" s="151" t="s">
        <v>93</v>
      </c>
      <c r="J89" s="151" t="s">
        <v>93</v>
      </c>
      <c r="K89" s="149" t="s">
        <v>92</v>
      </c>
      <c r="L89" s="151" t="s">
        <v>92</v>
      </c>
      <c r="M89" s="150" t="s">
        <v>93</v>
      </c>
      <c r="N89" s="151" t="s">
        <v>92</v>
      </c>
      <c r="O89" s="151" t="s">
        <v>92</v>
      </c>
      <c r="P89" s="151" t="s">
        <v>92</v>
      </c>
      <c r="Q89" s="151" t="s">
        <v>92</v>
      </c>
      <c r="R89" s="149" t="s">
        <v>93</v>
      </c>
      <c r="S89" s="150" t="s">
        <v>93</v>
      </c>
      <c r="T89" s="151" t="s">
        <v>93</v>
      </c>
    </row>
    <row r="90" spans="1:20" ht="20.25" customHeight="1" x14ac:dyDescent="0.6">
      <c r="A90" s="60" t="s">
        <v>202</v>
      </c>
      <c r="B90" s="60" t="s">
        <v>206</v>
      </c>
      <c r="C90" s="60" t="s">
        <v>25</v>
      </c>
      <c r="D90" s="60" t="s">
        <v>165</v>
      </c>
      <c r="E90" s="149" t="s">
        <v>92</v>
      </c>
      <c r="F90" s="150" t="s">
        <v>93</v>
      </c>
      <c r="G90" s="151" t="s">
        <v>93</v>
      </c>
      <c r="H90" s="151" t="s">
        <v>93</v>
      </c>
      <c r="I90" s="151" t="s">
        <v>93</v>
      </c>
      <c r="J90" s="151" t="s">
        <v>92</v>
      </c>
      <c r="K90" s="149" t="s">
        <v>93</v>
      </c>
      <c r="L90" s="151" t="s">
        <v>93</v>
      </c>
      <c r="M90" s="150" t="s">
        <v>93</v>
      </c>
      <c r="N90" s="151" t="s">
        <v>92</v>
      </c>
      <c r="O90" s="151" t="s">
        <v>92</v>
      </c>
      <c r="P90" s="151" t="s">
        <v>92</v>
      </c>
      <c r="Q90" s="151" t="s">
        <v>92</v>
      </c>
      <c r="R90" s="149" t="s">
        <v>93</v>
      </c>
      <c r="S90" s="150" t="s">
        <v>93</v>
      </c>
      <c r="T90" s="151" t="s">
        <v>93</v>
      </c>
    </row>
    <row r="91" spans="1:20" ht="20.25" customHeight="1" x14ac:dyDescent="0.6">
      <c r="A91" s="60" t="s">
        <v>202</v>
      </c>
      <c r="B91" s="60" t="s">
        <v>821</v>
      </c>
      <c r="C91" s="60" t="s">
        <v>5</v>
      </c>
      <c r="D91" s="60" t="s">
        <v>165</v>
      </c>
      <c r="E91" s="149" t="s">
        <v>93</v>
      </c>
      <c r="F91" s="150" t="s">
        <v>93</v>
      </c>
      <c r="G91" s="151" t="s">
        <v>93</v>
      </c>
      <c r="H91" s="151" t="s">
        <v>93</v>
      </c>
      <c r="I91" s="151" t="s">
        <v>93</v>
      </c>
      <c r="J91" s="151" t="s">
        <v>92</v>
      </c>
      <c r="K91" s="149" t="s">
        <v>92</v>
      </c>
      <c r="L91" s="151" t="s">
        <v>93</v>
      </c>
      <c r="M91" s="150" t="s">
        <v>93</v>
      </c>
      <c r="N91" s="151" t="s">
        <v>92</v>
      </c>
      <c r="O91" s="151" t="s">
        <v>92</v>
      </c>
      <c r="P91" s="151" t="s">
        <v>92</v>
      </c>
      <c r="Q91" s="151" t="s">
        <v>93</v>
      </c>
      <c r="R91" s="149" t="s">
        <v>93</v>
      </c>
      <c r="S91" s="150" t="s">
        <v>93</v>
      </c>
      <c r="T91" s="151" t="s">
        <v>93</v>
      </c>
    </row>
    <row r="92" spans="1:20" ht="20.25" customHeight="1" x14ac:dyDescent="0.6">
      <c r="A92" s="60" t="s">
        <v>202</v>
      </c>
      <c r="B92" s="60" t="s">
        <v>207</v>
      </c>
      <c r="C92" s="60" t="s">
        <v>25</v>
      </c>
      <c r="D92" s="60" t="s">
        <v>167</v>
      </c>
      <c r="E92" s="149" t="s">
        <v>93</v>
      </c>
      <c r="F92" s="150" t="s">
        <v>93</v>
      </c>
      <c r="G92" s="151" t="s">
        <v>93</v>
      </c>
      <c r="H92" s="151" t="s">
        <v>93</v>
      </c>
      <c r="I92" s="151" t="s">
        <v>93</v>
      </c>
      <c r="J92" s="151" t="s">
        <v>93</v>
      </c>
      <c r="K92" s="149" t="s">
        <v>92</v>
      </c>
      <c r="L92" s="151" t="s">
        <v>92</v>
      </c>
      <c r="M92" s="150" t="s">
        <v>92</v>
      </c>
      <c r="N92" s="151" t="s">
        <v>92</v>
      </c>
      <c r="O92" s="151" t="s">
        <v>92</v>
      </c>
      <c r="P92" s="151" t="s">
        <v>92</v>
      </c>
      <c r="Q92" s="151" t="s">
        <v>92</v>
      </c>
      <c r="R92" s="149" t="s">
        <v>93</v>
      </c>
      <c r="S92" s="150" t="s">
        <v>93</v>
      </c>
      <c r="T92" s="151" t="s">
        <v>92</v>
      </c>
    </row>
    <row r="93" spans="1:20" ht="20.25" customHeight="1" x14ac:dyDescent="0.6">
      <c r="A93" s="60" t="s">
        <v>202</v>
      </c>
      <c r="B93" s="60" t="s">
        <v>207</v>
      </c>
      <c r="C93" s="60" t="s">
        <v>40</v>
      </c>
      <c r="D93" s="60" t="s">
        <v>167</v>
      </c>
      <c r="E93" s="149" t="s">
        <v>93</v>
      </c>
      <c r="F93" s="150" t="s">
        <v>93</v>
      </c>
      <c r="G93" s="151" t="s">
        <v>93</v>
      </c>
      <c r="H93" s="151" t="s">
        <v>93</v>
      </c>
      <c r="I93" s="151" t="s">
        <v>93</v>
      </c>
      <c r="J93" s="151" t="s">
        <v>92</v>
      </c>
      <c r="K93" s="149" t="s">
        <v>92</v>
      </c>
      <c r="L93" s="151" t="s">
        <v>93</v>
      </c>
      <c r="M93" s="150" t="s">
        <v>93</v>
      </c>
      <c r="N93" s="151" t="s">
        <v>93</v>
      </c>
      <c r="O93" s="151" t="s">
        <v>92</v>
      </c>
      <c r="P93" s="151" t="s">
        <v>93</v>
      </c>
      <c r="Q93" s="151" t="s">
        <v>93</v>
      </c>
      <c r="R93" s="149" t="s">
        <v>92</v>
      </c>
      <c r="S93" s="150" t="s">
        <v>93</v>
      </c>
      <c r="T93" s="151" t="s">
        <v>93</v>
      </c>
    </row>
    <row r="94" spans="1:20" ht="20.25" customHeight="1" x14ac:dyDescent="0.6">
      <c r="A94" s="60" t="s">
        <v>202</v>
      </c>
      <c r="B94" s="60" t="s">
        <v>207</v>
      </c>
      <c r="C94" s="60" t="s">
        <v>46</v>
      </c>
      <c r="D94" s="60" t="s">
        <v>167</v>
      </c>
      <c r="E94" s="149" t="s">
        <v>93</v>
      </c>
      <c r="F94" s="150" t="s">
        <v>92</v>
      </c>
      <c r="G94" s="151" t="s">
        <v>93</v>
      </c>
      <c r="H94" s="151" t="s">
        <v>93</v>
      </c>
      <c r="I94" s="151" t="s">
        <v>93</v>
      </c>
      <c r="J94" s="151" t="s">
        <v>92</v>
      </c>
      <c r="K94" s="149" t="s">
        <v>92</v>
      </c>
      <c r="L94" s="151" t="s">
        <v>93</v>
      </c>
      <c r="M94" s="150" t="s">
        <v>93</v>
      </c>
      <c r="N94" s="151" t="s">
        <v>92</v>
      </c>
      <c r="O94" s="151" t="s">
        <v>92</v>
      </c>
      <c r="P94" s="151" t="s">
        <v>93</v>
      </c>
      <c r="Q94" s="151" t="s">
        <v>93</v>
      </c>
      <c r="R94" s="149" t="s">
        <v>92</v>
      </c>
      <c r="S94" s="150" t="s">
        <v>93</v>
      </c>
      <c r="T94" s="151" t="s">
        <v>93</v>
      </c>
    </row>
    <row r="95" spans="1:20" ht="20.25" customHeight="1" x14ac:dyDescent="0.6">
      <c r="A95" s="60" t="s">
        <v>208</v>
      </c>
      <c r="B95" s="60" t="s">
        <v>209</v>
      </c>
      <c r="C95" s="60" t="s">
        <v>25</v>
      </c>
      <c r="D95" s="60" t="s">
        <v>165</v>
      </c>
      <c r="E95" s="149" t="s">
        <v>93</v>
      </c>
      <c r="F95" s="150" t="s">
        <v>93</v>
      </c>
      <c r="G95" s="151" t="s">
        <v>93</v>
      </c>
      <c r="H95" s="151" t="s">
        <v>93</v>
      </c>
      <c r="I95" s="151" t="s">
        <v>93</v>
      </c>
      <c r="J95" s="151" t="s">
        <v>93</v>
      </c>
      <c r="K95" s="149" t="s">
        <v>92</v>
      </c>
      <c r="L95" s="151" t="s">
        <v>93</v>
      </c>
      <c r="M95" s="150" t="s">
        <v>93</v>
      </c>
      <c r="N95" s="151" t="s">
        <v>92</v>
      </c>
      <c r="O95" s="151" t="s">
        <v>92</v>
      </c>
      <c r="P95" s="151" t="s">
        <v>92</v>
      </c>
      <c r="Q95" s="151" t="s">
        <v>92</v>
      </c>
      <c r="R95" s="149" t="s">
        <v>93</v>
      </c>
      <c r="S95" s="150" t="s">
        <v>93</v>
      </c>
      <c r="T95" s="151" t="s">
        <v>93</v>
      </c>
    </row>
    <row r="96" spans="1:20" ht="20.25" customHeight="1" x14ac:dyDescent="0.6">
      <c r="A96" s="60" t="s">
        <v>208</v>
      </c>
      <c r="B96" s="60" t="s">
        <v>210</v>
      </c>
      <c r="C96" s="60" t="s">
        <v>25</v>
      </c>
      <c r="D96" s="60" t="s">
        <v>165</v>
      </c>
      <c r="E96" s="149" t="s">
        <v>93</v>
      </c>
      <c r="F96" s="150" t="s">
        <v>93</v>
      </c>
      <c r="G96" s="151" t="s">
        <v>93</v>
      </c>
      <c r="H96" s="151" t="s">
        <v>93</v>
      </c>
      <c r="I96" s="151" t="s">
        <v>93</v>
      </c>
      <c r="J96" s="151" t="s">
        <v>92</v>
      </c>
      <c r="K96" s="149" t="s">
        <v>93</v>
      </c>
      <c r="L96" s="151" t="s">
        <v>93</v>
      </c>
      <c r="M96" s="150" t="s">
        <v>93</v>
      </c>
      <c r="N96" s="151" t="s">
        <v>93</v>
      </c>
      <c r="O96" s="151" t="s">
        <v>92</v>
      </c>
      <c r="P96" s="151" t="s">
        <v>92</v>
      </c>
      <c r="Q96" s="151" t="s">
        <v>93</v>
      </c>
      <c r="R96" s="149" t="s">
        <v>93</v>
      </c>
      <c r="S96" s="150" t="s">
        <v>93</v>
      </c>
      <c r="T96" s="151" t="s">
        <v>93</v>
      </c>
    </row>
    <row r="97" spans="1:20" ht="20.25" customHeight="1" x14ac:dyDescent="0.6">
      <c r="A97" s="60" t="s">
        <v>208</v>
      </c>
      <c r="B97" s="60" t="s">
        <v>211</v>
      </c>
      <c r="C97" s="60" t="s">
        <v>25</v>
      </c>
      <c r="D97" s="60" t="s">
        <v>165</v>
      </c>
      <c r="E97" s="149" t="s">
        <v>93</v>
      </c>
      <c r="F97" s="150" t="s">
        <v>93</v>
      </c>
      <c r="G97" s="151" t="s">
        <v>93</v>
      </c>
      <c r="H97" s="151" t="s">
        <v>93</v>
      </c>
      <c r="I97" s="151" t="s">
        <v>92</v>
      </c>
      <c r="J97" s="151" t="s">
        <v>93</v>
      </c>
      <c r="K97" s="149" t="s">
        <v>93</v>
      </c>
      <c r="L97" s="151" t="s">
        <v>93</v>
      </c>
      <c r="M97" s="150" t="s">
        <v>93</v>
      </c>
      <c r="N97" s="151" t="s">
        <v>93</v>
      </c>
      <c r="O97" s="151" t="s">
        <v>92</v>
      </c>
      <c r="P97" s="151" t="s">
        <v>92</v>
      </c>
      <c r="Q97" s="151" t="s">
        <v>92</v>
      </c>
      <c r="R97" s="149" t="s">
        <v>93</v>
      </c>
      <c r="S97" s="150" t="s">
        <v>93</v>
      </c>
      <c r="T97" s="151" t="s">
        <v>93</v>
      </c>
    </row>
    <row r="98" spans="1:20" ht="20.25" customHeight="1" x14ac:dyDescent="0.6">
      <c r="A98" s="60" t="s">
        <v>208</v>
      </c>
      <c r="B98" s="60" t="s">
        <v>212</v>
      </c>
      <c r="C98" s="60" t="s">
        <v>5</v>
      </c>
      <c r="D98" s="60" t="s">
        <v>167</v>
      </c>
      <c r="E98" s="149" t="s">
        <v>93</v>
      </c>
      <c r="F98" s="150" t="s">
        <v>92</v>
      </c>
      <c r="G98" s="151" t="s">
        <v>93</v>
      </c>
      <c r="H98" s="151" t="s">
        <v>93</v>
      </c>
      <c r="I98" s="151" t="s">
        <v>93</v>
      </c>
      <c r="J98" s="151" t="s">
        <v>92</v>
      </c>
      <c r="K98" s="149" t="s">
        <v>92</v>
      </c>
      <c r="L98" s="151" t="s">
        <v>93</v>
      </c>
      <c r="M98" s="150" t="s">
        <v>93</v>
      </c>
      <c r="N98" s="151" t="s">
        <v>92</v>
      </c>
      <c r="O98" s="151" t="s">
        <v>92</v>
      </c>
      <c r="P98" s="151" t="s">
        <v>93</v>
      </c>
      <c r="Q98" s="151" t="s">
        <v>92</v>
      </c>
      <c r="R98" s="149" t="s">
        <v>93</v>
      </c>
      <c r="S98" s="150" t="s">
        <v>93</v>
      </c>
      <c r="T98" s="151" t="s">
        <v>93</v>
      </c>
    </row>
    <row r="99" spans="1:20" ht="20.25" customHeight="1" x14ac:dyDescent="0.6">
      <c r="A99" s="60" t="s">
        <v>208</v>
      </c>
      <c r="B99" s="60" t="s">
        <v>212</v>
      </c>
      <c r="C99" s="60" t="s">
        <v>23</v>
      </c>
      <c r="D99" s="60" t="s">
        <v>167</v>
      </c>
      <c r="E99" s="149" t="s">
        <v>93</v>
      </c>
      <c r="F99" s="150" t="s">
        <v>93</v>
      </c>
      <c r="G99" s="151" t="s">
        <v>93</v>
      </c>
      <c r="H99" s="151" t="s">
        <v>93</v>
      </c>
      <c r="I99" s="151" t="s">
        <v>93</v>
      </c>
      <c r="J99" s="151" t="s">
        <v>92</v>
      </c>
      <c r="K99" s="149" t="s">
        <v>92</v>
      </c>
      <c r="L99" s="151" t="s">
        <v>93</v>
      </c>
      <c r="M99" s="150" t="s">
        <v>92</v>
      </c>
      <c r="N99" s="151" t="s">
        <v>93</v>
      </c>
      <c r="O99" s="151" t="s">
        <v>92</v>
      </c>
      <c r="P99" s="151" t="s">
        <v>93</v>
      </c>
      <c r="Q99" s="151" t="s">
        <v>93</v>
      </c>
      <c r="R99" s="149" t="s">
        <v>93</v>
      </c>
      <c r="S99" s="150" t="s">
        <v>93</v>
      </c>
      <c r="T99" s="151" t="s">
        <v>93</v>
      </c>
    </row>
    <row r="100" spans="1:20" ht="20.25" customHeight="1" x14ac:dyDescent="0.6">
      <c r="A100" s="60" t="s">
        <v>208</v>
      </c>
      <c r="B100" s="60" t="s">
        <v>212</v>
      </c>
      <c r="C100" s="60" t="s">
        <v>32</v>
      </c>
      <c r="D100" s="60" t="s">
        <v>167</v>
      </c>
      <c r="E100" s="149" t="s">
        <v>93</v>
      </c>
      <c r="F100" s="150" t="s">
        <v>93</v>
      </c>
      <c r="G100" s="151" t="s">
        <v>93</v>
      </c>
      <c r="H100" s="151" t="s">
        <v>93</v>
      </c>
      <c r="I100" s="151" t="s">
        <v>93</v>
      </c>
      <c r="J100" s="151" t="s">
        <v>93</v>
      </c>
      <c r="K100" s="149" t="s">
        <v>92</v>
      </c>
      <c r="L100" s="151" t="s">
        <v>93</v>
      </c>
      <c r="M100" s="150" t="s">
        <v>93</v>
      </c>
      <c r="N100" s="151" t="s">
        <v>92</v>
      </c>
      <c r="O100" s="151" t="s">
        <v>92</v>
      </c>
      <c r="P100" s="151" t="s">
        <v>92</v>
      </c>
      <c r="Q100" s="151" t="s">
        <v>92</v>
      </c>
      <c r="R100" s="149" t="s">
        <v>93</v>
      </c>
      <c r="S100" s="150" t="s">
        <v>93</v>
      </c>
      <c r="T100" s="151" t="s">
        <v>93</v>
      </c>
    </row>
    <row r="101" spans="1:20" ht="20.25" customHeight="1" x14ac:dyDescent="0.6">
      <c r="A101" s="60" t="s">
        <v>208</v>
      </c>
      <c r="B101" s="60" t="s">
        <v>212</v>
      </c>
      <c r="C101" s="60" t="s">
        <v>34</v>
      </c>
      <c r="D101" s="60" t="s">
        <v>167</v>
      </c>
      <c r="E101" s="149" t="s">
        <v>92</v>
      </c>
      <c r="F101" s="150" t="s">
        <v>92</v>
      </c>
      <c r="G101" s="151" t="s">
        <v>92</v>
      </c>
      <c r="H101" s="151" t="s">
        <v>92</v>
      </c>
      <c r="I101" s="151" t="s">
        <v>92</v>
      </c>
      <c r="J101" s="151" t="s">
        <v>92</v>
      </c>
      <c r="K101" s="149" t="s">
        <v>92</v>
      </c>
      <c r="L101" s="151" t="s">
        <v>92</v>
      </c>
      <c r="M101" s="150" t="s">
        <v>93</v>
      </c>
      <c r="N101" s="151" t="s">
        <v>92</v>
      </c>
      <c r="O101" s="151" t="s">
        <v>92</v>
      </c>
      <c r="P101" s="151" t="s">
        <v>92</v>
      </c>
      <c r="Q101" s="151" t="s">
        <v>92</v>
      </c>
      <c r="R101" s="149" t="s">
        <v>92</v>
      </c>
      <c r="S101" s="150" t="s">
        <v>92</v>
      </c>
      <c r="T101" s="151" t="s">
        <v>93</v>
      </c>
    </row>
    <row r="102" spans="1:20" ht="20.25" customHeight="1" x14ac:dyDescent="0.6">
      <c r="A102" s="60" t="s">
        <v>208</v>
      </c>
      <c r="B102" s="60" t="s">
        <v>212</v>
      </c>
      <c r="C102" s="60" t="s">
        <v>40</v>
      </c>
      <c r="D102" s="60" t="s">
        <v>167</v>
      </c>
      <c r="E102" s="149" t="s">
        <v>92</v>
      </c>
      <c r="F102" s="150" t="s">
        <v>92</v>
      </c>
      <c r="G102" s="151" t="s">
        <v>93</v>
      </c>
      <c r="H102" s="151" t="s">
        <v>93</v>
      </c>
      <c r="I102" s="151" t="s">
        <v>93</v>
      </c>
      <c r="J102" s="151" t="s">
        <v>92</v>
      </c>
      <c r="K102" s="149" t="s">
        <v>92</v>
      </c>
      <c r="L102" s="151" t="s">
        <v>93</v>
      </c>
      <c r="M102" s="150" t="s">
        <v>93</v>
      </c>
      <c r="N102" s="151" t="s">
        <v>92</v>
      </c>
      <c r="O102" s="151" t="s">
        <v>92</v>
      </c>
      <c r="P102" s="151" t="s">
        <v>93</v>
      </c>
      <c r="Q102" s="151" t="s">
        <v>93</v>
      </c>
      <c r="R102" s="149" t="s">
        <v>93</v>
      </c>
      <c r="S102" s="150" t="s">
        <v>93</v>
      </c>
      <c r="T102" s="151" t="s">
        <v>93</v>
      </c>
    </row>
    <row r="103" spans="1:20" ht="20.25" customHeight="1" x14ac:dyDescent="0.6">
      <c r="A103" s="60" t="s">
        <v>208</v>
      </c>
      <c r="B103" s="60" t="s">
        <v>212</v>
      </c>
      <c r="C103" s="60" t="s">
        <v>44</v>
      </c>
      <c r="D103" s="60" t="s">
        <v>167</v>
      </c>
      <c r="E103" s="149" t="s">
        <v>93</v>
      </c>
      <c r="F103" s="150" t="s">
        <v>93</v>
      </c>
      <c r="G103" s="151" t="s">
        <v>93</v>
      </c>
      <c r="H103" s="151" t="s">
        <v>93</v>
      </c>
      <c r="I103" s="151" t="s">
        <v>93</v>
      </c>
      <c r="J103" s="151" t="s">
        <v>93</v>
      </c>
      <c r="K103" s="149" t="s">
        <v>92</v>
      </c>
      <c r="L103" s="151" t="s">
        <v>93</v>
      </c>
      <c r="M103" s="150" t="s">
        <v>93</v>
      </c>
      <c r="N103" s="151" t="s">
        <v>92</v>
      </c>
      <c r="O103" s="151" t="s">
        <v>92</v>
      </c>
      <c r="P103" s="151" t="s">
        <v>92</v>
      </c>
      <c r="Q103" s="151" t="s">
        <v>93</v>
      </c>
      <c r="R103" s="149" t="s">
        <v>92</v>
      </c>
      <c r="S103" s="150" t="s">
        <v>93</v>
      </c>
      <c r="T103" s="151" t="s">
        <v>93</v>
      </c>
    </row>
    <row r="104" spans="1:20" ht="20.25" customHeight="1" x14ac:dyDescent="0.6">
      <c r="A104" s="60" t="s">
        <v>208</v>
      </c>
      <c r="B104" s="60" t="s">
        <v>212</v>
      </c>
      <c r="C104" s="60" t="s">
        <v>46</v>
      </c>
      <c r="D104" s="60" t="s">
        <v>167</v>
      </c>
      <c r="E104" s="149" t="s">
        <v>93</v>
      </c>
      <c r="F104" s="150" t="s">
        <v>93</v>
      </c>
      <c r="G104" s="151" t="s">
        <v>93</v>
      </c>
      <c r="H104" s="151" t="s">
        <v>93</v>
      </c>
      <c r="I104" s="151" t="s">
        <v>93</v>
      </c>
      <c r="J104" s="151" t="s">
        <v>92</v>
      </c>
      <c r="K104" s="149" t="s">
        <v>92</v>
      </c>
      <c r="L104" s="151" t="s">
        <v>93</v>
      </c>
      <c r="M104" s="150" t="s">
        <v>93</v>
      </c>
      <c r="N104" s="151" t="s">
        <v>93</v>
      </c>
      <c r="O104" s="151" t="s">
        <v>92</v>
      </c>
      <c r="P104" s="151" t="s">
        <v>93</v>
      </c>
      <c r="Q104" s="151" t="s">
        <v>93</v>
      </c>
      <c r="R104" s="149" t="s">
        <v>93</v>
      </c>
      <c r="S104" s="150" t="s">
        <v>93</v>
      </c>
      <c r="T104" s="151" t="s">
        <v>93</v>
      </c>
    </row>
    <row r="105" spans="1:20" ht="20.25" customHeight="1" x14ac:dyDescent="0.6">
      <c r="A105" s="60" t="s">
        <v>208</v>
      </c>
      <c r="B105" s="60" t="s">
        <v>212</v>
      </c>
      <c r="C105" s="60" t="s">
        <v>48</v>
      </c>
      <c r="D105" s="60" t="s">
        <v>167</v>
      </c>
      <c r="E105" s="149" t="s">
        <v>93</v>
      </c>
      <c r="F105" s="150" t="s">
        <v>93</v>
      </c>
      <c r="G105" s="151" t="s">
        <v>93</v>
      </c>
      <c r="H105" s="151" t="s">
        <v>93</v>
      </c>
      <c r="I105" s="151" t="s">
        <v>93</v>
      </c>
      <c r="J105" s="151" t="s">
        <v>93</v>
      </c>
      <c r="K105" s="149" t="s">
        <v>92</v>
      </c>
      <c r="L105" s="151" t="s">
        <v>93</v>
      </c>
      <c r="M105" s="150" t="s">
        <v>93</v>
      </c>
      <c r="N105" s="151" t="s">
        <v>93</v>
      </c>
      <c r="O105" s="151" t="s">
        <v>92</v>
      </c>
      <c r="P105" s="151" t="s">
        <v>93</v>
      </c>
      <c r="Q105" s="151" t="s">
        <v>93</v>
      </c>
      <c r="R105" s="149" t="s">
        <v>93</v>
      </c>
      <c r="S105" s="150" t="s">
        <v>93</v>
      </c>
      <c r="T105" s="151" t="s">
        <v>93</v>
      </c>
    </row>
    <row r="106" spans="1:20" ht="20.25" customHeight="1" x14ac:dyDescent="0.6">
      <c r="A106" s="60" t="s">
        <v>208</v>
      </c>
      <c r="B106" s="60" t="s">
        <v>845</v>
      </c>
      <c r="C106" s="60" t="s">
        <v>25</v>
      </c>
      <c r="D106" s="60" t="s">
        <v>165</v>
      </c>
      <c r="E106" s="149" t="s">
        <v>93</v>
      </c>
      <c r="F106" s="150" t="s">
        <v>93</v>
      </c>
      <c r="G106" s="151" t="s">
        <v>93</v>
      </c>
      <c r="H106" s="151" t="s">
        <v>93</v>
      </c>
      <c r="I106" s="151" t="s">
        <v>93</v>
      </c>
      <c r="J106" s="151" t="s">
        <v>93</v>
      </c>
      <c r="K106" s="149" t="s">
        <v>92</v>
      </c>
      <c r="L106" s="151" t="s">
        <v>93</v>
      </c>
      <c r="M106" s="150" t="s">
        <v>93</v>
      </c>
      <c r="N106" s="151" t="s">
        <v>93</v>
      </c>
      <c r="O106" s="151" t="s">
        <v>92</v>
      </c>
      <c r="P106" s="151" t="s">
        <v>93</v>
      </c>
      <c r="Q106" s="151" t="s">
        <v>93</v>
      </c>
      <c r="R106" s="149" t="s">
        <v>93</v>
      </c>
      <c r="S106" s="150" t="s">
        <v>93</v>
      </c>
      <c r="T106" s="151" t="s">
        <v>93</v>
      </c>
    </row>
    <row r="107" spans="1:20" ht="20.25" customHeight="1" x14ac:dyDescent="0.6">
      <c r="A107" s="60" t="s">
        <v>208</v>
      </c>
      <c r="B107" s="60" t="s">
        <v>845</v>
      </c>
      <c r="C107" s="60" t="s">
        <v>34</v>
      </c>
      <c r="D107" s="60" t="s">
        <v>165</v>
      </c>
      <c r="E107" s="149" t="s">
        <v>92</v>
      </c>
      <c r="F107" s="150" t="s">
        <v>92</v>
      </c>
      <c r="G107" s="151" t="s">
        <v>93</v>
      </c>
      <c r="H107" s="151" t="s">
        <v>93</v>
      </c>
      <c r="I107" s="151" t="s">
        <v>93</v>
      </c>
      <c r="J107" s="151" t="s">
        <v>92</v>
      </c>
      <c r="K107" s="149" t="s">
        <v>92</v>
      </c>
      <c r="L107" s="151" t="s">
        <v>92</v>
      </c>
      <c r="M107" s="150" t="s">
        <v>93</v>
      </c>
      <c r="N107" s="151" t="s">
        <v>92</v>
      </c>
      <c r="O107" s="151" t="s">
        <v>92</v>
      </c>
      <c r="P107" s="151" t="s">
        <v>92</v>
      </c>
      <c r="Q107" s="151" t="s">
        <v>93</v>
      </c>
      <c r="R107" s="149" t="s">
        <v>93</v>
      </c>
      <c r="S107" s="150" t="s">
        <v>92</v>
      </c>
      <c r="T107" s="151" t="s">
        <v>93</v>
      </c>
    </row>
    <row r="108" spans="1:20" ht="20.25" customHeight="1" x14ac:dyDescent="0.6">
      <c r="A108" s="60" t="s">
        <v>208</v>
      </c>
      <c r="B108" s="60" t="s">
        <v>845</v>
      </c>
      <c r="C108" s="60" t="s">
        <v>44</v>
      </c>
      <c r="D108" s="60" t="s">
        <v>165</v>
      </c>
      <c r="E108" s="149" t="s">
        <v>93</v>
      </c>
      <c r="F108" s="150" t="s">
        <v>93</v>
      </c>
      <c r="G108" s="151" t="s">
        <v>93</v>
      </c>
      <c r="H108" s="151" t="s">
        <v>92</v>
      </c>
      <c r="I108" s="151" t="s">
        <v>93</v>
      </c>
      <c r="J108" s="151" t="s">
        <v>92</v>
      </c>
      <c r="K108" s="149" t="s">
        <v>92</v>
      </c>
      <c r="L108" s="151" t="s">
        <v>92</v>
      </c>
      <c r="M108" s="150" t="s">
        <v>93</v>
      </c>
      <c r="N108" s="151" t="s">
        <v>92</v>
      </c>
      <c r="O108" s="151" t="s">
        <v>92</v>
      </c>
      <c r="P108" s="151" t="s">
        <v>92</v>
      </c>
      <c r="Q108" s="151" t="s">
        <v>92</v>
      </c>
      <c r="R108" s="149" t="s">
        <v>93</v>
      </c>
      <c r="S108" s="150" t="s">
        <v>93</v>
      </c>
      <c r="T108" s="151" t="s">
        <v>93</v>
      </c>
    </row>
    <row r="109" spans="1:20" ht="20.25" customHeight="1" x14ac:dyDescent="0.6">
      <c r="A109" s="60" t="s">
        <v>214</v>
      </c>
      <c r="B109" s="60" t="s">
        <v>215</v>
      </c>
      <c r="C109" s="60" t="s">
        <v>25</v>
      </c>
      <c r="D109" s="60" t="s">
        <v>165</v>
      </c>
      <c r="E109" s="149" t="s">
        <v>92</v>
      </c>
      <c r="F109" s="150" t="s">
        <v>92</v>
      </c>
      <c r="G109" s="151" t="s">
        <v>93</v>
      </c>
      <c r="H109" s="151" t="s">
        <v>93</v>
      </c>
      <c r="I109" s="151" t="s">
        <v>93</v>
      </c>
      <c r="J109" s="151" t="s">
        <v>93</v>
      </c>
      <c r="K109" s="149" t="s">
        <v>92</v>
      </c>
      <c r="L109" s="151" t="s">
        <v>93</v>
      </c>
      <c r="M109" s="150" t="s">
        <v>93</v>
      </c>
      <c r="N109" s="151" t="s">
        <v>92</v>
      </c>
      <c r="O109" s="151" t="s">
        <v>92</v>
      </c>
      <c r="P109" s="151" t="s">
        <v>92</v>
      </c>
      <c r="Q109" s="151" t="s">
        <v>92</v>
      </c>
      <c r="R109" s="149" t="s">
        <v>93</v>
      </c>
      <c r="S109" s="150" t="s">
        <v>93</v>
      </c>
      <c r="T109" s="151" t="s">
        <v>92</v>
      </c>
    </row>
    <row r="110" spans="1:20" ht="20.25" customHeight="1" x14ac:dyDescent="0.6">
      <c r="A110" s="60" t="s">
        <v>214</v>
      </c>
      <c r="B110" s="60" t="s">
        <v>215</v>
      </c>
      <c r="C110" s="60" t="s">
        <v>34</v>
      </c>
      <c r="D110" s="60" t="s">
        <v>165</v>
      </c>
      <c r="E110" s="149" t="s">
        <v>92</v>
      </c>
      <c r="F110" s="150" t="s">
        <v>92</v>
      </c>
      <c r="G110" s="151" t="s">
        <v>92</v>
      </c>
      <c r="H110" s="151" t="s">
        <v>92</v>
      </c>
      <c r="I110" s="151" t="s">
        <v>93</v>
      </c>
      <c r="J110" s="151" t="s">
        <v>92</v>
      </c>
      <c r="K110" s="149" t="s">
        <v>92</v>
      </c>
      <c r="L110" s="151" t="s">
        <v>92</v>
      </c>
      <c r="M110" s="150" t="s">
        <v>92</v>
      </c>
      <c r="N110" s="151" t="s">
        <v>92</v>
      </c>
      <c r="O110" s="151" t="s">
        <v>92</v>
      </c>
      <c r="P110" s="151" t="s">
        <v>92</v>
      </c>
      <c r="Q110" s="151" t="s">
        <v>92</v>
      </c>
      <c r="R110" s="149" t="s">
        <v>92</v>
      </c>
      <c r="S110" s="150" t="s">
        <v>92</v>
      </c>
      <c r="T110" s="151" t="s">
        <v>93</v>
      </c>
    </row>
    <row r="111" spans="1:20" ht="20.25" customHeight="1" x14ac:dyDescent="0.6">
      <c r="A111" s="60" t="s">
        <v>214</v>
      </c>
      <c r="B111" s="60" t="s">
        <v>216</v>
      </c>
      <c r="C111" s="60" t="s">
        <v>44</v>
      </c>
      <c r="D111" s="60" t="s">
        <v>165</v>
      </c>
      <c r="E111" s="149" t="s">
        <v>93</v>
      </c>
      <c r="F111" s="150" t="s">
        <v>93</v>
      </c>
      <c r="G111" s="151" t="s">
        <v>93</v>
      </c>
      <c r="H111" s="151" t="s">
        <v>92</v>
      </c>
      <c r="I111" s="151" t="s">
        <v>93</v>
      </c>
      <c r="J111" s="151" t="s">
        <v>92</v>
      </c>
      <c r="K111" s="149" t="s">
        <v>92</v>
      </c>
      <c r="L111" s="151" t="s">
        <v>92</v>
      </c>
      <c r="M111" s="150" t="s">
        <v>93</v>
      </c>
      <c r="N111" s="151" t="s">
        <v>92</v>
      </c>
      <c r="O111" s="151" t="s">
        <v>92</v>
      </c>
      <c r="P111" s="151" t="s">
        <v>92</v>
      </c>
      <c r="Q111" s="151" t="s">
        <v>92</v>
      </c>
      <c r="R111" s="149" t="s">
        <v>93</v>
      </c>
      <c r="S111" s="150" t="s">
        <v>93</v>
      </c>
      <c r="T111" s="151" t="s">
        <v>93</v>
      </c>
    </row>
    <row r="112" spans="1:20" ht="20.25" customHeight="1" x14ac:dyDescent="0.6">
      <c r="A112" s="60" t="s">
        <v>217</v>
      </c>
      <c r="B112" s="60" t="s">
        <v>218</v>
      </c>
      <c r="C112" s="60" t="s">
        <v>44</v>
      </c>
      <c r="D112" s="60" t="s">
        <v>165</v>
      </c>
      <c r="E112" s="149" t="s">
        <v>93</v>
      </c>
      <c r="F112" s="150" t="s">
        <v>93</v>
      </c>
      <c r="G112" s="151" t="s">
        <v>93</v>
      </c>
      <c r="H112" s="151" t="s">
        <v>93</v>
      </c>
      <c r="I112" s="151" t="s">
        <v>93</v>
      </c>
      <c r="J112" s="151" t="s">
        <v>92</v>
      </c>
      <c r="K112" s="149" t="s">
        <v>92</v>
      </c>
      <c r="L112" s="151" t="s">
        <v>93</v>
      </c>
      <c r="M112" s="150" t="s">
        <v>92</v>
      </c>
      <c r="N112" s="151" t="s">
        <v>92</v>
      </c>
      <c r="O112" s="151" t="s">
        <v>92</v>
      </c>
      <c r="P112" s="151" t="s">
        <v>92</v>
      </c>
      <c r="Q112" s="151" t="s">
        <v>92</v>
      </c>
      <c r="R112" s="149" t="s">
        <v>92</v>
      </c>
      <c r="S112" s="150" t="s">
        <v>93</v>
      </c>
      <c r="T112" s="151" t="s">
        <v>93</v>
      </c>
    </row>
    <row r="113" spans="1:20" ht="20.25" customHeight="1" x14ac:dyDescent="0.6">
      <c r="A113" s="60" t="s">
        <v>217</v>
      </c>
      <c r="B113" s="60" t="s">
        <v>219</v>
      </c>
      <c r="C113" s="60" t="s">
        <v>5</v>
      </c>
      <c r="D113" s="60" t="s">
        <v>167</v>
      </c>
      <c r="E113" s="149" t="s">
        <v>93</v>
      </c>
      <c r="F113" s="150" t="s">
        <v>92</v>
      </c>
      <c r="G113" s="151" t="s">
        <v>93</v>
      </c>
      <c r="H113" s="151" t="s">
        <v>93</v>
      </c>
      <c r="I113" s="151" t="s">
        <v>93</v>
      </c>
      <c r="J113" s="151" t="s">
        <v>92</v>
      </c>
      <c r="K113" s="149" t="s">
        <v>92</v>
      </c>
      <c r="L113" s="151" t="s">
        <v>93</v>
      </c>
      <c r="M113" s="150" t="s">
        <v>92</v>
      </c>
      <c r="N113" s="151" t="s">
        <v>92</v>
      </c>
      <c r="O113" s="151" t="s">
        <v>92</v>
      </c>
      <c r="P113" s="151" t="s">
        <v>93</v>
      </c>
      <c r="Q113" s="151" t="s">
        <v>92</v>
      </c>
      <c r="R113" s="149" t="s">
        <v>92</v>
      </c>
      <c r="S113" s="150" t="s">
        <v>93</v>
      </c>
      <c r="T113" s="151" t="s">
        <v>93</v>
      </c>
    </row>
    <row r="114" spans="1:20" ht="20.25" customHeight="1" x14ac:dyDescent="0.6">
      <c r="A114" s="60" t="s">
        <v>217</v>
      </c>
      <c r="B114" s="60" t="s">
        <v>219</v>
      </c>
      <c r="C114" s="60" t="s">
        <v>25</v>
      </c>
      <c r="D114" s="60" t="s">
        <v>167</v>
      </c>
      <c r="E114" s="149" t="s">
        <v>93</v>
      </c>
      <c r="F114" s="150" t="s">
        <v>93</v>
      </c>
      <c r="G114" s="151" t="s">
        <v>93</v>
      </c>
      <c r="H114" s="151" t="s">
        <v>92</v>
      </c>
      <c r="I114" s="151" t="s">
        <v>92</v>
      </c>
      <c r="J114" s="151" t="s">
        <v>92</v>
      </c>
      <c r="K114" s="149" t="s">
        <v>92</v>
      </c>
      <c r="L114" s="151" t="s">
        <v>93</v>
      </c>
      <c r="M114" s="150" t="s">
        <v>92</v>
      </c>
      <c r="N114" s="151" t="s">
        <v>92</v>
      </c>
      <c r="O114" s="151" t="s">
        <v>92</v>
      </c>
      <c r="P114" s="151" t="s">
        <v>92</v>
      </c>
      <c r="Q114" s="151" t="s">
        <v>92</v>
      </c>
      <c r="R114" s="149" t="s">
        <v>92</v>
      </c>
      <c r="S114" s="150" t="s">
        <v>92</v>
      </c>
      <c r="T114" s="151" t="s">
        <v>93</v>
      </c>
    </row>
    <row r="115" spans="1:20" ht="20.25" customHeight="1" x14ac:dyDescent="0.6">
      <c r="A115" s="60" t="s">
        <v>217</v>
      </c>
      <c r="B115" s="60" t="s">
        <v>219</v>
      </c>
      <c r="C115" s="60" t="s">
        <v>34</v>
      </c>
      <c r="D115" s="60" t="s">
        <v>167</v>
      </c>
      <c r="E115" s="149" t="s">
        <v>92</v>
      </c>
      <c r="F115" s="150" t="s">
        <v>92</v>
      </c>
      <c r="G115" s="151" t="s">
        <v>92</v>
      </c>
      <c r="H115" s="151" t="s">
        <v>92</v>
      </c>
      <c r="I115" s="151" t="s">
        <v>92</v>
      </c>
      <c r="J115" s="151" t="s">
        <v>92</v>
      </c>
      <c r="K115" s="149" t="s">
        <v>92</v>
      </c>
      <c r="L115" s="151" t="s">
        <v>92</v>
      </c>
      <c r="M115" s="150" t="s">
        <v>92</v>
      </c>
      <c r="N115" s="151" t="s">
        <v>92</v>
      </c>
      <c r="O115" s="151" t="s">
        <v>92</v>
      </c>
      <c r="P115" s="151" t="s">
        <v>92</v>
      </c>
      <c r="Q115" s="151" t="s">
        <v>93</v>
      </c>
      <c r="R115" s="149" t="s">
        <v>92</v>
      </c>
      <c r="S115" s="150" t="s">
        <v>92</v>
      </c>
      <c r="T115" s="151" t="s">
        <v>93</v>
      </c>
    </row>
    <row r="116" spans="1:20" ht="20.25" customHeight="1" x14ac:dyDescent="0.6">
      <c r="A116" s="60" t="s">
        <v>217</v>
      </c>
      <c r="B116" s="60" t="s">
        <v>219</v>
      </c>
      <c r="C116" s="60" t="s">
        <v>40</v>
      </c>
      <c r="D116" s="60" t="s">
        <v>167</v>
      </c>
      <c r="E116" s="149" t="s">
        <v>93</v>
      </c>
      <c r="F116" s="150" t="s">
        <v>93</v>
      </c>
      <c r="G116" s="151" t="s">
        <v>93</v>
      </c>
      <c r="H116" s="151" t="s">
        <v>93</v>
      </c>
      <c r="I116" s="151" t="s">
        <v>92</v>
      </c>
      <c r="J116" s="151" t="s">
        <v>93</v>
      </c>
      <c r="K116" s="149" t="s">
        <v>92</v>
      </c>
      <c r="L116" s="151" t="s">
        <v>92</v>
      </c>
      <c r="M116" s="150" t="s">
        <v>93</v>
      </c>
      <c r="N116" s="151" t="s">
        <v>92</v>
      </c>
      <c r="O116" s="151" t="s">
        <v>92</v>
      </c>
      <c r="P116" s="151" t="s">
        <v>92</v>
      </c>
      <c r="Q116" s="151" t="s">
        <v>92</v>
      </c>
      <c r="R116" s="149" t="s">
        <v>92</v>
      </c>
      <c r="S116" s="150" t="s">
        <v>93</v>
      </c>
      <c r="T116" s="151" t="s">
        <v>93</v>
      </c>
    </row>
    <row r="117" spans="1:20" ht="20.25" customHeight="1" x14ac:dyDescent="0.6">
      <c r="A117" s="60" t="s">
        <v>217</v>
      </c>
      <c r="B117" s="60" t="s">
        <v>219</v>
      </c>
      <c r="C117" s="60" t="s">
        <v>44</v>
      </c>
      <c r="D117" s="60" t="s">
        <v>167</v>
      </c>
      <c r="E117" s="149" t="s">
        <v>93</v>
      </c>
      <c r="F117" s="150" t="s">
        <v>92</v>
      </c>
      <c r="G117" s="151" t="s">
        <v>92</v>
      </c>
      <c r="H117" s="151" t="s">
        <v>93</v>
      </c>
      <c r="I117" s="151" t="s">
        <v>92</v>
      </c>
      <c r="J117" s="151" t="s">
        <v>93</v>
      </c>
      <c r="K117" s="149" t="s">
        <v>92</v>
      </c>
      <c r="L117" s="151" t="s">
        <v>93</v>
      </c>
      <c r="M117" s="150" t="s">
        <v>93</v>
      </c>
      <c r="N117" s="151" t="s">
        <v>92</v>
      </c>
      <c r="O117" s="151" t="s">
        <v>92</v>
      </c>
      <c r="P117" s="151" t="s">
        <v>92</v>
      </c>
      <c r="Q117" s="151" t="s">
        <v>92</v>
      </c>
      <c r="R117" s="149" t="s">
        <v>93</v>
      </c>
      <c r="S117" s="150" t="s">
        <v>92</v>
      </c>
      <c r="T117" s="151" t="s">
        <v>92</v>
      </c>
    </row>
    <row r="118" spans="1:20" ht="20.25" customHeight="1" x14ac:dyDescent="0.6">
      <c r="A118" s="60" t="s">
        <v>217</v>
      </c>
      <c r="B118" s="60" t="s">
        <v>822</v>
      </c>
      <c r="C118" s="60" t="s">
        <v>25</v>
      </c>
      <c r="D118" s="60" t="s">
        <v>165</v>
      </c>
      <c r="E118" s="149" t="s">
        <v>93</v>
      </c>
      <c r="F118" s="150" t="s">
        <v>92</v>
      </c>
      <c r="G118" s="151" t="s">
        <v>93</v>
      </c>
      <c r="H118" s="151" t="s">
        <v>92</v>
      </c>
      <c r="I118" s="151" t="s">
        <v>93</v>
      </c>
      <c r="J118" s="151" t="s">
        <v>92</v>
      </c>
      <c r="K118" s="149" t="s">
        <v>92</v>
      </c>
      <c r="L118" s="151" t="s">
        <v>93</v>
      </c>
      <c r="M118" s="150" t="s">
        <v>93</v>
      </c>
      <c r="N118" s="151" t="s">
        <v>92</v>
      </c>
      <c r="O118" s="151" t="s">
        <v>92</v>
      </c>
      <c r="P118" s="151" t="s">
        <v>93</v>
      </c>
      <c r="Q118" s="151" t="s">
        <v>93</v>
      </c>
      <c r="R118" s="149" t="s">
        <v>93</v>
      </c>
      <c r="S118" s="150" t="s">
        <v>93</v>
      </c>
      <c r="T118" s="151" t="s">
        <v>93</v>
      </c>
    </row>
    <row r="119" spans="1:20" ht="20.25" customHeight="1" x14ac:dyDescent="0.6">
      <c r="A119" s="60" t="s">
        <v>217</v>
      </c>
      <c r="B119" s="60" t="s">
        <v>220</v>
      </c>
      <c r="C119" s="60" t="s">
        <v>34</v>
      </c>
      <c r="D119" s="60" t="s">
        <v>165</v>
      </c>
      <c r="E119" s="149" t="s">
        <v>93</v>
      </c>
      <c r="F119" s="150" t="s">
        <v>92</v>
      </c>
      <c r="G119" s="151" t="s">
        <v>93</v>
      </c>
      <c r="H119" s="151" t="s">
        <v>93</v>
      </c>
      <c r="I119" s="151" t="s">
        <v>93</v>
      </c>
      <c r="J119" s="151" t="s">
        <v>92</v>
      </c>
      <c r="K119" s="149" t="s">
        <v>92</v>
      </c>
      <c r="L119" s="151" t="s">
        <v>93</v>
      </c>
      <c r="M119" s="150" t="s">
        <v>93</v>
      </c>
      <c r="N119" s="151" t="s">
        <v>92</v>
      </c>
      <c r="O119" s="151" t="s">
        <v>92</v>
      </c>
      <c r="P119" s="151" t="s">
        <v>92</v>
      </c>
      <c r="Q119" s="151" t="s">
        <v>92</v>
      </c>
      <c r="R119" s="149" t="s">
        <v>93</v>
      </c>
      <c r="S119" s="150" t="s">
        <v>93</v>
      </c>
      <c r="T119" s="151" t="s">
        <v>93</v>
      </c>
    </row>
    <row r="120" spans="1:20" ht="20.25" customHeight="1" x14ac:dyDescent="0.6">
      <c r="A120" s="60" t="s">
        <v>217</v>
      </c>
      <c r="B120" s="60" t="s">
        <v>220</v>
      </c>
      <c r="C120" s="60" t="s">
        <v>40</v>
      </c>
      <c r="D120" s="60" t="s">
        <v>165</v>
      </c>
      <c r="E120" s="149" t="s">
        <v>92</v>
      </c>
      <c r="F120" s="150" t="s">
        <v>92</v>
      </c>
      <c r="G120" s="151" t="s">
        <v>93</v>
      </c>
      <c r="H120" s="151" t="s">
        <v>93</v>
      </c>
      <c r="I120" s="151" t="s">
        <v>93</v>
      </c>
      <c r="J120" s="151" t="s">
        <v>92</v>
      </c>
      <c r="K120" s="149" t="s">
        <v>93</v>
      </c>
      <c r="L120" s="151" t="s">
        <v>93</v>
      </c>
      <c r="M120" s="150" t="s">
        <v>93</v>
      </c>
      <c r="N120" s="151" t="s">
        <v>93</v>
      </c>
      <c r="O120" s="151" t="s">
        <v>93</v>
      </c>
      <c r="P120" s="151" t="s">
        <v>93</v>
      </c>
      <c r="Q120" s="151" t="s">
        <v>93</v>
      </c>
      <c r="R120" s="149" t="s">
        <v>93</v>
      </c>
      <c r="S120" s="150" t="s">
        <v>93</v>
      </c>
      <c r="T120" s="151" t="s">
        <v>93</v>
      </c>
    </row>
    <row r="121" spans="1:20" ht="20.25" customHeight="1" x14ac:dyDescent="0.6">
      <c r="A121" s="60" t="s">
        <v>217</v>
      </c>
      <c r="B121" s="60" t="s">
        <v>221</v>
      </c>
      <c r="C121" s="60" t="s">
        <v>25</v>
      </c>
      <c r="D121" s="60" t="s">
        <v>165</v>
      </c>
      <c r="E121" s="149" t="s">
        <v>93</v>
      </c>
      <c r="F121" s="150" t="s">
        <v>93</v>
      </c>
      <c r="G121" s="151" t="s">
        <v>93</v>
      </c>
      <c r="H121" s="151" t="s">
        <v>92</v>
      </c>
      <c r="I121" s="151" t="s">
        <v>93</v>
      </c>
      <c r="J121" s="151" t="s">
        <v>92</v>
      </c>
      <c r="K121" s="149" t="s">
        <v>92</v>
      </c>
      <c r="L121" s="151" t="s">
        <v>93</v>
      </c>
      <c r="M121" s="150" t="s">
        <v>93</v>
      </c>
      <c r="N121" s="151" t="s">
        <v>92</v>
      </c>
      <c r="O121" s="151" t="s">
        <v>92</v>
      </c>
      <c r="P121" s="151" t="s">
        <v>92</v>
      </c>
      <c r="Q121" s="151" t="s">
        <v>92</v>
      </c>
      <c r="R121" s="149" t="s">
        <v>92</v>
      </c>
      <c r="S121" s="150" t="s">
        <v>93</v>
      </c>
      <c r="T121" s="151" t="s">
        <v>93</v>
      </c>
    </row>
    <row r="122" spans="1:20" ht="20.25" customHeight="1" x14ac:dyDescent="0.6">
      <c r="A122" s="60" t="s">
        <v>222</v>
      </c>
      <c r="B122" s="60" t="s">
        <v>223</v>
      </c>
      <c r="C122" s="60" t="s">
        <v>5</v>
      </c>
      <c r="D122" s="60" t="s">
        <v>165</v>
      </c>
      <c r="E122" s="149" t="s">
        <v>93</v>
      </c>
      <c r="F122" s="150" t="s">
        <v>93</v>
      </c>
      <c r="G122" s="151" t="s">
        <v>93</v>
      </c>
      <c r="H122" s="151" t="s">
        <v>93</v>
      </c>
      <c r="I122" s="151" t="s">
        <v>92</v>
      </c>
      <c r="J122" s="151" t="s">
        <v>92</v>
      </c>
      <c r="K122" s="149" t="s">
        <v>92</v>
      </c>
      <c r="L122" s="151" t="s">
        <v>93</v>
      </c>
      <c r="M122" s="150" t="s">
        <v>92</v>
      </c>
      <c r="N122" s="151" t="s">
        <v>92</v>
      </c>
      <c r="O122" s="151" t="s">
        <v>92</v>
      </c>
      <c r="P122" s="151" t="s">
        <v>92</v>
      </c>
      <c r="Q122" s="151" t="s">
        <v>92</v>
      </c>
      <c r="R122" s="149" t="s">
        <v>93</v>
      </c>
      <c r="S122" s="150" t="s">
        <v>92</v>
      </c>
      <c r="T122" s="151" t="s">
        <v>93</v>
      </c>
    </row>
    <row r="123" spans="1:20" ht="20.25" customHeight="1" x14ac:dyDescent="0.6">
      <c r="A123" s="60" t="s">
        <v>222</v>
      </c>
      <c r="B123" s="60" t="s">
        <v>846</v>
      </c>
      <c r="C123" s="60" t="s">
        <v>5</v>
      </c>
      <c r="D123" s="60" t="s">
        <v>165</v>
      </c>
      <c r="E123" s="149" t="s">
        <v>93</v>
      </c>
      <c r="F123" s="150" t="s">
        <v>93</v>
      </c>
      <c r="G123" s="151" t="s">
        <v>93</v>
      </c>
      <c r="H123" s="151" t="s">
        <v>93</v>
      </c>
      <c r="I123" s="151" t="s">
        <v>93</v>
      </c>
      <c r="J123" s="151" t="s">
        <v>93</v>
      </c>
      <c r="K123" s="149" t="s">
        <v>93</v>
      </c>
      <c r="L123" s="151" t="s">
        <v>93</v>
      </c>
      <c r="M123" s="150" t="s">
        <v>93</v>
      </c>
      <c r="N123" s="151" t="s">
        <v>92</v>
      </c>
      <c r="O123" s="151" t="s">
        <v>92</v>
      </c>
      <c r="P123" s="151" t="s">
        <v>92</v>
      </c>
      <c r="Q123" s="151" t="s">
        <v>92</v>
      </c>
      <c r="R123" s="149" t="s">
        <v>92</v>
      </c>
      <c r="S123" s="150" t="s">
        <v>92</v>
      </c>
      <c r="T123" s="151" t="s">
        <v>92</v>
      </c>
    </row>
    <row r="124" spans="1:20" ht="20.25" customHeight="1" x14ac:dyDescent="0.6">
      <c r="A124" s="60" t="s">
        <v>222</v>
      </c>
      <c r="B124" s="60" t="s">
        <v>225</v>
      </c>
      <c r="C124" s="60" t="s">
        <v>40</v>
      </c>
      <c r="D124" s="60" t="s">
        <v>165</v>
      </c>
      <c r="E124" s="149" t="s">
        <v>93</v>
      </c>
      <c r="F124" s="150" t="s">
        <v>93</v>
      </c>
      <c r="G124" s="151" t="s">
        <v>93</v>
      </c>
      <c r="H124" s="151" t="s">
        <v>92</v>
      </c>
      <c r="I124" s="151" t="s">
        <v>93</v>
      </c>
      <c r="J124" s="151" t="s">
        <v>93</v>
      </c>
      <c r="K124" s="149" t="s">
        <v>92</v>
      </c>
      <c r="L124" s="151" t="s">
        <v>93</v>
      </c>
      <c r="M124" s="150" t="s">
        <v>93</v>
      </c>
      <c r="N124" s="151" t="s">
        <v>92</v>
      </c>
      <c r="O124" s="151" t="s">
        <v>92</v>
      </c>
      <c r="P124" s="151" t="s">
        <v>92</v>
      </c>
      <c r="Q124" s="151" t="s">
        <v>92</v>
      </c>
      <c r="R124" s="149" t="s">
        <v>93</v>
      </c>
      <c r="S124" s="150" t="s">
        <v>93</v>
      </c>
      <c r="T124" s="151" t="s">
        <v>93</v>
      </c>
    </row>
    <row r="125" spans="1:20" ht="20.25" customHeight="1" x14ac:dyDescent="0.6">
      <c r="A125" s="60" t="s">
        <v>222</v>
      </c>
      <c r="B125" s="60" t="s">
        <v>226</v>
      </c>
      <c r="C125" s="60" t="s">
        <v>5</v>
      </c>
      <c r="D125" s="60" t="s">
        <v>165</v>
      </c>
      <c r="E125" s="149" t="s">
        <v>93</v>
      </c>
      <c r="F125" s="150" t="s">
        <v>93</v>
      </c>
      <c r="G125" s="151" t="s">
        <v>92</v>
      </c>
      <c r="H125" s="151" t="s">
        <v>92</v>
      </c>
      <c r="I125" s="151" t="s">
        <v>92</v>
      </c>
      <c r="J125" s="151" t="s">
        <v>92</v>
      </c>
      <c r="K125" s="149" t="s">
        <v>92</v>
      </c>
      <c r="L125" s="151" t="s">
        <v>93</v>
      </c>
      <c r="M125" s="150" t="s">
        <v>93</v>
      </c>
      <c r="N125" s="151" t="s">
        <v>92</v>
      </c>
      <c r="O125" s="151" t="s">
        <v>92</v>
      </c>
      <c r="P125" s="151" t="s">
        <v>92</v>
      </c>
      <c r="Q125" s="151" t="s">
        <v>92</v>
      </c>
      <c r="R125" s="149" t="s">
        <v>93</v>
      </c>
      <c r="S125" s="150" t="s">
        <v>93</v>
      </c>
      <c r="T125" s="151" t="s">
        <v>93</v>
      </c>
    </row>
    <row r="126" spans="1:20" ht="20.25" customHeight="1" x14ac:dyDescent="0.6">
      <c r="A126" s="60" t="s">
        <v>222</v>
      </c>
      <c r="B126" s="60" t="s">
        <v>227</v>
      </c>
      <c r="C126" s="60" t="s">
        <v>25</v>
      </c>
      <c r="D126" s="60" t="s">
        <v>165</v>
      </c>
      <c r="E126" s="149" t="s">
        <v>92</v>
      </c>
      <c r="F126" s="150" t="s">
        <v>92</v>
      </c>
      <c r="G126" s="151" t="s">
        <v>92</v>
      </c>
      <c r="H126" s="151" t="s">
        <v>92</v>
      </c>
      <c r="I126" s="151" t="s">
        <v>93</v>
      </c>
      <c r="J126" s="151" t="s">
        <v>92</v>
      </c>
      <c r="K126" s="149" t="s">
        <v>92</v>
      </c>
      <c r="L126" s="151" t="s">
        <v>93</v>
      </c>
      <c r="M126" s="150" t="s">
        <v>93</v>
      </c>
      <c r="N126" s="151" t="s">
        <v>93</v>
      </c>
      <c r="O126" s="151" t="s">
        <v>92</v>
      </c>
      <c r="P126" s="151" t="s">
        <v>93</v>
      </c>
      <c r="Q126" s="151" t="s">
        <v>93</v>
      </c>
      <c r="R126" s="149" t="s">
        <v>93</v>
      </c>
      <c r="S126" s="150" t="s">
        <v>93</v>
      </c>
      <c r="T126" s="151" t="s">
        <v>93</v>
      </c>
    </row>
    <row r="127" spans="1:20" ht="20.25" customHeight="1" x14ac:dyDescent="0.6">
      <c r="A127" s="60" t="s">
        <v>222</v>
      </c>
      <c r="B127" s="60" t="s">
        <v>228</v>
      </c>
      <c r="C127" s="60" t="s">
        <v>44</v>
      </c>
      <c r="D127" s="60" t="s">
        <v>165</v>
      </c>
      <c r="E127" s="149" t="s">
        <v>93</v>
      </c>
      <c r="F127" s="150" t="s">
        <v>93</v>
      </c>
      <c r="G127" s="151" t="s">
        <v>93</v>
      </c>
      <c r="H127" s="151" t="s">
        <v>92</v>
      </c>
      <c r="I127" s="151" t="s">
        <v>93</v>
      </c>
      <c r="J127" s="151" t="s">
        <v>92</v>
      </c>
      <c r="K127" s="149" t="s">
        <v>92</v>
      </c>
      <c r="L127" s="151" t="s">
        <v>93</v>
      </c>
      <c r="M127" s="150" t="s">
        <v>93</v>
      </c>
      <c r="N127" s="151" t="s">
        <v>93</v>
      </c>
      <c r="O127" s="151" t="s">
        <v>92</v>
      </c>
      <c r="P127" s="151" t="s">
        <v>92</v>
      </c>
      <c r="Q127" s="151" t="s">
        <v>92</v>
      </c>
      <c r="R127" s="149" t="s">
        <v>93</v>
      </c>
      <c r="S127" s="150" t="s">
        <v>93</v>
      </c>
      <c r="T127" s="151" t="s">
        <v>93</v>
      </c>
    </row>
    <row r="128" spans="1:20" ht="20.25" customHeight="1" x14ac:dyDescent="0.6">
      <c r="A128" s="60" t="s">
        <v>222</v>
      </c>
      <c r="B128" s="60" t="s">
        <v>229</v>
      </c>
      <c r="C128" s="60" t="s">
        <v>5</v>
      </c>
      <c r="D128" s="60" t="s">
        <v>167</v>
      </c>
      <c r="E128" s="149" t="s">
        <v>93</v>
      </c>
      <c r="F128" s="150" t="s">
        <v>92</v>
      </c>
      <c r="G128" s="151" t="s">
        <v>93</v>
      </c>
      <c r="H128" s="151" t="s">
        <v>93</v>
      </c>
      <c r="I128" s="151" t="s">
        <v>93</v>
      </c>
      <c r="J128" s="151" t="s">
        <v>93</v>
      </c>
      <c r="K128" s="149" t="s">
        <v>93</v>
      </c>
      <c r="L128" s="151" t="s">
        <v>93</v>
      </c>
      <c r="M128" s="150" t="s">
        <v>93</v>
      </c>
      <c r="N128" s="151" t="s">
        <v>92</v>
      </c>
      <c r="O128" s="151" t="s">
        <v>92</v>
      </c>
      <c r="P128" s="151" t="s">
        <v>92</v>
      </c>
      <c r="Q128" s="151" t="s">
        <v>92</v>
      </c>
      <c r="R128" s="149" t="s">
        <v>93</v>
      </c>
      <c r="S128" s="150" t="s">
        <v>93</v>
      </c>
      <c r="T128" s="151" t="s">
        <v>93</v>
      </c>
    </row>
    <row r="129" spans="1:20" ht="20.25" customHeight="1" x14ac:dyDescent="0.6">
      <c r="A129" s="60" t="s">
        <v>222</v>
      </c>
      <c r="B129" s="60" t="s">
        <v>229</v>
      </c>
      <c r="C129" s="60" t="s">
        <v>23</v>
      </c>
      <c r="D129" s="60" t="s">
        <v>167</v>
      </c>
      <c r="E129" s="149" t="s">
        <v>93</v>
      </c>
      <c r="F129" s="150" t="s">
        <v>93</v>
      </c>
      <c r="G129" s="151" t="s">
        <v>93</v>
      </c>
      <c r="H129" s="151" t="s">
        <v>93</v>
      </c>
      <c r="I129" s="151" t="s">
        <v>93</v>
      </c>
      <c r="J129" s="151" t="s">
        <v>93</v>
      </c>
      <c r="K129" s="149" t="s">
        <v>92</v>
      </c>
      <c r="L129" s="151" t="s">
        <v>93</v>
      </c>
      <c r="M129" s="150" t="s">
        <v>93</v>
      </c>
      <c r="N129" s="151" t="s">
        <v>92</v>
      </c>
      <c r="O129" s="151" t="s">
        <v>92</v>
      </c>
      <c r="P129" s="151" t="s">
        <v>92</v>
      </c>
      <c r="Q129" s="151" t="s">
        <v>93</v>
      </c>
      <c r="R129" s="149" t="s">
        <v>93</v>
      </c>
      <c r="S129" s="150" t="s">
        <v>93</v>
      </c>
      <c r="T129" s="151" t="s">
        <v>93</v>
      </c>
    </row>
    <row r="130" spans="1:20" ht="20.25" customHeight="1" x14ac:dyDescent="0.6">
      <c r="A130" s="60" t="s">
        <v>222</v>
      </c>
      <c r="B130" s="60" t="s">
        <v>229</v>
      </c>
      <c r="C130" s="60" t="s">
        <v>40</v>
      </c>
      <c r="D130" s="60" t="s">
        <v>167</v>
      </c>
      <c r="E130" s="149" t="s">
        <v>93</v>
      </c>
      <c r="F130" s="150" t="s">
        <v>92</v>
      </c>
      <c r="G130" s="151" t="s">
        <v>93</v>
      </c>
      <c r="H130" s="151" t="s">
        <v>93</v>
      </c>
      <c r="I130" s="151" t="s">
        <v>93</v>
      </c>
      <c r="J130" s="151" t="s">
        <v>93</v>
      </c>
      <c r="K130" s="149" t="s">
        <v>93</v>
      </c>
      <c r="L130" s="151" t="s">
        <v>93</v>
      </c>
      <c r="M130" s="150" t="s">
        <v>93</v>
      </c>
      <c r="N130" s="151" t="s">
        <v>92</v>
      </c>
      <c r="O130" s="151" t="s">
        <v>92</v>
      </c>
      <c r="P130" s="151" t="s">
        <v>93</v>
      </c>
      <c r="Q130" s="151" t="s">
        <v>93</v>
      </c>
      <c r="R130" s="149" t="s">
        <v>93</v>
      </c>
      <c r="S130" s="150" t="s">
        <v>93</v>
      </c>
      <c r="T130" s="151" t="s">
        <v>93</v>
      </c>
    </row>
    <row r="131" spans="1:20" ht="20.25" customHeight="1" x14ac:dyDescent="0.6">
      <c r="A131" s="60" t="s">
        <v>222</v>
      </c>
      <c r="B131" s="60" t="s">
        <v>229</v>
      </c>
      <c r="C131" s="60" t="s">
        <v>44</v>
      </c>
      <c r="D131" s="60" t="s">
        <v>167</v>
      </c>
      <c r="E131" s="149" t="s">
        <v>92</v>
      </c>
      <c r="F131" s="150" t="s">
        <v>92</v>
      </c>
      <c r="G131" s="151" t="s">
        <v>93</v>
      </c>
      <c r="H131" s="151" t="s">
        <v>93</v>
      </c>
      <c r="I131" s="151" t="s">
        <v>93</v>
      </c>
      <c r="J131" s="151" t="s">
        <v>93</v>
      </c>
      <c r="K131" s="149" t="s">
        <v>93</v>
      </c>
      <c r="L131" s="151" t="s">
        <v>92</v>
      </c>
      <c r="M131" s="150" t="s">
        <v>93</v>
      </c>
      <c r="N131" s="151" t="s">
        <v>92</v>
      </c>
      <c r="O131" s="151" t="s">
        <v>92</v>
      </c>
      <c r="P131" s="151" t="s">
        <v>92</v>
      </c>
      <c r="Q131" s="151" t="s">
        <v>92</v>
      </c>
      <c r="R131" s="149" t="s">
        <v>92</v>
      </c>
      <c r="S131" s="150" t="s">
        <v>93</v>
      </c>
      <c r="T131" s="151" t="s">
        <v>93</v>
      </c>
    </row>
    <row r="132" spans="1:20" ht="20.25" customHeight="1" x14ac:dyDescent="0.6">
      <c r="A132" s="60" t="s">
        <v>222</v>
      </c>
      <c r="B132" s="60" t="s">
        <v>229</v>
      </c>
      <c r="C132" s="60" t="s">
        <v>46</v>
      </c>
      <c r="D132" s="60" t="s">
        <v>167</v>
      </c>
      <c r="E132" s="149" t="s">
        <v>93</v>
      </c>
      <c r="F132" s="150" t="s">
        <v>93</v>
      </c>
      <c r="G132" s="151" t="s">
        <v>93</v>
      </c>
      <c r="H132" s="151" t="s">
        <v>93</v>
      </c>
      <c r="I132" s="151" t="s">
        <v>93</v>
      </c>
      <c r="J132" s="151" t="s">
        <v>93</v>
      </c>
      <c r="K132" s="149" t="s">
        <v>93</v>
      </c>
      <c r="L132" s="151" t="s">
        <v>93</v>
      </c>
      <c r="M132" s="150" t="s">
        <v>93</v>
      </c>
      <c r="N132" s="151" t="s">
        <v>92</v>
      </c>
      <c r="O132" s="151" t="s">
        <v>92</v>
      </c>
      <c r="P132" s="151" t="s">
        <v>93</v>
      </c>
      <c r="Q132" s="151" t="s">
        <v>93</v>
      </c>
      <c r="R132" s="149" t="s">
        <v>93</v>
      </c>
      <c r="S132" s="150" t="s">
        <v>93</v>
      </c>
      <c r="T132" s="151" t="s">
        <v>93</v>
      </c>
    </row>
    <row r="133" spans="1:20" ht="20.25" customHeight="1" x14ac:dyDescent="0.6">
      <c r="A133" s="60" t="s">
        <v>222</v>
      </c>
      <c r="B133" s="60" t="s">
        <v>229</v>
      </c>
      <c r="C133" s="60" t="s">
        <v>48</v>
      </c>
      <c r="D133" s="60" t="s">
        <v>167</v>
      </c>
      <c r="E133" s="149" t="s">
        <v>93</v>
      </c>
      <c r="F133" s="150" t="s">
        <v>93</v>
      </c>
      <c r="G133" s="151" t="s">
        <v>93</v>
      </c>
      <c r="H133" s="151" t="s">
        <v>92</v>
      </c>
      <c r="I133" s="151" t="s">
        <v>92</v>
      </c>
      <c r="J133" s="151" t="s">
        <v>92</v>
      </c>
      <c r="K133" s="149" t="s">
        <v>92</v>
      </c>
      <c r="L133" s="151" t="s">
        <v>93</v>
      </c>
      <c r="M133" s="150" t="s">
        <v>93</v>
      </c>
      <c r="N133" s="151" t="s">
        <v>92</v>
      </c>
      <c r="O133" s="151" t="s">
        <v>92</v>
      </c>
      <c r="P133" s="151" t="s">
        <v>93</v>
      </c>
      <c r="Q133" s="151" t="s">
        <v>93</v>
      </c>
      <c r="R133" s="149" t="s">
        <v>93</v>
      </c>
      <c r="S133" s="150" t="s">
        <v>93</v>
      </c>
      <c r="T133" s="151" t="s">
        <v>93</v>
      </c>
    </row>
    <row r="134" spans="1:20" ht="20.25" customHeight="1" x14ac:dyDescent="0.6">
      <c r="A134" s="60" t="s">
        <v>222</v>
      </c>
      <c r="B134" s="60" t="s">
        <v>847</v>
      </c>
      <c r="C134" s="60" t="s">
        <v>34</v>
      </c>
      <c r="D134" s="60" t="s">
        <v>165</v>
      </c>
      <c r="E134" s="149" t="s">
        <v>93</v>
      </c>
      <c r="F134" s="150" t="s">
        <v>93</v>
      </c>
      <c r="G134" s="151" t="s">
        <v>93</v>
      </c>
      <c r="H134" s="151" t="s">
        <v>93</v>
      </c>
      <c r="I134" s="151" t="s">
        <v>93</v>
      </c>
      <c r="J134" s="151" t="s">
        <v>93</v>
      </c>
      <c r="K134" s="149" t="s">
        <v>93</v>
      </c>
      <c r="L134" s="151" t="s">
        <v>92</v>
      </c>
      <c r="M134" s="150" t="s">
        <v>93</v>
      </c>
      <c r="N134" s="151" t="s">
        <v>92</v>
      </c>
      <c r="O134" s="151" t="s">
        <v>92</v>
      </c>
      <c r="P134" s="151" t="s">
        <v>93</v>
      </c>
      <c r="Q134" s="151" t="s">
        <v>93</v>
      </c>
      <c r="R134" s="149" t="s">
        <v>93</v>
      </c>
      <c r="S134" s="150" t="s">
        <v>93</v>
      </c>
      <c r="T134" s="151" t="s">
        <v>93</v>
      </c>
    </row>
    <row r="135" spans="1:20" ht="20.25" customHeight="1" x14ac:dyDescent="0.6">
      <c r="A135" s="60" t="s">
        <v>222</v>
      </c>
      <c r="B135" s="60" t="s">
        <v>231</v>
      </c>
      <c r="C135" s="60" t="s">
        <v>23</v>
      </c>
      <c r="D135" s="60" t="s">
        <v>167</v>
      </c>
      <c r="E135" s="149" t="s">
        <v>93</v>
      </c>
      <c r="F135" s="150" t="s">
        <v>92</v>
      </c>
      <c r="G135" s="151" t="s">
        <v>93</v>
      </c>
      <c r="H135" s="151" t="s">
        <v>93</v>
      </c>
      <c r="I135" s="151" t="s">
        <v>93</v>
      </c>
      <c r="J135" s="151" t="s">
        <v>93</v>
      </c>
      <c r="K135" s="149" t="s">
        <v>92</v>
      </c>
      <c r="L135" s="151" t="s">
        <v>93</v>
      </c>
      <c r="M135" s="150" t="s">
        <v>93</v>
      </c>
      <c r="N135" s="151" t="s">
        <v>92</v>
      </c>
      <c r="O135" s="151" t="s">
        <v>92</v>
      </c>
      <c r="P135" s="151" t="s">
        <v>93</v>
      </c>
      <c r="Q135" s="151" t="s">
        <v>93</v>
      </c>
      <c r="R135" s="149" t="s">
        <v>93</v>
      </c>
      <c r="S135" s="150" t="s">
        <v>93</v>
      </c>
      <c r="T135" s="151" t="s">
        <v>93</v>
      </c>
    </row>
    <row r="136" spans="1:20" ht="20.25" customHeight="1" x14ac:dyDescent="0.6">
      <c r="A136" s="60" t="s">
        <v>222</v>
      </c>
      <c r="B136" s="60" t="s">
        <v>231</v>
      </c>
      <c r="C136" s="60" t="s">
        <v>30</v>
      </c>
      <c r="D136" s="60" t="s">
        <v>167</v>
      </c>
      <c r="E136" s="149" t="s">
        <v>93</v>
      </c>
      <c r="F136" s="150" t="s">
        <v>93</v>
      </c>
      <c r="G136" s="151" t="s">
        <v>93</v>
      </c>
      <c r="H136" s="151" t="s">
        <v>93</v>
      </c>
      <c r="I136" s="151" t="s">
        <v>93</v>
      </c>
      <c r="J136" s="151" t="s">
        <v>93</v>
      </c>
      <c r="K136" s="149" t="s">
        <v>93</v>
      </c>
      <c r="L136" s="151" t="s">
        <v>93</v>
      </c>
      <c r="M136" s="150" t="s">
        <v>93</v>
      </c>
      <c r="N136" s="151" t="s">
        <v>92</v>
      </c>
      <c r="O136" s="151" t="s">
        <v>92</v>
      </c>
      <c r="P136" s="151" t="s">
        <v>93</v>
      </c>
      <c r="Q136" s="151" t="s">
        <v>93</v>
      </c>
      <c r="R136" s="149" t="s">
        <v>93</v>
      </c>
      <c r="S136" s="150" t="s">
        <v>93</v>
      </c>
      <c r="T136" s="151" t="s">
        <v>93</v>
      </c>
    </row>
    <row r="137" spans="1:20" ht="20.25" customHeight="1" x14ac:dyDescent="0.6">
      <c r="A137" s="60" t="s">
        <v>222</v>
      </c>
      <c r="B137" s="60" t="s">
        <v>231</v>
      </c>
      <c r="C137" s="60" t="s">
        <v>32</v>
      </c>
      <c r="D137" s="60" t="s">
        <v>167</v>
      </c>
      <c r="E137" s="149" t="s">
        <v>93</v>
      </c>
      <c r="F137" s="150" t="s">
        <v>93</v>
      </c>
      <c r="G137" s="151" t="s">
        <v>93</v>
      </c>
      <c r="H137" s="151" t="s">
        <v>92</v>
      </c>
      <c r="I137" s="151" t="s">
        <v>93</v>
      </c>
      <c r="J137" s="151" t="s">
        <v>92</v>
      </c>
      <c r="K137" s="149" t="s">
        <v>92</v>
      </c>
      <c r="L137" s="151" t="s">
        <v>92</v>
      </c>
      <c r="M137" s="150" t="s">
        <v>92</v>
      </c>
      <c r="N137" s="151" t="s">
        <v>92</v>
      </c>
      <c r="O137" s="151" t="s">
        <v>92</v>
      </c>
      <c r="P137" s="151" t="s">
        <v>92</v>
      </c>
      <c r="Q137" s="151" t="s">
        <v>92</v>
      </c>
      <c r="R137" s="149" t="s">
        <v>92</v>
      </c>
      <c r="S137" s="150" t="s">
        <v>93</v>
      </c>
      <c r="T137" s="151" t="s">
        <v>93</v>
      </c>
    </row>
    <row r="138" spans="1:20" ht="20.25" customHeight="1" x14ac:dyDescent="0.6">
      <c r="A138" s="60" t="s">
        <v>222</v>
      </c>
      <c r="B138" s="60" t="s">
        <v>231</v>
      </c>
      <c r="C138" s="60" t="s">
        <v>34</v>
      </c>
      <c r="D138" s="60" t="s">
        <v>167</v>
      </c>
      <c r="E138" s="149" t="s">
        <v>93</v>
      </c>
      <c r="F138" s="150" t="s">
        <v>92</v>
      </c>
      <c r="G138" s="151" t="s">
        <v>92</v>
      </c>
      <c r="H138" s="151" t="s">
        <v>92</v>
      </c>
      <c r="I138" s="151" t="s">
        <v>93</v>
      </c>
      <c r="J138" s="151" t="s">
        <v>92</v>
      </c>
      <c r="K138" s="149" t="s">
        <v>92</v>
      </c>
      <c r="L138" s="151" t="s">
        <v>92</v>
      </c>
      <c r="M138" s="150" t="s">
        <v>93</v>
      </c>
      <c r="N138" s="151" t="s">
        <v>92</v>
      </c>
      <c r="O138" s="151" t="s">
        <v>92</v>
      </c>
      <c r="P138" s="151" t="s">
        <v>92</v>
      </c>
      <c r="Q138" s="151" t="s">
        <v>92</v>
      </c>
      <c r="R138" s="149" t="s">
        <v>92</v>
      </c>
      <c r="S138" s="150" t="s">
        <v>93</v>
      </c>
      <c r="T138" s="151" t="s">
        <v>93</v>
      </c>
    </row>
    <row r="139" spans="1:20" ht="20.25" customHeight="1" x14ac:dyDescent="0.6">
      <c r="A139" s="60" t="s">
        <v>222</v>
      </c>
      <c r="B139" s="60" t="s">
        <v>231</v>
      </c>
      <c r="C139" s="60" t="s">
        <v>40</v>
      </c>
      <c r="D139" s="60" t="s">
        <v>167</v>
      </c>
      <c r="E139" s="149" t="s">
        <v>93</v>
      </c>
      <c r="F139" s="150" t="s">
        <v>93</v>
      </c>
      <c r="G139" s="151" t="s">
        <v>93</v>
      </c>
      <c r="H139" s="151" t="s">
        <v>92</v>
      </c>
      <c r="I139" s="151" t="s">
        <v>93</v>
      </c>
      <c r="J139" s="151" t="s">
        <v>93</v>
      </c>
      <c r="K139" s="149" t="s">
        <v>92</v>
      </c>
      <c r="L139" s="151" t="s">
        <v>93</v>
      </c>
      <c r="M139" s="150" t="s">
        <v>92</v>
      </c>
      <c r="N139" s="151" t="s">
        <v>92</v>
      </c>
      <c r="O139" s="151" t="s">
        <v>92</v>
      </c>
      <c r="P139" s="151" t="s">
        <v>93</v>
      </c>
      <c r="Q139" s="151" t="s">
        <v>93</v>
      </c>
      <c r="R139" s="149" t="s">
        <v>92</v>
      </c>
      <c r="S139" s="150" t="s">
        <v>93</v>
      </c>
      <c r="T139" s="151" t="s">
        <v>93</v>
      </c>
    </row>
    <row r="140" spans="1:20" ht="20.25" customHeight="1" x14ac:dyDescent="0.6">
      <c r="A140" s="60" t="s">
        <v>222</v>
      </c>
      <c r="B140" s="60" t="s">
        <v>231</v>
      </c>
      <c r="C140" s="60" t="s">
        <v>44</v>
      </c>
      <c r="D140" s="60" t="s">
        <v>167</v>
      </c>
      <c r="E140" s="149" t="s">
        <v>92</v>
      </c>
      <c r="F140" s="150" t="s">
        <v>92</v>
      </c>
      <c r="G140" s="151" t="s">
        <v>93</v>
      </c>
      <c r="H140" s="151" t="s">
        <v>93</v>
      </c>
      <c r="I140" s="151" t="s">
        <v>93</v>
      </c>
      <c r="J140" s="151" t="s">
        <v>92</v>
      </c>
      <c r="K140" s="149" t="s">
        <v>92</v>
      </c>
      <c r="L140" s="151" t="s">
        <v>93</v>
      </c>
      <c r="M140" s="150" t="s">
        <v>93</v>
      </c>
      <c r="N140" s="151" t="s">
        <v>92</v>
      </c>
      <c r="O140" s="151" t="s">
        <v>92</v>
      </c>
      <c r="P140" s="151" t="s">
        <v>93</v>
      </c>
      <c r="Q140" s="151" t="s">
        <v>92</v>
      </c>
      <c r="R140" s="149" t="s">
        <v>93</v>
      </c>
      <c r="S140" s="150" t="s">
        <v>93</v>
      </c>
      <c r="T140" s="151" t="s">
        <v>93</v>
      </c>
    </row>
    <row r="141" spans="1:20" ht="20.25" customHeight="1" x14ac:dyDescent="0.6">
      <c r="A141" s="60" t="s">
        <v>222</v>
      </c>
      <c r="B141" s="60" t="s">
        <v>231</v>
      </c>
      <c r="C141" s="60" t="s">
        <v>46</v>
      </c>
      <c r="D141" s="60" t="s">
        <v>167</v>
      </c>
      <c r="E141" s="149" t="s">
        <v>93</v>
      </c>
      <c r="F141" s="150" t="s">
        <v>93</v>
      </c>
      <c r="G141" s="151" t="s">
        <v>93</v>
      </c>
      <c r="H141" s="151" t="s">
        <v>93</v>
      </c>
      <c r="I141" s="151" t="s">
        <v>93</v>
      </c>
      <c r="J141" s="151" t="s">
        <v>93</v>
      </c>
      <c r="K141" s="149" t="s">
        <v>93</v>
      </c>
      <c r="L141" s="151" t="s">
        <v>93</v>
      </c>
      <c r="M141" s="150" t="s">
        <v>93</v>
      </c>
      <c r="N141" s="151" t="s">
        <v>92</v>
      </c>
      <c r="O141" s="151" t="s">
        <v>92</v>
      </c>
      <c r="P141" s="151" t="s">
        <v>92</v>
      </c>
      <c r="Q141" s="151" t="s">
        <v>93</v>
      </c>
      <c r="R141" s="149" t="s">
        <v>93</v>
      </c>
      <c r="S141" s="150" t="s">
        <v>93</v>
      </c>
      <c r="T141" s="151" t="s">
        <v>93</v>
      </c>
    </row>
    <row r="142" spans="1:20" ht="20.25" customHeight="1" x14ac:dyDescent="0.6">
      <c r="A142" s="60" t="s">
        <v>222</v>
      </c>
      <c r="B142" s="60" t="s">
        <v>231</v>
      </c>
      <c r="C142" s="60" t="s">
        <v>48</v>
      </c>
      <c r="D142" s="60" t="s">
        <v>167</v>
      </c>
      <c r="E142" s="149" t="s">
        <v>93</v>
      </c>
      <c r="F142" s="150" t="s">
        <v>93</v>
      </c>
      <c r="G142" s="151" t="s">
        <v>93</v>
      </c>
      <c r="H142" s="151" t="s">
        <v>93</v>
      </c>
      <c r="I142" s="151" t="s">
        <v>93</v>
      </c>
      <c r="J142" s="151" t="s">
        <v>93</v>
      </c>
      <c r="K142" s="149" t="s">
        <v>92</v>
      </c>
      <c r="L142" s="151" t="s">
        <v>93</v>
      </c>
      <c r="M142" s="150" t="s">
        <v>93</v>
      </c>
      <c r="N142" s="151" t="s">
        <v>92</v>
      </c>
      <c r="O142" s="151" t="s">
        <v>92</v>
      </c>
      <c r="P142" s="151" t="s">
        <v>93</v>
      </c>
      <c r="Q142" s="151" t="s">
        <v>92</v>
      </c>
      <c r="R142" s="149" t="s">
        <v>93</v>
      </c>
      <c r="S142" s="150" t="s">
        <v>92</v>
      </c>
      <c r="T142" s="151" t="s">
        <v>93</v>
      </c>
    </row>
    <row r="143" spans="1:20" ht="20.25" customHeight="1" x14ac:dyDescent="0.6">
      <c r="A143" s="60" t="s">
        <v>222</v>
      </c>
      <c r="B143" s="60" t="s">
        <v>234</v>
      </c>
      <c r="C143" s="60" t="s">
        <v>5</v>
      </c>
      <c r="D143" s="60" t="s">
        <v>165</v>
      </c>
      <c r="E143" s="149" t="s">
        <v>93</v>
      </c>
      <c r="F143" s="150" t="s">
        <v>93</v>
      </c>
      <c r="G143" s="151" t="s">
        <v>93</v>
      </c>
      <c r="H143" s="151" t="s">
        <v>92</v>
      </c>
      <c r="I143" s="151" t="s">
        <v>93</v>
      </c>
      <c r="J143" s="151" t="s">
        <v>92</v>
      </c>
      <c r="K143" s="149" t="s">
        <v>92</v>
      </c>
      <c r="L143" s="151" t="s">
        <v>93</v>
      </c>
      <c r="M143" s="150" t="s">
        <v>93</v>
      </c>
      <c r="N143" s="151" t="s">
        <v>92</v>
      </c>
      <c r="O143" s="151" t="s">
        <v>92</v>
      </c>
      <c r="P143" s="151" t="s">
        <v>92</v>
      </c>
      <c r="Q143" s="151" t="s">
        <v>93</v>
      </c>
      <c r="R143" s="149" t="s">
        <v>93</v>
      </c>
      <c r="S143" s="150" t="s">
        <v>93</v>
      </c>
      <c r="T143" s="151" t="s">
        <v>93</v>
      </c>
    </row>
    <row r="144" spans="1:20" ht="20.25" customHeight="1" x14ac:dyDescent="0.6">
      <c r="A144" s="60" t="s">
        <v>222</v>
      </c>
      <c r="B144" s="60" t="s">
        <v>848</v>
      </c>
      <c r="C144" s="60" t="s">
        <v>34</v>
      </c>
      <c r="D144" s="60" t="s">
        <v>165</v>
      </c>
      <c r="E144" s="149" t="s">
        <v>92</v>
      </c>
      <c r="F144" s="150" t="s">
        <v>92</v>
      </c>
      <c r="G144" s="151" t="s">
        <v>93</v>
      </c>
      <c r="H144" s="151" t="s">
        <v>92</v>
      </c>
      <c r="I144" s="151" t="s">
        <v>92</v>
      </c>
      <c r="J144" s="151" t="s">
        <v>92</v>
      </c>
      <c r="K144" s="149" t="s">
        <v>92</v>
      </c>
      <c r="L144" s="151" t="s">
        <v>92</v>
      </c>
      <c r="M144" s="150" t="s">
        <v>92</v>
      </c>
      <c r="N144" s="151" t="s">
        <v>92</v>
      </c>
      <c r="O144" s="151" t="s">
        <v>92</v>
      </c>
      <c r="P144" s="151" t="s">
        <v>92</v>
      </c>
      <c r="Q144" s="151" t="s">
        <v>92</v>
      </c>
      <c r="R144" s="149" t="s">
        <v>92</v>
      </c>
      <c r="S144" s="150" t="s">
        <v>93</v>
      </c>
      <c r="T144" s="151" t="s">
        <v>93</v>
      </c>
    </row>
    <row r="145" spans="1:20" ht="20.25" customHeight="1" x14ac:dyDescent="0.6">
      <c r="A145" s="60" t="s">
        <v>222</v>
      </c>
      <c r="B145" s="60" t="s">
        <v>848</v>
      </c>
      <c r="C145" s="60" t="s">
        <v>816</v>
      </c>
      <c r="D145" s="60" t="s">
        <v>165</v>
      </c>
      <c r="E145" s="149" t="s">
        <v>92</v>
      </c>
      <c r="F145" s="150" t="s">
        <v>92</v>
      </c>
      <c r="G145" s="151" t="s">
        <v>92</v>
      </c>
      <c r="H145" s="151" t="s">
        <v>92</v>
      </c>
      <c r="I145" s="151" t="s">
        <v>93</v>
      </c>
      <c r="J145" s="151" t="s">
        <v>92</v>
      </c>
      <c r="K145" s="149" t="s">
        <v>92</v>
      </c>
      <c r="L145" s="151" t="s">
        <v>92</v>
      </c>
      <c r="M145" s="150" t="s">
        <v>93</v>
      </c>
      <c r="N145" s="151" t="s">
        <v>92</v>
      </c>
      <c r="O145" s="151" t="s">
        <v>92</v>
      </c>
      <c r="P145" s="151" t="s">
        <v>92</v>
      </c>
      <c r="Q145" s="151" t="s">
        <v>92</v>
      </c>
      <c r="R145" s="149" t="s">
        <v>93</v>
      </c>
      <c r="S145" s="150" t="s">
        <v>93</v>
      </c>
      <c r="T145" s="151" t="s">
        <v>93</v>
      </c>
    </row>
    <row r="146" spans="1:20" ht="20.25" customHeight="1" x14ac:dyDescent="0.6">
      <c r="A146" s="60" t="s">
        <v>222</v>
      </c>
      <c r="B146" s="60" t="s">
        <v>849</v>
      </c>
      <c r="C146" s="60" t="s">
        <v>233</v>
      </c>
      <c r="D146" s="60" t="s">
        <v>165</v>
      </c>
      <c r="E146" s="149" t="s">
        <v>93</v>
      </c>
      <c r="F146" s="150" t="s">
        <v>93</v>
      </c>
      <c r="G146" s="151" t="s">
        <v>93</v>
      </c>
      <c r="H146" s="151" t="s">
        <v>93</v>
      </c>
      <c r="I146" s="151" t="s">
        <v>93</v>
      </c>
      <c r="J146" s="151" t="s">
        <v>92</v>
      </c>
      <c r="K146" s="149" t="s">
        <v>92</v>
      </c>
      <c r="L146" s="151" t="s">
        <v>93</v>
      </c>
      <c r="M146" s="150" t="s">
        <v>93</v>
      </c>
      <c r="N146" s="151" t="s">
        <v>92</v>
      </c>
      <c r="O146" s="151" t="s">
        <v>92</v>
      </c>
      <c r="P146" s="151" t="s">
        <v>93</v>
      </c>
      <c r="Q146" s="151" t="s">
        <v>92</v>
      </c>
      <c r="R146" s="149" t="s">
        <v>93</v>
      </c>
      <c r="S146" s="150" t="s">
        <v>93</v>
      </c>
      <c r="T146" s="151" t="s">
        <v>93</v>
      </c>
    </row>
    <row r="147" spans="1:20" ht="20.25" customHeight="1" x14ac:dyDescent="0.6">
      <c r="A147" s="60" t="s">
        <v>222</v>
      </c>
      <c r="B147" s="60" t="s">
        <v>236</v>
      </c>
      <c r="C147" s="60" t="s">
        <v>25</v>
      </c>
      <c r="D147" s="60" t="s">
        <v>165</v>
      </c>
      <c r="E147" s="149" t="s">
        <v>93</v>
      </c>
      <c r="F147" s="150" t="s">
        <v>92</v>
      </c>
      <c r="G147" s="151" t="s">
        <v>93</v>
      </c>
      <c r="H147" s="151" t="s">
        <v>92</v>
      </c>
      <c r="I147" s="151" t="s">
        <v>92</v>
      </c>
      <c r="J147" s="151" t="s">
        <v>92</v>
      </c>
      <c r="K147" s="149" t="s">
        <v>92</v>
      </c>
      <c r="L147" s="151" t="s">
        <v>92</v>
      </c>
      <c r="M147" s="150" t="s">
        <v>93</v>
      </c>
      <c r="N147" s="151" t="s">
        <v>92</v>
      </c>
      <c r="O147" s="151" t="s">
        <v>92</v>
      </c>
      <c r="P147" s="151" t="s">
        <v>92</v>
      </c>
      <c r="Q147" s="151" t="s">
        <v>92</v>
      </c>
      <c r="R147" s="149" t="s">
        <v>93</v>
      </c>
      <c r="S147" s="150" t="s">
        <v>92</v>
      </c>
      <c r="T147" s="151" t="s">
        <v>93</v>
      </c>
    </row>
    <row r="148" spans="1:20" ht="20.25" customHeight="1" x14ac:dyDescent="0.6">
      <c r="A148" s="60" t="s">
        <v>222</v>
      </c>
      <c r="B148" s="60" t="s">
        <v>823</v>
      </c>
      <c r="C148" s="60" t="s">
        <v>34</v>
      </c>
      <c r="D148" s="60" t="s">
        <v>165</v>
      </c>
      <c r="E148" s="149" t="s">
        <v>93</v>
      </c>
      <c r="F148" s="150" t="s">
        <v>93</v>
      </c>
      <c r="G148" s="151" t="s">
        <v>93</v>
      </c>
      <c r="H148" s="151" t="s">
        <v>93</v>
      </c>
      <c r="I148" s="151" t="s">
        <v>93</v>
      </c>
      <c r="J148" s="151" t="s">
        <v>93</v>
      </c>
      <c r="K148" s="149" t="s">
        <v>93</v>
      </c>
      <c r="L148" s="151" t="s">
        <v>93</v>
      </c>
      <c r="M148" s="150" t="s">
        <v>93</v>
      </c>
      <c r="N148" s="151" t="s">
        <v>92</v>
      </c>
      <c r="O148" s="151" t="s">
        <v>92</v>
      </c>
      <c r="P148" s="151" t="s">
        <v>93</v>
      </c>
      <c r="Q148" s="151" t="s">
        <v>92</v>
      </c>
      <c r="R148" s="149" t="s">
        <v>93</v>
      </c>
      <c r="S148" s="150" t="s">
        <v>93</v>
      </c>
      <c r="T148" s="151" t="s">
        <v>93</v>
      </c>
    </row>
    <row r="149" spans="1:20" ht="20.25" customHeight="1" x14ac:dyDescent="0.6">
      <c r="A149" s="60" t="s">
        <v>222</v>
      </c>
      <c r="B149" s="60" t="s">
        <v>237</v>
      </c>
      <c r="C149" s="60" t="s">
        <v>5</v>
      </c>
      <c r="D149" s="60" t="s">
        <v>165</v>
      </c>
      <c r="E149" s="149" t="s">
        <v>93</v>
      </c>
      <c r="F149" s="150" t="s">
        <v>93</v>
      </c>
      <c r="G149" s="151" t="s">
        <v>92</v>
      </c>
      <c r="H149" s="151" t="s">
        <v>92</v>
      </c>
      <c r="I149" s="151" t="s">
        <v>93</v>
      </c>
      <c r="J149" s="151" t="s">
        <v>92</v>
      </c>
      <c r="K149" s="149" t="s">
        <v>92</v>
      </c>
      <c r="L149" s="151" t="s">
        <v>93</v>
      </c>
      <c r="M149" s="150" t="s">
        <v>93</v>
      </c>
      <c r="N149" s="151" t="s">
        <v>93</v>
      </c>
      <c r="O149" s="151" t="s">
        <v>92</v>
      </c>
      <c r="P149" s="151" t="s">
        <v>92</v>
      </c>
      <c r="Q149" s="151" t="s">
        <v>92</v>
      </c>
      <c r="R149" s="149" t="s">
        <v>93</v>
      </c>
      <c r="S149" s="150" t="s">
        <v>93</v>
      </c>
      <c r="T149" s="151" t="s">
        <v>93</v>
      </c>
    </row>
    <row r="150" spans="1:20" ht="20.25" customHeight="1" x14ac:dyDescent="0.6">
      <c r="A150" s="60" t="s">
        <v>222</v>
      </c>
      <c r="B150" s="60" t="s">
        <v>238</v>
      </c>
      <c r="C150" s="60" t="s">
        <v>5</v>
      </c>
      <c r="D150" s="60" t="s">
        <v>165</v>
      </c>
      <c r="E150" s="149" t="s">
        <v>93</v>
      </c>
      <c r="F150" s="150" t="s">
        <v>93</v>
      </c>
      <c r="G150" s="151" t="s">
        <v>93</v>
      </c>
      <c r="H150" s="151" t="s">
        <v>93</v>
      </c>
      <c r="I150" s="151" t="s">
        <v>93</v>
      </c>
      <c r="J150" s="151" t="s">
        <v>92</v>
      </c>
      <c r="K150" s="149" t="s">
        <v>92</v>
      </c>
      <c r="L150" s="151" t="s">
        <v>93</v>
      </c>
      <c r="M150" s="150" t="s">
        <v>93</v>
      </c>
      <c r="N150" s="151" t="s">
        <v>92</v>
      </c>
      <c r="O150" s="151" t="s">
        <v>92</v>
      </c>
      <c r="P150" s="151" t="s">
        <v>92</v>
      </c>
      <c r="Q150" s="151" t="s">
        <v>93</v>
      </c>
      <c r="R150" s="149" t="s">
        <v>93</v>
      </c>
      <c r="S150" s="150" t="s">
        <v>93</v>
      </c>
      <c r="T150" s="151" t="s">
        <v>93</v>
      </c>
    </row>
    <row r="151" spans="1:20" ht="20.25" customHeight="1" x14ac:dyDescent="0.6">
      <c r="A151" s="60" t="s">
        <v>222</v>
      </c>
      <c r="B151" s="60" t="s">
        <v>239</v>
      </c>
      <c r="C151" s="60" t="s">
        <v>5</v>
      </c>
      <c r="D151" s="60" t="s">
        <v>165</v>
      </c>
      <c r="E151" s="149" t="s">
        <v>93</v>
      </c>
      <c r="F151" s="150" t="s">
        <v>93</v>
      </c>
      <c r="G151" s="151" t="s">
        <v>92</v>
      </c>
      <c r="H151" s="151" t="s">
        <v>92</v>
      </c>
      <c r="I151" s="151" t="s">
        <v>92</v>
      </c>
      <c r="J151" s="151" t="s">
        <v>92</v>
      </c>
      <c r="K151" s="149" t="s">
        <v>92</v>
      </c>
      <c r="L151" s="151" t="s">
        <v>93</v>
      </c>
      <c r="M151" s="150" t="s">
        <v>93</v>
      </c>
      <c r="N151" s="151" t="s">
        <v>93</v>
      </c>
      <c r="O151" s="151" t="s">
        <v>92</v>
      </c>
      <c r="P151" s="151" t="s">
        <v>92</v>
      </c>
      <c r="Q151" s="151" t="s">
        <v>92</v>
      </c>
      <c r="R151" s="149" t="s">
        <v>93</v>
      </c>
      <c r="S151" s="150" t="s">
        <v>93</v>
      </c>
      <c r="T151" s="151" t="s">
        <v>93</v>
      </c>
    </row>
    <row r="152" spans="1:20" ht="20.25" customHeight="1" x14ac:dyDescent="0.6">
      <c r="A152" s="60" t="s">
        <v>222</v>
      </c>
      <c r="B152" s="60" t="s">
        <v>240</v>
      </c>
      <c r="C152" s="60" t="s">
        <v>25</v>
      </c>
      <c r="D152" s="60" t="s">
        <v>165</v>
      </c>
      <c r="E152" s="149" t="s">
        <v>93</v>
      </c>
      <c r="F152" s="150" t="s">
        <v>93</v>
      </c>
      <c r="G152" s="151" t="s">
        <v>92</v>
      </c>
      <c r="H152" s="151" t="s">
        <v>92</v>
      </c>
      <c r="I152" s="151" t="s">
        <v>93</v>
      </c>
      <c r="J152" s="151" t="s">
        <v>92</v>
      </c>
      <c r="K152" s="149" t="s">
        <v>92</v>
      </c>
      <c r="L152" s="151" t="s">
        <v>92</v>
      </c>
      <c r="M152" s="150" t="s">
        <v>93</v>
      </c>
      <c r="N152" s="151" t="s">
        <v>92</v>
      </c>
      <c r="O152" s="151" t="s">
        <v>92</v>
      </c>
      <c r="P152" s="151" t="s">
        <v>92</v>
      </c>
      <c r="Q152" s="151" t="s">
        <v>92</v>
      </c>
      <c r="R152" s="149" t="s">
        <v>93</v>
      </c>
      <c r="S152" s="150" t="s">
        <v>93</v>
      </c>
      <c r="T152" s="151" t="s">
        <v>93</v>
      </c>
    </row>
    <row r="153" spans="1:20" ht="20.25" customHeight="1" x14ac:dyDescent="0.6">
      <c r="A153" s="60" t="s">
        <v>241</v>
      </c>
      <c r="B153" s="60" t="s">
        <v>850</v>
      </c>
      <c r="C153" s="60" t="s">
        <v>21</v>
      </c>
      <c r="D153" s="60" t="s">
        <v>165</v>
      </c>
      <c r="E153" s="149" t="s">
        <v>92</v>
      </c>
      <c r="F153" s="150" t="s">
        <v>93</v>
      </c>
      <c r="G153" s="151" t="s">
        <v>93</v>
      </c>
      <c r="H153" s="151" t="s">
        <v>92</v>
      </c>
      <c r="I153" s="151" t="s">
        <v>93</v>
      </c>
      <c r="J153" s="151" t="s">
        <v>92</v>
      </c>
      <c r="K153" s="149" t="s">
        <v>92</v>
      </c>
      <c r="L153" s="151" t="s">
        <v>93</v>
      </c>
      <c r="M153" s="150" t="s">
        <v>92</v>
      </c>
      <c r="N153" s="151" t="s">
        <v>92</v>
      </c>
      <c r="O153" s="151" t="s">
        <v>93</v>
      </c>
      <c r="P153" s="151" t="s">
        <v>92</v>
      </c>
      <c r="Q153" s="151" t="s">
        <v>92</v>
      </c>
      <c r="R153" s="149" t="s">
        <v>93</v>
      </c>
      <c r="S153" s="150" t="s">
        <v>93</v>
      </c>
      <c r="T153" s="151" t="s">
        <v>92</v>
      </c>
    </row>
    <row r="154" spans="1:20" ht="20.25" customHeight="1" x14ac:dyDescent="0.6">
      <c r="A154" s="60" t="s">
        <v>241</v>
      </c>
      <c r="B154" s="60" t="s">
        <v>243</v>
      </c>
      <c r="C154" s="60" t="s">
        <v>44</v>
      </c>
      <c r="D154" s="60" t="s">
        <v>165</v>
      </c>
      <c r="E154" s="149" t="s">
        <v>93</v>
      </c>
      <c r="F154" s="150" t="s">
        <v>93</v>
      </c>
      <c r="G154" s="151" t="s">
        <v>93</v>
      </c>
      <c r="H154" s="151" t="s">
        <v>93</v>
      </c>
      <c r="I154" s="151" t="s">
        <v>93</v>
      </c>
      <c r="J154" s="151" t="s">
        <v>93</v>
      </c>
      <c r="K154" s="149" t="s">
        <v>92</v>
      </c>
      <c r="L154" s="151" t="s">
        <v>92</v>
      </c>
      <c r="M154" s="150" t="s">
        <v>92</v>
      </c>
      <c r="N154" s="151" t="s">
        <v>92</v>
      </c>
      <c r="O154" s="151" t="s">
        <v>92</v>
      </c>
      <c r="P154" s="151" t="s">
        <v>92</v>
      </c>
      <c r="Q154" s="151" t="s">
        <v>92</v>
      </c>
      <c r="R154" s="149" t="s">
        <v>92</v>
      </c>
      <c r="S154" s="150" t="s">
        <v>92</v>
      </c>
      <c r="T154" s="151" t="s">
        <v>93</v>
      </c>
    </row>
    <row r="155" spans="1:20" ht="20.25" customHeight="1" x14ac:dyDescent="0.6">
      <c r="A155" s="60" t="s">
        <v>241</v>
      </c>
      <c r="B155" s="60" t="s">
        <v>245</v>
      </c>
      <c r="C155" s="60" t="s">
        <v>34</v>
      </c>
      <c r="D155" s="60" t="s">
        <v>165</v>
      </c>
      <c r="E155" s="149" t="s">
        <v>92</v>
      </c>
      <c r="F155" s="150" t="s">
        <v>92</v>
      </c>
      <c r="G155" s="151" t="s">
        <v>92</v>
      </c>
      <c r="H155" s="151" t="s">
        <v>92</v>
      </c>
      <c r="I155" s="151" t="s">
        <v>93</v>
      </c>
      <c r="J155" s="151" t="s">
        <v>92</v>
      </c>
      <c r="K155" s="149" t="s">
        <v>92</v>
      </c>
      <c r="L155" s="151" t="s">
        <v>92</v>
      </c>
      <c r="M155" s="150" t="s">
        <v>92</v>
      </c>
      <c r="N155" s="151" t="s">
        <v>92</v>
      </c>
      <c r="O155" s="151" t="s">
        <v>92</v>
      </c>
      <c r="P155" s="151" t="s">
        <v>92</v>
      </c>
      <c r="Q155" s="151" t="s">
        <v>92</v>
      </c>
      <c r="R155" s="149" t="s">
        <v>92</v>
      </c>
      <c r="S155" s="150" t="s">
        <v>92</v>
      </c>
      <c r="T155" s="151" t="s">
        <v>93</v>
      </c>
    </row>
    <row r="156" spans="1:20" ht="20.25" customHeight="1" x14ac:dyDescent="0.6">
      <c r="A156" s="60" t="s">
        <v>241</v>
      </c>
      <c r="B156" s="60" t="s">
        <v>851</v>
      </c>
      <c r="C156" s="60" t="s">
        <v>40</v>
      </c>
      <c r="D156" s="60" t="s">
        <v>165</v>
      </c>
      <c r="E156" s="149" t="s">
        <v>93</v>
      </c>
      <c r="F156" s="150" t="s">
        <v>93</v>
      </c>
      <c r="G156" s="151" t="s">
        <v>93</v>
      </c>
      <c r="H156" s="151" t="s">
        <v>92</v>
      </c>
      <c r="I156" s="151" t="s">
        <v>93</v>
      </c>
      <c r="J156" s="151" t="s">
        <v>92</v>
      </c>
      <c r="K156" s="149" t="s">
        <v>92</v>
      </c>
      <c r="L156" s="151" t="s">
        <v>93</v>
      </c>
      <c r="M156" s="150" t="s">
        <v>92</v>
      </c>
      <c r="N156" s="151" t="s">
        <v>92</v>
      </c>
      <c r="O156" s="151" t="s">
        <v>92</v>
      </c>
      <c r="P156" s="151" t="s">
        <v>92</v>
      </c>
      <c r="Q156" s="151" t="s">
        <v>92</v>
      </c>
      <c r="R156" s="149" t="s">
        <v>92</v>
      </c>
      <c r="S156" s="150" t="s">
        <v>93</v>
      </c>
      <c r="T156" s="151" t="s">
        <v>93</v>
      </c>
    </row>
    <row r="157" spans="1:20" ht="20.25" customHeight="1" x14ac:dyDescent="0.6">
      <c r="A157" s="60" t="s">
        <v>241</v>
      </c>
      <c r="B157" s="60" t="s">
        <v>247</v>
      </c>
      <c r="C157" s="60" t="s">
        <v>5</v>
      </c>
      <c r="D157" s="60" t="s">
        <v>167</v>
      </c>
      <c r="E157" s="149" t="s">
        <v>93</v>
      </c>
      <c r="F157" s="150" t="s">
        <v>93</v>
      </c>
      <c r="G157" s="151" t="s">
        <v>93</v>
      </c>
      <c r="H157" s="151" t="s">
        <v>93</v>
      </c>
      <c r="I157" s="151" t="s">
        <v>93</v>
      </c>
      <c r="J157" s="151" t="s">
        <v>92</v>
      </c>
      <c r="K157" s="149" t="s">
        <v>92</v>
      </c>
      <c r="L157" s="151" t="s">
        <v>93</v>
      </c>
      <c r="M157" s="150" t="s">
        <v>93</v>
      </c>
      <c r="N157" s="151" t="s">
        <v>92</v>
      </c>
      <c r="O157" s="151" t="s">
        <v>92</v>
      </c>
      <c r="P157" s="151" t="s">
        <v>93</v>
      </c>
      <c r="Q157" s="151" t="s">
        <v>93</v>
      </c>
      <c r="R157" s="149" t="s">
        <v>93</v>
      </c>
      <c r="S157" s="150" t="s">
        <v>93</v>
      </c>
      <c r="T157" s="151" t="s">
        <v>93</v>
      </c>
    </row>
    <row r="158" spans="1:20" ht="20.25" customHeight="1" x14ac:dyDescent="0.6">
      <c r="A158" s="60" t="s">
        <v>241</v>
      </c>
      <c r="B158" s="60" t="s">
        <v>247</v>
      </c>
      <c r="C158" s="60" t="s">
        <v>23</v>
      </c>
      <c r="D158" s="60" t="s">
        <v>167</v>
      </c>
      <c r="E158" s="149" t="s">
        <v>93</v>
      </c>
      <c r="F158" s="150" t="s">
        <v>93</v>
      </c>
      <c r="G158" s="151" t="s">
        <v>93</v>
      </c>
      <c r="H158" s="151" t="s">
        <v>92</v>
      </c>
      <c r="I158" s="151" t="s">
        <v>93</v>
      </c>
      <c r="J158" s="151" t="s">
        <v>92</v>
      </c>
      <c r="K158" s="149" t="s">
        <v>92</v>
      </c>
      <c r="L158" s="151" t="s">
        <v>93</v>
      </c>
      <c r="M158" s="150" t="s">
        <v>93</v>
      </c>
      <c r="N158" s="151" t="s">
        <v>92</v>
      </c>
      <c r="O158" s="151" t="s">
        <v>92</v>
      </c>
      <c r="P158" s="151" t="s">
        <v>92</v>
      </c>
      <c r="Q158" s="151" t="s">
        <v>93</v>
      </c>
      <c r="R158" s="149" t="s">
        <v>93</v>
      </c>
      <c r="S158" s="150" t="s">
        <v>93</v>
      </c>
      <c r="T158" s="151" t="s">
        <v>93</v>
      </c>
    </row>
    <row r="159" spans="1:20" ht="20.25" customHeight="1" x14ac:dyDescent="0.6">
      <c r="A159" s="60" t="s">
        <v>241</v>
      </c>
      <c r="B159" s="60" t="s">
        <v>247</v>
      </c>
      <c r="C159" s="60" t="s">
        <v>25</v>
      </c>
      <c r="D159" s="60" t="s">
        <v>167</v>
      </c>
      <c r="E159" s="149" t="s">
        <v>93</v>
      </c>
      <c r="F159" s="150" t="s">
        <v>93</v>
      </c>
      <c r="G159" s="151" t="s">
        <v>93</v>
      </c>
      <c r="H159" s="151" t="s">
        <v>93</v>
      </c>
      <c r="I159" s="151" t="s">
        <v>93</v>
      </c>
      <c r="J159" s="151" t="s">
        <v>92</v>
      </c>
      <c r="K159" s="149" t="s">
        <v>92</v>
      </c>
      <c r="L159" s="151" t="s">
        <v>93</v>
      </c>
      <c r="M159" s="150" t="s">
        <v>93</v>
      </c>
      <c r="N159" s="151" t="s">
        <v>92</v>
      </c>
      <c r="O159" s="151" t="s">
        <v>92</v>
      </c>
      <c r="P159" s="151" t="s">
        <v>93</v>
      </c>
      <c r="Q159" s="151" t="s">
        <v>93</v>
      </c>
      <c r="R159" s="149" t="s">
        <v>93</v>
      </c>
      <c r="S159" s="150" t="s">
        <v>93</v>
      </c>
      <c r="T159" s="151" t="s">
        <v>93</v>
      </c>
    </row>
    <row r="160" spans="1:20" ht="20.25" customHeight="1" x14ac:dyDescent="0.6">
      <c r="A160" s="60" t="s">
        <v>241</v>
      </c>
      <c r="B160" s="60" t="s">
        <v>247</v>
      </c>
      <c r="C160" s="60" t="s">
        <v>34</v>
      </c>
      <c r="D160" s="60" t="s">
        <v>167</v>
      </c>
      <c r="E160" s="149" t="s">
        <v>93</v>
      </c>
      <c r="F160" s="150" t="s">
        <v>92</v>
      </c>
      <c r="G160" s="151" t="s">
        <v>92</v>
      </c>
      <c r="H160" s="151" t="s">
        <v>92</v>
      </c>
      <c r="I160" s="151" t="s">
        <v>92</v>
      </c>
      <c r="J160" s="151" t="s">
        <v>92</v>
      </c>
      <c r="K160" s="149" t="s">
        <v>92</v>
      </c>
      <c r="L160" s="151" t="s">
        <v>92</v>
      </c>
      <c r="M160" s="150" t="s">
        <v>93</v>
      </c>
      <c r="N160" s="151" t="s">
        <v>92</v>
      </c>
      <c r="O160" s="151" t="s">
        <v>92</v>
      </c>
      <c r="P160" s="151" t="s">
        <v>93</v>
      </c>
      <c r="Q160" s="151" t="s">
        <v>92</v>
      </c>
      <c r="R160" s="149" t="s">
        <v>93</v>
      </c>
      <c r="S160" s="150" t="s">
        <v>93</v>
      </c>
      <c r="T160" s="151" t="s">
        <v>93</v>
      </c>
    </row>
    <row r="161" spans="1:20" ht="20.25" customHeight="1" x14ac:dyDescent="0.6">
      <c r="A161" s="60" t="s">
        <v>241</v>
      </c>
      <c r="B161" s="60" t="s">
        <v>247</v>
      </c>
      <c r="C161" s="60" t="s">
        <v>40</v>
      </c>
      <c r="D161" s="60" t="s">
        <v>167</v>
      </c>
      <c r="E161" s="149" t="s">
        <v>93</v>
      </c>
      <c r="F161" s="150" t="s">
        <v>93</v>
      </c>
      <c r="G161" s="151" t="s">
        <v>92</v>
      </c>
      <c r="H161" s="151" t="s">
        <v>92</v>
      </c>
      <c r="I161" s="151" t="s">
        <v>93</v>
      </c>
      <c r="J161" s="151" t="s">
        <v>92</v>
      </c>
      <c r="K161" s="149" t="s">
        <v>92</v>
      </c>
      <c r="L161" s="151" t="s">
        <v>92</v>
      </c>
      <c r="M161" s="150" t="s">
        <v>93</v>
      </c>
      <c r="N161" s="151" t="s">
        <v>92</v>
      </c>
      <c r="O161" s="151" t="s">
        <v>92</v>
      </c>
      <c r="P161" s="151" t="s">
        <v>93</v>
      </c>
      <c r="Q161" s="151" t="s">
        <v>93</v>
      </c>
      <c r="R161" s="149" t="s">
        <v>92</v>
      </c>
      <c r="S161" s="150" t="s">
        <v>93</v>
      </c>
      <c r="T161" s="151" t="s">
        <v>93</v>
      </c>
    </row>
    <row r="162" spans="1:20" ht="20.25" customHeight="1" x14ac:dyDescent="0.6">
      <c r="A162" s="60" t="s">
        <v>241</v>
      </c>
      <c r="B162" s="60" t="s">
        <v>247</v>
      </c>
      <c r="C162" s="60" t="s">
        <v>44</v>
      </c>
      <c r="D162" s="60" t="s">
        <v>167</v>
      </c>
      <c r="E162" s="149" t="s">
        <v>93</v>
      </c>
      <c r="F162" s="150" t="s">
        <v>93</v>
      </c>
      <c r="G162" s="151" t="s">
        <v>93</v>
      </c>
      <c r="H162" s="151" t="s">
        <v>93</v>
      </c>
      <c r="I162" s="151" t="s">
        <v>93</v>
      </c>
      <c r="J162" s="151" t="s">
        <v>92</v>
      </c>
      <c r="K162" s="149" t="s">
        <v>92</v>
      </c>
      <c r="L162" s="151" t="s">
        <v>93</v>
      </c>
      <c r="M162" s="150" t="s">
        <v>93</v>
      </c>
      <c r="N162" s="151" t="s">
        <v>92</v>
      </c>
      <c r="O162" s="151" t="s">
        <v>92</v>
      </c>
      <c r="P162" s="151" t="s">
        <v>92</v>
      </c>
      <c r="Q162" s="151" t="s">
        <v>92</v>
      </c>
      <c r="R162" s="149" t="s">
        <v>92</v>
      </c>
      <c r="S162" s="150" t="s">
        <v>93</v>
      </c>
      <c r="T162" s="151" t="s">
        <v>93</v>
      </c>
    </row>
    <row r="163" spans="1:20" ht="20.25" customHeight="1" x14ac:dyDescent="0.6">
      <c r="A163" s="60" t="s">
        <v>241</v>
      </c>
      <c r="B163" s="60" t="s">
        <v>247</v>
      </c>
      <c r="C163" s="60" t="s">
        <v>46</v>
      </c>
      <c r="D163" s="60" t="s">
        <v>167</v>
      </c>
      <c r="E163" s="149" t="s">
        <v>93</v>
      </c>
      <c r="F163" s="150" t="s">
        <v>93</v>
      </c>
      <c r="G163" s="151" t="s">
        <v>93</v>
      </c>
      <c r="H163" s="151" t="s">
        <v>93</v>
      </c>
      <c r="I163" s="151" t="s">
        <v>93</v>
      </c>
      <c r="J163" s="151" t="s">
        <v>92</v>
      </c>
      <c r="K163" s="149" t="s">
        <v>92</v>
      </c>
      <c r="L163" s="151" t="s">
        <v>93</v>
      </c>
      <c r="M163" s="150" t="s">
        <v>93</v>
      </c>
      <c r="N163" s="151" t="s">
        <v>92</v>
      </c>
      <c r="O163" s="151" t="s">
        <v>92</v>
      </c>
      <c r="P163" s="151" t="s">
        <v>93</v>
      </c>
      <c r="Q163" s="151" t="s">
        <v>93</v>
      </c>
      <c r="R163" s="149" t="s">
        <v>93</v>
      </c>
      <c r="S163" s="150" t="s">
        <v>93</v>
      </c>
      <c r="T163" s="151" t="s">
        <v>93</v>
      </c>
    </row>
    <row r="164" spans="1:20" ht="20.25" customHeight="1" x14ac:dyDescent="0.6">
      <c r="A164" s="60" t="s">
        <v>241</v>
      </c>
      <c r="B164" s="60" t="s">
        <v>247</v>
      </c>
      <c r="C164" s="60" t="s">
        <v>48</v>
      </c>
      <c r="D164" s="60" t="s">
        <v>167</v>
      </c>
      <c r="E164" s="149" t="s">
        <v>93</v>
      </c>
      <c r="F164" s="150" t="s">
        <v>93</v>
      </c>
      <c r="G164" s="151" t="s">
        <v>92</v>
      </c>
      <c r="H164" s="151" t="s">
        <v>92</v>
      </c>
      <c r="I164" s="151" t="s">
        <v>93</v>
      </c>
      <c r="J164" s="151" t="s">
        <v>92</v>
      </c>
      <c r="K164" s="149" t="s">
        <v>93</v>
      </c>
      <c r="L164" s="151" t="s">
        <v>93</v>
      </c>
      <c r="M164" s="150" t="s">
        <v>93</v>
      </c>
      <c r="N164" s="151" t="s">
        <v>92</v>
      </c>
      <c r="O164" s="151" t="s">
        <v>92</v>
      </c>
      <c r="P164" s="151" t="s">
        <v>93</v>
      </c>
      <c r="Q164" s="151" t="s">
        <v>93</v>
      </c>
      <c r="R164" s="149" t="s">
        <v>93</v>
      </c>
      <c r="S164" s="150" t="s">
        <v>93</v>
      </c>
      <c r="T164" s="151" t="s">
        <v>93</v>
      </c>
    </row>
    <row r="165" spans="1:20" ht="20.25" customHeight="1" x14ac:dyDescent="0.6">
      <c r="A165" s="60" t="s">
        <v>241</v>
      </c>
      <c r="B165" s="60" t="s">
        <v>824</v>
      </c>
      <c r="C165" s="60" t="s">
        <v>5</v>
      </c>
      <c r="D165" s="60" t="s">
        <v>165</v>
      </c>
      <c r="E165" s="149" t="s">
        <v>93</v>
      </c>
      <c r="F165" s="150" t="s">
        <v>93</v>
      </c>
      <c r="G165" s="151" t="s">
        <v>92</v>
      </c>
      <c r="H165" s="151" t="s">
        <v>92</v>
      </c>
      <c r="I165" s="151" t="s">
        <v>93</v>
      </c>
      <c r="J165" s="151" t="s">
        <v>93</v>
      </c>
      <c r="K165" s="149" t="s">
        <v>93</v>
      </c>
      <c r="L165" s="151" t="s">
        <v>93</v>
      </c>
      <c r="M165" s="150" t="s">
        <v>93</v>
      </c>
      <c r="N165" s="151" t="s">
        <v>92</v>
      </c>
      <c r="O165" s="151" t="s">
        <v>92</v>
      </c>
      <c r="P165" s="151" t="s">
        <v>93</v>
      </c>
      <c r="Q165" s="151" t="s">
        <v>93</v>
      </c>
      <c r="R165" s="149" t="s">
        <v>93</v>
      </c>
      <c r="S165" s="150" t="s">
        <v>93</v>
      </c>
      <c r="T165" s="151" t="s">
        <v>93</v>
      </c>
    </row>
    <row r="166" spans="1:20" ht="20.25" customHeight="1" x14ac:dyDescent="0.6">
      <c r="A166" s="60" t="s">
        <v>241</v>
      </c>
      <c r="B166" s="60" t="s">
        <v>852</v>
      </c>
      <c r="C166" s="60" t="s">
        <v>23</v>
      </c>
      <c r="D166" s="60" t="s">
        <v>165</v>
      </c>
      <c r="E166" s="149" t="s">
        <v>93</v>
      </c>
      <c r="F166" s="150" t="s">
        <v>93</v>
      </c>
      <c r="G166" s="151" t="s">
        <v>93</v>
      </c>
      <c r="H166" s="151" t="s">
        <v>92</v>
      </c>
      <c r="I166" s="151" t="s">
        <v>93</v>
      </c>
      <c r="J166" s="151" t="s">
        <v>93</v>
      </c>
      <c r="K166" s="149" t="s">
        <v>93</v>
      </c>
      <c r="L166" s="151" t="s">
        <v>93</v>
      </c>
      <c r="M166" s="150" t="s">
        <v>93</v>
      </c>
      <c r="N166" s="151" t="s">
        <v>93</v>
      </c>
      <c r="O166" s="151" t="s">
        <v>92</v>
      </c>
      <c r="P166" s="151" t="s">
        <v>92</v>
      </c>
      <c r="Q166" s="151" t="s">
        <v>93</v>
      </c>
      <c r="R166" s="149" t="s">
        <v>93</v>
      </c>
      <c r="S166" s="150" t="s">
        <v>93</v>
      </c>
      <c r="T166" s="151" t="s">
        <v>92</v>
      </c>
    </row>
    <row r="167" spans="1:20" ht="20.25" customHeight="1" x14ac:dyDescent="0.6">
      <c r="A167" s="60" t="s">
        <v>241</v>
      </c>
      <c r="B167" s="60" t="s">
        <v>852</v>
      </c>
      <c r="C167" s="60" t="s">
        <v>34</v>
      </c>
      <c r="D167" s="60" t="s">
        <v>165</v>
      </c>
      <c r="E167" s="149" t="s">
        <v>92</v>
      </c>
      <c r="F167" s="150" t="s">
        <v>92</v>
      </c>
      <c r="G167" s="151" t="s">
        <v>92</v>
      </c>
      <c r="H167" s="151" t="s">
        <v>92</v>
      </c>
      <c r="I167" s="151" t="s">
        <v>93</v>
      </c>
      <c r="J167" s="151" t="s">
        <v>92</v>
      </c>
      <c r="K167" s="149" t="s">
        <v>92</v>
      </c>
      <c r="L167" s="151" t="s">
        <v>93</v>
      </c>
      <c r="M167" s="150" t="s">
        <v>93</v>
      </c>
      <c r="N167" s="151" t="s">
        <v>92</v>
      </c>
      <c r="O167" s="151" t="s">
        <v>92</v>
      </c>
      <c r="P167" s="151" t="s">
        <v>92</v>
      </c>
      <c r="Q167" s="151" t="s">
        <v>93</v>
      </c>
      <c r="R167" s="149" t="s">
        <v>93</v>
      </c>
      <c r="S167" s="150" t="s">
        <v>93</v>
      </c>
      <c r="T167" s="151" t="s">
        <v>93</v>
      </c>
    </row>
    <row r="168" spans="1:20" ht="20.25" customHeight="1" x14ac:dyDescent="0.6">
      <c r="A168" s="60" t="s">
        <v>241</v>
      </c>
      <c r="B168" s="60" t="s">
        <v>852</v>
      </c>
      <c r="C168" s="60" t="s">
        <v>46</v>
      </c>
      <c r="D168" s="60" t="s">
        <v>165</v>
      </c>
      <c r="E168" s="149" t="s">
        <v>93</v>
      </c>
      <c r="F168" s="150" t="s">
        <v>93</v>
      </c>
      <c r="G168" s="151" t="s">
        <v>93</v>
      </c>
      <c r="H168" s="151" t="s">
        <v>93</v>
      </c>
      <c r="I168" s="151" t="s">
        <v>93</v>
      </c>
      <c r="J168" s="151" t="s">
        <v>93</v>
      </c>
      <c r="K168" s="149" t="s">
        <v>93</v>
      </c>
      <c r="L168" s="151" t="s">
        <v>93</v>
      </c>
      <c r="M168" s="150" t="s">
        <v>93</v>
      </c>
      <c r="N168" s="151" t="s">
        <v>92</v>
      </c>
      <c r="O168" s="151" t="s">
        <v>92</v>
      </c>
      <c r="P168" s="151" t="s">
        <v>93</v>
      </c>
      <c r="Q168" s="151" t="s">
        <v>93</v>
      </c>
      <c r="R168" s="149" t="s">
        <v>93</v>
      </c>
      <c r="S168" s="150" t="s">
        <v>93</v>
      </c>
      <c r="T168" s="151" t="s">
        <v>92</v>
      </c>
    </row>
    <row r="169" spans="1:20" ht="20.25" customHeight="1" x14ac:dyDescent="0.6">
      <c r="A169" s="60" t="s">
        <v>241</v>
      </c>
      <c r="B169" s="60" t="s">
        <v>852</v>
      </c>
      <c r="C169" s="60" t="s">
        <v>48</v>
      </c>
      <c r="D169" s="60" t="s">
        <v>165</v>
      </c>
      <c r="E169" s="149" t="s">
        <v>93</v>
      </c>
      <c r="F169" s="150" t="s">
        <v>93</v>
      </c>
      <c r="G169" s="151" t="s">
        <v>93</v>
      </c>
      <c r="H169" s="151" t="s">
        <v>92</v>
      </c>
      <c r="I169" s="151" t="s">
        <v>93</v>
      </c>
      <c r="J169" s="151" t="s">
        <v>93</v>
      </c>
      <c r="K169" s="149" t="s">
        <v>92</v>
      </c>
      <c r="L169" s="151" t="s">
        <v>93</v>
      </c>
      <c r="M169" s="150" t="s">
        <v>93</v>
      </c>
      <c r="N169" s="151" t="s">
        <v>92</v>
      </c>
      <c r="O169" s="151" t="s">
        <v>92</v>
      </c>
      <c r="P169" s="151" t="s">
        <v>93</v>
      </c>
      <c r="Q169" s="151" t="s">
        <v>93</v>
      </c>
      <c r="R169" s="149" t="s">
        <v>93</v>
      </c>
      <c r="S169" s="150" t="s">
        <v>93</v>
      </c>
      <c r="T169" s="151" t="s">
        <v>92</v>
      </c>
    </row>
    <row r="170" spans="1:20" ht="20.25" customHeight="1" x14ac:dyDescent="0.6">
      <c r="A170" s="60" t="s">
        <v>241</v>
      </c>
      <c r="B170" s="60" t="s">
        <v>248</v>
      </c>
      <c r="C170" s="60" t="s">
        <v>5</v>
      </c>
      <c r="D170" s="60" t="s">
        <v>165</v>
      </c>
      <c r="E170" s="149" t="s">
        <v>92</v>
      </c>
      <c r="F170" s="150" t="s">
        <v>92</v>
      </c>
      <c r="G170" s="151" t="s">
        <v>93</v>
      </c>
      <c r="H170" s="151" t="s">
        <v>93</v>
      </c>
      <c r="I170" s="151" t="s">
        <v>93</v>
      </c>
      <c r="J170" s="151" t="s">
        <v>93</v>
      </c>
      <c r="K170" s="149" t="s">
        <v>93</v>
      </c>
      <c r="L170" s="151" t="s">
        <v>93</v>
      </c>
      <c r="M170" s="150" t="s">
        <v>93</v>
      </c>
      <c r="N170" s="151" t="s">
        <v>93</v>
      </c>
      <c r="O170" s="151" t="s">
        <v>92</v>
      </c>
      <c r="P170" s="151" t="s">
        <v>93</v>
      </c>
      <c r="Q170" s="151" t="s">
        <v>93</v>
      </c>
      <c r="R170" s="149" t="s">
        <v>93</v>
      </c>
      <c r="S170" s="150" t="s">
        <v>93</v>
      </c>
      <c r="T170" s="151" t="s">
        <v>93</v>
      </c>
    </row>
    <row r="171" spans="1:20" ht="20.25" customHeight="1" x14ac:dyDescent="0.6">
      <c r="A171" s="60" t="s">
        <v>249</v>
      </c>
      <c r="B171" s="60" t="s">
        <v>250</v>
      </c>
      <c r="C171" s="60" t="s">
        <v>25</v>
      </c>
      <c r="D171" s="60" t="s">
        <v>165</v>
      </c>
      <c r="E171" s="149" t="s">
        <v>93</v>
      </c>
      <c r="F171" s="150" t="s">
        <v>93</v>
      </c>
      <c r="G171" s="151" t="s">
        <v>93</v>
      </c>
      <c r="H171" s="151" t="s">
        <v>92</v>
      </c>
      <c r="I171" s="151" t="s">
        <v>92</v>
      </c>
      <c r="J171" s="151" t="s">
        <v>93</v>
      </c>
      <c r="K171" s="149" t="s">
        <v>92</v>
      </c>
      <c r="L171" s="151" t="s">
        <v>93</v>
      </c>
      <c r="M171" s="150" t="s">
        <v>93</v>
      </c>
      <c r="N171" s="151" t="s">
        <v>92</v>
      </c>
      <c r="O171" s="151" t="s">
        <v>92</v>
      </c>
      <c r="P171" s="151" t="s">
        <v>92</v>
      </c>
      <c r="Q171" s="151" t="s">
        <v>92</v>
      </c>
      <c r="R171" s="149" t="s">
        <v>92</v>
      </c>
      <c r="S171" s="150" t="s">
        <v>93</v>
      </c>
      <c r="T171" s="151" t="s">
        <v>93</v>
      </c>
    </row>
    <row r="172" spans="1:20" ht="20.25" customHeight="1" x14ac:dyDescent="0.6">
      <c r="A172" s="60" t="s">
        <v>249</v>
      </c>
      <c r="B172" s="60" t="s">
        <v>251</v>
      </c>
      <c r="C172" s="60" t="s">
        <v>233</v>
      </c>
      <c r="D172" s="60" t="s">
        <v>165</v>
      </c>
      <c r="E172" s="149" t="s">
        <v>93</v>
      </c>
      <c r="F172" s="150" t="s">
        <v>93</v>
      </c>
      <c r="G172" s="151" t="s">
        <v>93</v>
      </c>
      <c r="H172" s="151" t="s">
        <v>93</v>
      </c>
      <c r="I172" s="151" t="s">
        <v>93</v>
      </c>
      <c r="J172" s="151" t="s">
        <v>93</v>
      </c>
      <c r="K172" s="149" t="s">
        <v>93</v>
      </c>
      <c r="L172" s="151" t="s">
        <v>93</v>
      </c>
      <c r="M172" s="150" t="s">
        <v>93</v>
      </c>
      <c r="N172" s="151" t="s">
        <v>93</v>
      </c>
      <c r="O172" s="151" t="s">
        <v>92</v>
      </c>
      <c r="P172" s="151" t="s">
        <v>93</v>
      </c>
      <c r="Q172" s="151" t="s">
        <v>93</v>
      </c>
      <c r="R172" s="149" t="s">
        <v>93</v>
      </c>
      <c r="S172" s="150" t="s">
        <v>93</v>
      </c>
      <c r="T172" s="151" t="s">
        <v>93</v>
      </c>
    </row>
    <row r="173" spans="1:20" ht="20.25" customHeight="1" x14ac:dyDescent="0.6">
      <c r="A173" s="60" t="s">
        <v>249</v>
      </c>
      <c r="B173" s="60" t="s">
        <v>251</v>
      </c>
      <c r="C173" s="60" t="s">
        <v>34</v>
      </c>
      <c r="D173" s="60" t="s">
        <v>165</v>
      </c>
      <c r="E173" s="149" t="s">
        <v>93</v>
      </c>
      <c r="F173" s="150" t="s">
        <v>93</v>
      </c>
      <c r="G173" s="151" t="s">
        <v>93</v>
      </c>
      <c r="H173" s="151" t="s">
        <v>93</v>
      </c>
      <c r="I173" s="151" t="s">
        <v>93</v>
      </c>
      <c r="J173" s="151" t="s">
        <v>93</v>
      </c>
      <c r="K173" s="149" t="s">
        <v>93</v>
      </c>
      <c r="L173" s="151" t="s">
        <v>93</v>
      </c>
      <c r="M173" s="150" t="s">
        <v>93</v>
      </c>
      <c r="N173" s="151" t="s">
        <v>92</v>
      </c>
      <c r="O173" s="151" t="s">
        <v>92</v>
      </c>
      <c r="P173" s="151" t="s">
        <v>92</v>
      </c>
      <c r="Q173" s="151" t="s">
        <v>93</v>
      </c>
      <c r="R173" s="149" t="s">
        <v>92</v>
      </c>
      <c r="S173" s="150" t="s">
        <v>93</v>
      </c>
      <c r="T173" s="151" t="s">
        <v>93</v>
      </c>
    </row>
    <row r="174" spans="1:20" ht="20.25" customHeight="1" x14ac:dyDescent="0.6">
      <c r="A174" s="60" t="s">
        <v>252</v>
      </c>
      <c r="B174" s="60" t="s">
        <v>853</v>
      </c>
      <c r="C174" s="60" t="s">
        <v>5</v>
      </c>
      <c r="D174" s="60" t="s">
        <v>165</v>
      </c>
      <c r="E174" s="149" t="s">
        <v>93</v>
      </c>
      <c r="F174" s="150" t="s">
        <v>93</v>
      </c>
      <c r="G174" s="151" t="s">
        <v>93</v>
      </c>
      <c r="H174" s="151" t="s">
        <v>93</v>
      </c>
      <c r="I174" s="151" t="s">
        <v>93</v>
      </c>
      <c r="J174" s="151" t="s">
        <v>93</v>
      </c>
      <c r="K174" s="149" t="s">
        <v>92</v>
      </c>
      <c r="L174" s="151" t="s">
        <v>93</v>
      </c>
      <c r="M174" s="150" t="s">
        <v>93</v>
      </c>
      <c r="N174" s="151" t="s">
        <v>92</v>
      </c>
      <c r="O174" s="151" t="s">
        <v>92</v>
      </c>
      <c r="P174" s="151" t="s">
        <v>92</v>
      </c>
      <c r="Q174" s="151" t="s">
        <v>92</v>
      </c>
      <c r="R174" s="149" t="s">
        <v>93</v>
      </c>
      <c r="S174" s="150" t="s">
        <v>92</v>
      </c>
      <c r="T174" s="151" t="s">
        <v>93</v>
      </c>
    </row>
    <row r="175" spans="1:20" ht="20.25" customHeight="1" x14ac:dyDescent="0.6">
      <c r="A175" s="60" t="s">
        <v>254</v>
      </c>
      <c r="B175" s="60" t="s">
        <v>255</v>
      </c>
      <c r="C175" s="60" t="s">
        <v>19</v>
      </c>
      <c r="D175" s="60" t="s">
        <v>165</v>
      </c>
      <c r="E175" s="149" t="s">
        <v>92</v>
      </c>
      <c r="F175" s="150" t="s">
        <v>92</v>
      </c>
      <c r="G175" s="151" t="s">
        <v>92</v>
      </c>
      <c r="H175" s="151" t="s">
        <v>92</v>
      </c>
      <c r="I175" s="151" t="s">
        <v>93</v>
      </c>
      <c r="J175" s="151" t="s">
        <v>92</v>
      </c>
      <c r="K175" s="149" t="s">
        <v>92</v>
      </c>
      <c r="L175" s="151" t="s">
        <v>93</v>
      </c>
      <c r="M175" s="150" t="s">
        <v>93</v>
      </c>
      <c r="N175" s="151" t="s">
        <v>92</v>
      </c>
      <c r="O175" s="151" t="s">
        <v>92</v>
      </c>
      <c r="P175" s="151" t="s">
        <v>92</v>
      </c>
      <c r="Q175" s="151" t="s">
        <v>93</v>
      </c>
      <c r="R175" s="149" t="s">
        <v>93</v>
      </c>
      <c r="S175" s="150" t="s">
        <v>93</v>
      </c>
      <c r="T175" s="151" t="s">
        <v>93</v>
      </c>
    </row>
    <row r="176" spans="1:20" ht="20.25" customHeight="1" x14ac:dyDescent="0.6">
      <c r="A176" s="60" t="s">
        <v>254</v>
      </c>
      <c r="B176" s="60" t="s">
        <v>255</v>
      </c>
      <c r="C176" s="60" t="s">
        <v>25</v>
      </c>
      <c r="D176" s="60" t="s">
        <v>165</v>
      </c>
      <c r="E176" s="149" t="s">
        <v>93</v>
      </c>
      <c r="F176" s="150" t="s">
        <v>93</v>
      </c>
      <c r="G176" s="151" t="s">
        <v>93</v>
      </c>
      <c r="H176" s="151" t="s">
        <v>93</v>
      </c>
      <c r="I176" s="151" t="s">
        <v>93</v>
      </c>
      <c r="J176" s="151" t="s">
        <v>92</v>
      </c>
      <c r="K176" s="149" t="s">
        <v>92</v>
      </c>
      <c r="L176" s="151" t="s">
        <v>93</v>
      </c>
      <c r="M176" s="150" t="s">
        <v>93</v>
      </c>
      <c r="N176" s="151" t="s">
        <v>92</v>
      </c>
      <c r="O176" s="151" t="s">
        <v>92</v>
      </c>
      <c r="P176" s="151" t="s">
        <v>92</v>
      </c>
      <c r="Q176" s="151" t="s">
        <v>93</v>
      </c>
      <c r="R176" s="149" t="s">
        <v>93</v>
      </c>
      <c r="S176" s="150" t="s">
        <v>93</v>
      </c>
      <c r="T176" s="151" t="s">
        <v>93</v>
      </c>
    </row>
    <row r="177" spans="1:20" ht="20.25" customHeight="1" x14ac:dyDescent="0.6">
      <c r="A177" s="60" t="s">
        <v>254</v>
      </c>
      <c r="B177" s="60" t="s">
        <v>256</v>
      </c>
      <c r="C177" s="60" t="s">
        <v>44</v>
      </c>
      <c r="D177" s="60" t="s">
        <v>165</v>
      </c>
      <c r="E177" s="149" t="s">
        <v>93</v>
      </c>
      <c r="F177" s="150" t="s">
        <v>93</v>
      </c>
      <c r="G177" s="151" t="s">
        <v>93</v>
      </c>
      <c r="H177" s="151" t="s">
        <v>93</v>
      </c>
      <c r="I177" s="151" t="s">
        <v>93</v>
      </c>
      <c r="J177" s="151" t="s">
        <v>92</v>
      </c>
      <c r="K177" s="149" t="s">
        <v>92</v>
      </c>
      <c r="L177" s="151" t="s">
        <v>92</v>
      </c>
      <c r="M177" s="150" t="s">
        <v>93</v>
      </c>
      <c r="N177" s="151" t="s">
        <v>92</v>
      </c>
      <c r="O177" s="151" t="s">
        <v>92</v>
      </c>
      <c r="P177" s="151" t="s">
        <v>92</v>
      </c>
      <c r="Q177" s="151" t="s">
        <v>93</v>
      </c>
      <c r="R177" s="149" t="s">
        <v>93</v>
      </c>
      <c r="S177" s="150" t="s">
        <v>92</v>
      </c>
      <c r="T177" s="151" t="s">
        <v>93</v>
      </c>
    </row>
    <row r="178" spans="1:20" ht="20.25" customHeight="1" x14ac:dyDescent="0.6">
      <c r="A178" s="60" t="s">
        <v>254</v>
      </c>
      <c r="B178" s="60" t="s">
        <v>257</v>
      </c>
      <c r="C178" s="60" t="s">
        <v>5</v>
      </c>
      <c r="D178" s="60" t="s">
        <v>165</v>
      </c>
      <c r="E178" s="149" t="s">
        <v>93</v>
      </c>
      <c r="F178" s="150" t="s">
        <v>93</v>
      </c>
      <c r="G178" s="151" t="s">
        <v>93</v>
      </c>
      <c r="H178" s="151" t="s">
        <v>92</v>
      </c>
      <c r="I178" s="151" t="s">
        <v>93</v>
      </c>
      <c r="J178" s="151" t="s">
        <v>92</v>
      </c>
      <c r="K178" s="149" t="s">
        <v>92</v>
      </c>
      <c r="L178" s="151" t="s">
        <v>93</v>
      </c>
      <c r="M178" s="150" t="s">
        <v>93</v>
      </c>
      <c r="N178" s="151" t="s">
        <v>92</v>
      </c>
      <c r="O178" s="151" t="s">
        <v>92</v>
      </c>
      <c r="P178" s="151" t="s">
        <v>93</v>
      </c>
      <c r="Q178" s="151" t="s">
        <v>93</v>
      </c>
      <c r="R178" s="149" t="s">
        <v>93</v>
      </c>
      <c r="S178" s="150" t="s">
        <v>93</v>
      </c>
      <c r="T178" s="151" t="s">
        <v>93</v>
      </c>
    </row>
    <row r="179" spans="1:20" ht="20.25" customHeight="1" x14ac:dyDescent="0.6">
      <c r="A179" s="60" t="s">
        <v>254</v>
      </c>
      <c r="B179" s="60" t="s">
        <v>258</v>
      </c>
      <c r="C179" s="60" t="s">
        <v>34</v>
      </c>
      <c r="D179" s="60" t="s">
        <v>165</v>
      </c>
      <c r="E179" s="149" t="s">
        <v>93</v>
      </c>
      <c r="F179" s="150" t="s">
        <v>93</v>
      </c>
      <c r="G179" s="151" t="s">
        <v>93</v>
      </c>
      <c r="H179" s="151" t="s">
        <v>93</v>
      </c>
      <c r="I179" s="151" t="s">
        <v>93</v>
      </c>
      <c r="J179" s="151" t="s">
        <v>93</v>
      </c>
      <c r="K179" s="149" t="s">
        <v>92</v>
      </c>
      <c r="L179" s="151" t="s">
        <v>93</v>
      </c>
      <c r="M179" s="150" t="s">
        <v>92</v>
      </c>
      <c r="N179" s="151" t="s">
        <v>92</v>
      </c>
      <c r="O179" s="151" t="s">
        <v>92</v>
      </c>
      <c r="P179" s="151" t="s">
        <v>92</v>
      </c>
      <c r="Q179" s="151" t="s">
        <v>92</v>
      </c>
      <c r="R179" s="149" t="s">
        <v>93</v>
      </c>
      <c r="S179" s="150" t="s">
        <v>93</v>
      </c>
      <c r="T179" s="151" t="s">
        <v>93</v>
      </c>
    </row>
    <row r="180" spans="1:20" ht="20.25" customHeight="1" x14ac:dyDescent="0.6">
      <c r="A180" s="60" t="s">
        <v>254</v>
      </c>
      <c r="B180" s="60" t="s">
        <v>259</v>
      </c>
      <c r="C180" s="60" t="s">
        <v>34</v>
      </c>
      <c r="D180" s="60" t="s">
        <v>165</v>
      </c>
      <c r="E180" s="149" t="s">
        <v>93</v>
      </c>
      <c r="F180" s="150" t="s">
        <v>92</v>
      </c>
      <c r="G180" s="151" t="s">
        <v>93</v>
      </c>
      <c r="H180" s="151" t="s">
        <v>93</v>
      </c>
      <c r="I180" s="151" t="s">
        <v>93</v>
      </c>
      <c r="J180" s="151" t="s">
        <v>93</v>
      </c>
      <c r="K180" s="149" t="s">
        <v>92</v>
      </c>
      <c r="L180" s="151" t="s">
        <v>93</v>
      </c>
      <c r="M180" s="150" t="s">
        <v>93</v>
      </c>
      <c r="N180" s="151" t="s">
        <v>93</v>
      </c>
      <c r="O180" s="151" t="s">
        <v>93</v>
      </c>
      <c r="P180" s="151" t="s">
        <v>93</v>
      </c>
      <c r="Q180" s="151" t="s">
        <v>93</v>
      </c>
      <c r="R180" s="149" t="s">
        <v>93</v>
      </c>
      <c r="S180" s="150" t="s">
        <v>93</v>
      </c>
      <c r="T180" s="151" t="s">
        <v>92</v>
      </c>
    </row>
    <row r="181" spans="1:20" ht="20.25" customHeight="1" x14ac:dyDescent="0.6">
      <c r="A181" s="60" t="s">
        <v>254</v>
      </c>
      <c r="B181" s="60" t="s">
        <v>260</v>
      </c>
      <c r="C181" s="60" t="s">
        <v>25</v>
      </c>
      <c r="D181" s="60" t="s">
        <v>165</v>
      </c>
      <c r="E181" s="149" t="s">
        <v>93</v>
      </c>
      <c r="F181" s="150" t="s">
        <v>93</v>
      </c>
      <c r="G181" s="151" t="s">
        <v>93</v>
      </c>
      <c r="H181" s="151" t="s">
        <v>92</v>
      </c>
      <c r="I181" s="151" t="s">
        <v>93</v>
      </c>
      <c r="J181" s="151" t="s">
        <v>93</v>
      </c>
      <c r="K181" s="149" t="s">
        <v>92</v>
      </c>
      <c r="L181" s="151" t="s">
        <v>93</v>
      </c>
      <c r="M181" s="150" t="s">
        <v>93</v>
      </c>
      <c r="N181" s="151" t="s">
        <v>92</v>
      </c>
      <c r="O181" s="151" t="s">
        <v>92</v>
      </c>
      <c r="P181" s="151" t="s">
        <v>92</v>
      </c>
      <c r="Q181" s="151" t="s">
        <v>92</v>
      </c>
      <c r="R181" s="149" t="s">
        <v>92</v>
      </c>
      <c r="S181" s="150" t="s">
        <v>92</v>
      </c>
      <c r="T181" s="151" t="s">
        <v>93</v>
      </c>
    </row>
    <row r="182" spans="1:20" ht="20.25" customHeight="1" x14ac:dyDescent="0.6">
      <c r="A182" s="60" t="s">
        <v>254</v>
      </c>
      <c r="B182" s="60" t="s">
        <v>260</v>
      </c>
      <c r="C182" s="60" t="s">
        <v>34</v>
      </c>
      <c r="D182" s="60" t="s">
        <v>165</v>
      </c>
      <c r="E182" s="149" t="s">
        <v>93</v>
      </c>
      <c r="F182" s="150" t="s">
        <v>93</v>
      </c>
      <c r="G182" s="151" t="s">
        <v>92</v>
      </c>
      <c r="H182" s="151" t="s">
        <v>93</v>
      </c>
      <c r="I182" s="151" t="s">
        <v>93</v>
      </c>
      <c r="J182" s="151" t="s">
        <v>92</v>
      </c>
      <c r="K182" s="149" t="s">
        <v>92</v>
      </c>
      <c r="L182" s="151" t="s">
        <v>93</v>
      </c>
      <c r="M182" s="150" t="s">
        <v>93</v>
      </c>
      <c r="N182" s="151" t="s">
        <v>93</v>
      </c>
      <c r="O182" s="151" t="s">
        <v>92</v>
      </c>
      <c r="P182" s="151" t="s">
        <v>93</v>
      </c>
      <c r="Q182" s="151" t="s">
        <v>93</v>
      </c>
      <c r="R182" s="149" t="s">
        <v>93</v>
      </c>
      <c r="S182" s="150" t="s">
        <v>93</v>
      </c>
      <c r="T182" s="151" t="s">
        <v>93</v>
      </c>
    </row>
    <row r="183" spans="1:20" ht="20.25" customHeight="1" x14ac:dyDescent="0.6">
      <c r="A183" s="60" t="s">
        <v>254</v>
      </c>
      <c r="B183" s="60" t="s">
        <v>854</v>
      </c>
      <c r="C183" s="60" t="s">
        <v>25</v>
      </c>
      <c r="D183" s="60" t="s">
        <v>165</v>
      </c>
      <c r="E183" s="149" t="s">
        <v>93</v>
      </c>
      <c r="F183" s="150" t="s">
        <v>92</v>
      </c>
      <c r="G183" s="151" t="s">
        <v>93</v>
      </c>
      <c r="H183" s="151" t="s">
        <v>92</v>
      </c>
      <c r="I183" s="151" t="s">
        <v>93</v>
      </c>
      <c r="J183" s="151" t="s">
        <v>92</v>
      </c>
      <c r="K183" s="149" t="s">
        <v>92</v>
      </c>
      <c r="L183" s="151" t="s">
        <v>93</v>
      </c>
      <c r="M183" s="150" t="s">
        <v>93</v>
      </c>
      <c r="N183" s="151" t="s">
        <v>92</v>
      </c>
      <c r="O183" s="151" t="s">
        <v>92</v>
      </c>
      <c r="P183" s="151" t="s">
        <v>92</v>
      </c>
      <c r="Q183" s="151" t="s">
        <v>92</v>
      </c>
      <c r="R183" s="149" t="s">
        <v>92</v>
      </c>
      <c r="S183" s="150" t="s">
        <v>92</v>
      </c>
      <c r="T183" s="151" t="s">
        <v>93</v>
      </c>
    </row>
    <row r="184" spans="1:20" ht="20.25" customHeight="1" x14ac:dyDescent="0.6">
      <c r="A184" s="60" t="s">
        <v>254</v>
      </c>
      <c r="B184" s="60" t="s">
        <v>262</v>
      </c>
      <c r="C184" s="60" t="s">
        <v>25</v>
      </c>
      <c r="D184" s="60" t="s">
        <v>165</v>
      </c>
      <c r="E184" s="149" t="s">
        <v>93</v>
      </c>
      <c r="F184" s="150" t="s">
        <v>93</v>
      </c>
      <c r="G184" s="151" t="s">
        <v>93</v>
      </c>
      <c r="H184" s="151" t="s">
        <v>93</v>
      </c>
      <c r="I184" s="151" t="s">
        <v>92</v>
      </c>
      <c r="J184" s="151" t="s">
        <v>93</v>
      </c>
      <c r="K184" s="149" t="s">
        <v>93</v>
      </c>
      <c r="L184" s="151" t="s">
        <v>93</v>
      </c>
      <c r="M184" s="150" t="s">
        <v>93</v>
      </c>
      <c r="N184" s="151" t="s">
        <v>92</v>
      </c>
      <c r="O184" s="151" t="s">
        <v>92</v>
      </c>
      <c r="P184" s="151" t="s">
        <v>93</v>
      </c>
      <c r="Q184" s="151" t="s">
        <v>92</v>
      </c>
      <c r="R184" s="149" t="s">
        <v>93</v>
      </c>
      <c r="S184" s="150" t="s">
        <v>93</v>
      </c>
      <c r="T184" s="151" t="s">
        <v>93</v>
      </c>
    </row>
    <row r="185" spans="1:20" ht="20.25" customHeight="1" x14ac:dyDescent="0.6">
      <c r="A185" s="60" t="s">
        <v>254</v>
      </c>
      <c r="B185" s="60" t="s">
        <v>263</v>
      </c>
      <c r="C185" s="60" t="s">
        <v>25</v>
      </c>
      <c r="D185" s="60" t="s">
        <v>165</v>
      </c>
      <c r="E185" s="149" t="s">
        <v>93</v>
      </c>
      <c r="F185" s="150" t="s">
        <v>92</v>
      </c>
      <c r="G185" s="151" t="s">
        <v>93</v>
      </c>
      <c r="H185" s="151" t="s">
        <v>92</v>
      </c>
      <c r="I185" s="151" t="s">
        <v>93</v>
      </c>
      <c r="J185" s="151" t="s">
        <v>92</v>
      </c>
      <c r="K185" s="149" t="s">
        <v>92</v>
      </c>
      <c r="L185" s="151" t="s">
        <v>92</v>
      </c>
      <c r="M185" s="150" t="s">
        <v>93</v>
      </c>
      <c r="N185" s="151" t="s">
        <v>92</v>
      </c>
      <c r="O185" s="151" t="s">
        <v>92</v>
      </c>
      <c r="P185" s="151" t="s">
        <v>92</v>
      </c>
      <c r="Q185" s="151" t="s">
        <v>92</v>
      </c>
      <c r="R185" s="149" t="s">
        <v>93</v>
      </c>
      <c r="S185" s="150" t="s">
        <v>92</v>
      </c>
      <c r="T185" s="151" t="s">
        <v>93</v>
      </c>
    </row>
    <row r="186" spans="1:20" ht="20.25" customHeight="1" x14ac:dyDescent="0.6">
      <c r="A186" s="60" t="s">
        <v>254</v>
      </c>
      <c r="B186" s="60" t="s">
        <v>264</v>
      </c>
      <c r="C186" s="60" t="s">
        <v>5</v>
      </c>
      <c r="D186" s="60" t="s">
        <v>167</v>
      </c>
      <c r="E186" s="149" t="s">
        <v>93</v>
      </c>
      <c r="F186" s="150" t="s">
        <v>92</v>
      </c>
      <c r="G186" s="151" t="s">
        <v>93</v>
      </c>
      <c r="H186" s="151" t="s">
        <v>93</v>
      </c>
      <c r="I186" s="151" t="s">
        <v>93</v>
      </c>
      <c r="J186" s="151" t="s">
        <v>92</v>
      </c>
      <c r="K186" s="149" t="s">
        <v>93</v>
      </c>
      <c r="L186" s="151" t="s">
        <v>93</v>
      </c>
      <c r="M186" s="150" t="s">
        <v>93</v>
      </c>
      <c r="N186" s="151" t="s">
        <v>92</v>
      </c>
      <c r="O186" s="151" t="s">
        <v>92</v>
      </c>
      <c r="P186" s="151" t="s">
        <v>92</v>
      </c>
      <c r="Q186" s="151" t="s">
        <v>92</v>
      </c>
      <c r="R186" s="149" t="s">
        <v>93</v>
      </c>
      <c r="S186" s="150" t="s">
        <v>93</v>
      </c>
      <c r="T186" s="151" t="s">
        <v>93</v>
      </c>
    </row>
    <row r="187" spans="1:20" ht="20.25" customHeight="1" x14ac:dyDescent="0.6">
      <c r="A187" s="60" t="s">
        <v>254</v>
      </c>
      <c r="B187" s="60" t="s">
        <v>264</v>
      </c>
      <c r="C187" s="60" t="s">
        <v>23</v>
      </c>
      <c r="D187" s="60" t="s">
        <v>167</v>
      </c>
      <c r="E187" s="149" t="s">
        <v>93</v>
      </c>
      <c r="F187" s="150" t="s">
        <v>93</v>
      </c>
      <c r="G187" s="151" t="s">
        <v>92</v>
      </c>
      <c r="H187" s="151" t="s">
        <v>92</v>
      </c>
      <c r="I187" s="151" t="s">
        <v>93</v>
      </c>
      <c r="J187" s="151" t="s">
        <v>93</v>
      </c>
      <c r="K187" s="149" t="s">
        <v>92</v>
      </c>
      <c r="L187" s="151" t="s">
        <v>93</v>
      </c>
      <c r="M187" s="150" t="s">
        <v>93</v>
      </c>
      <c r="N187" s="151" t="s">
        <v>92</v>
      </c>
      <c r="O187" s="151" t="s">
        <v>92</v>
      </c>
      <c r="P187" s="151" t="s">
        <v>92</v>
      </c>
      <c r="Q187" s="151" t="s">
        <v>92</v>
      </c>
      <c r="R187" s="149" t="s">
        <v>92</v>
      </c>
      <c r="S187" s="150" t="s">
        <v>93</v>
      </c>
      <c r="T187" s="151" t="s">
        <v>93</v>
      </c>
    </row>
    <row r="188" spans="1:20" ht="20.25" customHeight="1" x14ac:dyDescent="0.6">
      <c r="A188" s="60" t="s">
        <v>254</v>
      </c>
      <c r="B188" s="60" t="s">
        <v>640</v>
      </c>
      <c r="C188" s="60" t="s">
        <v>23</v>
      </c>
      <c r="D188" s="60" t="s">
        <v>167</v>
      </c>
      <c r="E188" s="149" t="s">
        <v>93</v>
      </c>
      <c r="F188" s="150" t="s">
        <v>93</v>
      </c>
      <c r="G188" s="151" t="s">
        <v>93</v>
      </c>
      <c r="H188" s="151" t="s">
        <v>93</v>
      </c>
      <c r="I188" s="151" t="s">
        <v>93</v>
      </c>
      <c r="J188" s="151" t="s">
        <v>93</v>
      </c>
      <c r="K188" s="149" t="s">
        <v>93</v>
      </c>
      <c r="L188" s="151" t="s">
        <v>93</v>
      </c>
      <c r="M188" s="150" t="s">
        <v>93</v>
      </c>
      <c r="N188" s="151" t="s">
        <v>93</v>
      </c>
      <c r="O188" s="151" t="s">
        <v>92</v>
      </c>
      <c r="P188" s="151" t="s">
        <v>93</v>
      </c>
      <c r="Q188" s="151" t="s">
        <v>93</v>
      </c>
      <c r="R188" s="149" t="s">
        <v>93</v>
      </c>
      <c r="S188" s="150" t="s">
        <v>93</v>
      </c>
      <c r="T188" s="151" t="s">
        <v>93</v>
      </c>
    </row>
    <row r="189" spans="1:20" ht="20.25" customHeight="1" x14ac:dyDescent="0.6">
      <c r="A189" s="60" t="s">
        <v>254</v>
      </c>
      <c r="B189" s="60" t="s">
        <v>640</v>
      </c>
      <c r="C189" s="60" t="s">
        <v>34</v>
      </c>
      <c r="D189" s="60" t="s">
        <v>167</v>
      </c>
      <c r="E189" s="149" t="s">
        <v>92</v>
      </c>
      <c r="F189" s="150" t="s">
        <v>92</v>
      </c>
      <c r="G189" s="151" t="s">
        <v>92</v>
      </c>
      <c r="H189" s="151" t="s">
        <v>92</v>
      </c>
      <c r="I189" s="151" t="s">
        <v>92</v>
      </c>
      <c r="J189" s="151" t="s">
        <v>92</v>
      </c>
      <c r="K189" s="149" t="s">
        <v>92</v>
      </c>
      <c r="L189" s="151" t="s">
        <v>92</v>
      </c>
      <c r="M189" s="150" t="s">
        <v>92</v>
      </c>
      <c r="N189" s="151" t="s">
        <v>92</v>
      </c>
      <c r="O189" s="151" t="s">
        <v>92</v>
      </c>
      <c r="P189" s="151" t="s">
        <v>92</v>
      </c>
      <c r="Q189" s="151" t="s">
        <v>92</v>
      </c>
      <c r="R189" s="149" t="s">
        <v>92</v>
      </c>
      <c r="S189" s="150" t="s">
        <v>92</v>
      </c>
      <c r="T189" s="151" t="s">
        <v>93</v>
      </c>
    </row>
    <row r="190" spans="1:20" ht="20.25" customHeight="1" x14ac:dyDescent="0.6">
      <c r="A190" s="60" t="s">
        <v>254</v>
      </c>
      <c r="B190" s="60" t="s">
        <v>640</v>
      </c>
      <c r="C190" s="60" t="s">
        <v>40</v>
      </c>
      <c r="D190" s="60" t="s">
        <v>167</v>
      </c>
      <c r="E190" s="149" t="s">
        <v>92</v>
      </c>
      <c r="F190" s="150" t="s">
        <v>93</v>
      </c>
      <c r="G190" s="151" t="s">
        <v>92</v>
      </c>
      <c r="H190" s="151" t="s">
        <v>92</v>
      </c>
      <c r="I190" s="151" t="s">
        <v>92</v>
      </c>
      <c r="J190" s="151" t="s">
        <v>92</v>
      </c>
      <c r="K190" s="149" t="s">
        <v>92</v>
      </c>
      <c r="L190" s="151" t="s">
        <v>92</v>
      </c>
      <c r="M190" s="150" t="s">
        <v>92</v>
      </c>
      <c r="N190" s="151" t="s">
        <v>92</v>
      </c>
      <c r="O190" s="151" t="s">
        <v>92</v>
      </c>
      <c r="P190" s="151" t="s">
        <v>92</v>
      </c>
      <c r="Q190" s="151" t="s">
        <v>92</v>
      </c>
      <c r="R190" s="149" t="s">
        <v>92</v>
      </c>
      <c r="S190" s="150" t="s">
        <v>92</v>
      </c>
      <c r="T190" s="151" t="s">
        <v>93</v>
      </c>
    </row>
    <row r="191" spans="1:20" ht="20.25" customHeight="1" x14ac:dyDescent="0.6">
      <c r="A191" s="60" t="s">
        <v>254</v>
      </c>
      <c r="B191" s="60" t="s">
        <v>640</v>
      </c>
      <c r="C191" s="60" t="s">
        <v>44</v>
      </c>
      <c r="D191" s="60" t="s">
        <v>167</v>
      </c>
      <c r="E191" s="149" t="s">
        <v>93</v>
      </c>
      <c r="F191" s="150" t="s">
        <v>92</v>
      </c>
      <c r="G191" s="151" t="s">
        <v>93</v>
      </c>
      <c r="H191" s="151" t="s">
        <v>92</v>
      </c>
      <c r="I191" s="151" t="s">
        <v>93</v>
      </c>
      <c r="J191" s="151" t="s">
        <v>92</v>
      </c>
      <c r="K191" s="149" t="s">
        <v>92</v>
      </c>
      <c r="L191" s="151" t="s">
        <v>92</v>
      </c>
      <c r="M191" s="150" t="s">
        <v>93</v>
      </c>
      <c r="N191" s="151" t="s">
        <v>92</v>
      </c>
      <c r="O191" s="151" t="s">
        <v>92</v>
      </c>
      <c r="P191" s="151" t="s">
        <v>93</v>
      </c>
      <c r="Q191" s="151" t="s">
        <v>92</v>
      </c>
      <c r="R191" s="149" t="s">
        <v>93</v>
      </c>
      <c r="S191" s="150" t="s">
        <v>92</v>
      </c>
      <c r="T191" s="151" t="s">
        <v>93</v>
      </c>
    </row>
    <row r="192" spans="1:20" ht="20.25" customHeight="1" x14ac:dyDescent="0.6">
      <c r="A192" s="60" t="s">
        <v>254</v>
      </c>
      <c r="B192" s="60" t="s">
        <v>640</v>
      </c>
      <c r="C192" s="60" t="s">
        <v>46</v>
      </c>
      <c r="D192" s="60" t="s">
        <v>167</v>
      </c>
      <c r="E192" s="149" t="s">
        <v>93</v>
      </c>
      <c r="F192" s="150" t="s">
        <v>93</v>
      </c>
      <c r="G192" s="151" t="s">
        <v>93</v>
      </c>
      <c r="H192" s="151" t="s">
        <v>93</v>
      </c>
      <c r="I192" s="151" t="s">
        <v>93</v>
      </c>
      <c r="J192" s="151" t="s">
        <v>93</v>
      </c>
      <c r="K192" s="149" t="s">
        <v>93</v>
      </c>
      <c r="L192" s="151" t="s">
        <v>93</v>
      </c>
      <c r="M192" s="150" t="s">
        <v>93</v>
      </c>
      <c r="N192" s="151" t="s">
        <v>92</v>
      </c>
      <c r="O192" s="151" t="s">
        <v>92</v>
      </c>
      <c r="P192" s="151" t="s">
        <v>92</v>
      </c>
      <c r="Q192" s="151" t="s">
        <v>93</v>
      </c>
      <c r="R192" s="149" t="s">
        <v>93</v>
      </c>
      <c r="S192" s="150" t="s">
        <v>93</v>
      </c>
      <c r="T192" s="151" t="s">
        <v>93</v>
      </c>
    </row>
    <row r="193" spans="1:20" ht="20.25" customHeight="1" x14ac:dyDescent="0.6">
      <c r="A193" s="60" t="s">
        <v>254</v>
      </c>
      <c r="B193" s="60" t="s">
        <v>640</v>
      </c>
      <c r="C193" s="60" t="s">
        <v>48</v>
      </c>
      <c r="D193" s="60" t="s">
        <v>167</v>
      </c>
      <c r="E193" s="149" t="s">
        <v>93</v>
      </c>
      <c r="F193" s="150" t="s">
        <v>93</v>
      </c>
      <c r="G193" s="151" t="s">
        <v>93</v>
      </c>
      <c r="H193" s="151" t="s">
        <v>93</v>
      </c>
      <c r="I193" s="151" t="s">
        <v>93</v>
      </c>
      <c r="J193" s="151" t="s">
        <v>93</v>
      </c>
      <c r="K193" s="149" t="s">
        <v>93</v>
      </c>
      <c r="L193" s="151" t="s">
        <v>93</v>
      </c>
      <c r="M193" s="150" t="s">
        <v>93</v>
      </c>
      <c r="N193" s="151" t="s">
        <v>92</v>
      </c>
      <c r="O193" s="151" t="s">
        <v>92</v>
      </c>
      <c r="P193" s="151" t="s">
        <v>93</v>
      </c>
      <c r="Q193" s="151" t="s">
        <v>93</v>
      </c>
      <c r="R193" s="149" t="s">
        <v>93</v>
      </c>
      <c r="S193" s="150" t="s">
        <v>93</v>
      </c>
      <c r="T193" s="151" t="s">
        <v>93</v>
      </c>
    </row>
    <row r="194" spans="1:20" ht="20.25" customHeight="1" x14ac:dyDescent="0.6">
      <c r="A194" s="60" t="s">
        <v>254</v>
      </c>
      <c r="B194" s="60" t="s">
        <v>855</v>
      </c>
      <c r="C194" s="60" t="s">
        <v>25</v>
      </c>
      <c r="D194" s="60" t="s">
        <v>165</v>
      </c>
      <c r="E194" s="149" t="s">
        <v>93</v>
      </c>
      <c r="F194" s="150" t="s">
        <v>93</v>
      </c>
      <c r="G194" s="151" t="s">
        <v>93</v>
      </c>
      <c r="H194" s="151" t="s">
        <v>93</v>
      </c>
      <c r="I194" s="151" t="s">
        <v>93</v>
      </c>
      <c r="J194" s="151" t="s">
        <v>93</v>
      </c>
      <c r="K194" s="149" t="s">
        <v>93</v>
      </c>
      <c r="L194" s="151" t="s">
        <v>93</v>
      </c>
      <c r="M194" s="150" t="s">
        <v>93</v>
      </c>
      <c r="N194" s="151" t="s">
        <v>92</v>
      </c>
      <c r="O194" s="151" t="s">
        <v>92</v>
      </c>
      <c r="P194" s="151" t="s">
        <v>93</v>
      </c>
      <c r="Q194" s="151" t="s">
        <v>93</v>
      </c>
      <c r="R194" s="149" t="s">
        <v>93</v>
      </c>
      <c r="S194" s="150" t="s">
        <v>93</v>
      </c>
      <c r="T194" s="151" t="s">
        <v>93</v>
      </c>
    </row>
    <row r="195" spans="1:20" ht="20.25" customHeight="1" x14ac:dyDescent="0.6">
      <c r="A195" s="60" t="s">
        <v>266</v>
      </c>
      <c r="B195" s="60" t="s">
        <v>267</v>
      </c>
      <c r="C195" s="60" t="s">
        <v>7</v>
      </c>
      <c r="D195" s="60" t="s">
        <v>167</v>
      </c>
      <c r="E195" s="149" t="s">
        <v>93</v>
      </c>
      <c r="F195" s="150" t="s">
        <v>93</v>
      </c>
      <c r="G195" s="151" t="s">
        <v>93</v>
      </c>
      <c r="H195" s="151" t="s">
        <v>93</v>
      </c>
      <c r="I195" s="151" t="s">
        <v>93</v>
      </c>
      <c r="J195" s="151" t="s">
        <v>93</v>
      </c>
      <c r="K195" s="149" t="s">
        <v>92</v>
      </c>
      <c r="L195" s="151" t="s">
        <v>93</v>
      </c>
      <c r="M195" s="150" t="s">
        <v>93</v>
      </c>
      <c r="N195" s="151" t="s">
        <v>92</v>
      </c>
      <c r="O195" s="151" t="s">
        <v>92</v>
      </c>
      <c r="P195" s="151" t="s">
        <v>93</v>
      </c>
      <c r="Q195" s="151" t="s">
        <v>93</v>
      </c>
      <c r="R195" s="149" t="s">
        <v>93</v>
      </c>
      <c r="S195" s="150" t="s">
        <v>93</v>
      </c>
      <c r="T195" s="151" t="s">
        <v>93</v>
      </c>
    </row>
    <row r="196" spans="1:20" ht="20.25" customHeight="1" x14ac:dyDescent="0.6">
      <c r="A196" s="60" t="s">
        <v>266</v>
      </c>
      <c r="B196" s="60" t="s">
        <v>267</v>
      </c>
      <c r="C196" s="60" t="s">
        <v>23</v>
      </c>
      <c r="D196" s="60" t="s">
        <v>167</v>
      </c>
      <c r="E196" s="149" t="s">
        <v>93</v>
      </c>
      <c r="F196" s="150" t="s">
        <v>93</v>
      </c>
      <c r="G196" s="151" t="s">
        <v>93</v>
      </c>
      <c r="H196" s="151" t="s">
        <v>93</v>
      </c>
      <c r="I196" s="151" t="s">
        <v>93</v>
      </c>
      <c r="J196" s="151" t="s">
        <v>93</v>
      </c>
      <c r="K196" s="149" t="s">
        <v>93</v>
      </c>
      <c r="L196" s="151" t="s">
        <v>93</v>
      </c>
      <c r="M196" s="150" t="s">
        <v>93</v>
      </c>
      <c r="N196" s="151" t="s">
        <v>93</v>
      </c>
      <c r="O196" s="151" t="s">
        <v>92</v>
      </c>
      <c r="P196" s="151" t="s">
        <v>93</v>
      </c>
      <c r="Q196" s="151" t="s">
        <v>93</v>
      </c>
      <c r="R196" s="149" t="s">
        <v>93</v>
      </c>
      <c r="S196" s="150" t="s">
        <v>93</v>
      </c>
      <c r="T196" s="151" t="s">
        <v>93</v>
      </c>
    </row>
    <row r="197" spans="1:20" ht="20.25" customHeight="1" x14ac:dyDescent="0.6">
      <c r="A197" s="60" t="s">
        <v>266</v>
      </c>
      <c r="B197" s="60" t="s">
        <v>267</v>
      </c>
      <c r="C197" s="60" t="s">
        <v>34</v>
      </c>
      <c r="D197" s="60" t="s">
        <v>167</v>
      </c>
      <c r="E197" s="149" t="s">
        <v>93</v>
      </c>
      <c r="F197" s="150" t="s">
        <v>92</v>
      </c>
      <c r="G197" s="151" t="s">
        <v>93</v>
      </c>
      <c r="H197" s="151" t="s">
        <v>93</v>
      </c>
      <c r="I197" s="151" t="s">
        <v>93</v>
      </c>
      <c r="J197" s="151" t="s">
        <v>93</v>
      </c>
      <c r="K197" s="149" t="s">
        <v>92</v>
      </c>
      <c r="L197" s="151" t="s">
        <v>93</v>
      </c>
      <c r="M197" s="150" t="s">
        <v>93</v>
      </c>
      <c r="N197" s="151" t="s">
        <v>92</v>
      </c>
      <c r="O197" s="151" t="s">
        <v>92</v>
      </c>
      <c r="P197" s="151" t="s">
        <v>92</v>
      </c>
      <c r="Q197" s="151" t="s">
        <v>92</v>
      </c>
      <c r="R197" s="149" t="s">
        <v>93</v>
      </c>
      <c r="S197" s="150" t="s">
        <v>93</v>
      </c>
      <c r="T197" s="151" t="s">
        <v>93</v>
      </c>
    </row>
    <row r="198" spans="1:20" ht="20.25" customHeight="1" x14ac:dyDescent="0.6">
      <c r="A198" s="60" t="s">
        <v>266</v>
      </c>
      <c r="B198" s="60" t="s">
        <v>267</v>
      </c>
      <c r="C198" s="60" t="s">
        <v>40</v>
      </c>
      <c r="D198" s="60" t="s">
        <v>167</v>
      </c>
      <c r="E198" s="149" t="s">
        <v>93</v>
      </c>
      <c r="F198" s="150" t="s">
        <v>93</v>
      </c>
      <c r="G198" s="151" t="s">
        <v>93</v>
      </c>
      <c r="H198" s="151" t="s">
        <v>93</v>
      </c>
      <c r="I198" s="151" t="s">
        <v>93</v>
      </c>
      <c r="J198" s="151" t="s">
        <v>92</v>
      </c>
      <c r="K198" s="149" t="s">
        <v>92</v>
      </c>
      <c r="L198" s="151" t="s">
        <v>93</v>
      </c>
      <c r="M198" s="150" t="s">
        <v>93</v>
      </c>
      <c r="N198" s="151" t="s">
        <v>92</v>
      </c>
      <c r="O198" s="151" t="s">
        <v>92</v>
      </c>
      <c r="P198" s="151" t="s">
        <v>93</v>
      </c>
      <c r="Q198" s="151" t="s">
        <v>93</v>
      </c>
      <c r="R198" s="149" t="s">
        <v>93</v>
      </c>
      <c r="S198" s="150" t="s">
        <v>93</v>
      </c>
      <c r="T198" s="151" t="s">
        <v>93</v>
      </c>
    </row>
    <row r="199" spans="1:20" ht="20.25" customHeight="1" x14ac:dyDescent="0.6">
      <c r="A199" s="60" t="s">
        <v>266</v>
      </c>
      <c r="B199" s="60" t="s">
        <v>267</v>
      </c>
      <c r="C199" s="60" t="s">
        <v>44</v>
      </c>
      <c r="D199" s="60" t="s">
        <v>167</v>
      </c>
      <c r="E199" s="149" t="s">
        <v>93</v>
      </c>
      <c r="F199" s="150" t="s">
        <v>93</v>
      </c>
      <c r="G199" s="151" t="s">
        <v>93</v>
      </c>
      <c r="H199" s="151" t="s">
        <v>93</v>
      </c>
      <c r="I199" s="151" t="s">
        <v>93</v>
      </c>
      <c r="J199" s="151" t="s">
        <v>93</v>
      </c>
      <c r="K199" s="149" t="s">
        <v>93</v>
      </c>
      <c r="L199" s="151" t="s">
        <v>92</v>
      </c>
      <c r="M199" s="150" t="s">
        <v>93</v>
      </c>
      <c r="N199" s="151" t="s">
        <v>93</v>
      </c>
      <c r="O199" s="151" t="s">
        <v>93</v>
      </c>
      <c r="P199" s="151" t="s">
        <v>93</v>
      </c>
      <c r="Q199" s="151" t="s">
        <v>92</v>
      </c>
      <c r="R199" s="149" t="s">
        <v>93</v>
      </c>
      <c r="S199" s="150" t="s">
        <v>93</v>
      </c>
      <c r="T199" s="151" t="s">
        <v>93</v>
      </c>
    </row>
    <row r="200" spans="1:20" ht="20.25" customHeight="1" x14ac:dyDescent="0.6">
      <c r="A200" s="60" t="s">
        <v>266</v>
      </c>
      <c r="B200" s="60" t="s">
        <v>267</v>
      </c>
      <c r="C200" s="60" t="s">
        <v>46</v>
      </c>
      <c r="D200" s="60" t="s">
        <v>167</v>
      </c>
      <c r="E200" s="149" t="s">
        <v>93</v>
      </c>
      <c r="F200" s="150" t="s">
        <v>93</v>
      </c>
      <c r="G200" s="151" t="s">
        <v>93</v>
      </c>
      <c r="H200" s="151" t="s">
        <v>93</v>
      </c>
      <c r="I200" s="151" t="s">
        <v>92</v>
      </c>
      <c r="J200" s="151" t="s">
        <v>92</v>
      </c>
      <c r="K200" s="149" t="s">
        <v>92</v>
      </c>
      <c r="L200" s="151" t="s">
        <v>93</v>
      </c>
      <c r="M200" s="150" t="s">
        <v>93</v>
      </c>
      <c r="N200" s="151" t="s">
        <v>93</v>
      </c>
      <c r="O200" s="151" t="s">
        <v>92</v>
      </c>
      <c r="P200" s="151" t="s">
        <v>93</v>
      </c>
      <c r="Q200" s="151" t="s">
        <v>93</v>
      </c>
      <c r="R200" s="149" t="s">
        <v>92</v>
      </c>
      <c r="S200" s="150" t="s">
        <v>93</v>
      </c>
      <c r="T200" s="151" t="s">
        <v>93</v>
      </c>
    </row>
    <row r="201" spans="1:20" ht="20.25" customHeight="1" x14ac:dyDescent="0.6">
      <c r="A201" s="60" t="s">
        <v>266</v>
      </c>
      <c r="B201" s="60" t="s">
        <v>267</v>
      </c>
      <c r="C201" s="60" t="s">
        <v>48</v>
      </c>
      <c r="D201" s="60" t="s">
        <v>167</v>
      </c>
      <c r="E201" s="149" t="s">
        <v>93</v>
      </c>
      <c r="F201" s="150" t="s">
        <v>93</v>
      </c>
      <c r="G201" s="151" t="s">
        <v>93</v>
      </c>
      <c r="H201" s="151" t="s">
        <v>93</v>
      </c>
      <c r="I201" s="151" t="s">
        <v>93</v>
      </c>
      <c r="J201" s="151" t="s">
        <v>93</v>
      </c>
      <c r="K201" s="149" t="s">
        <v>92</v>
      </c>
      <c r="L201" s="151" t="s">
        <v>93</v>
      </c>
      <c r="M201" s="150" t="s">
        <v>93</v>
      </c>
      <c r="N201" s="151" t="s">
        <v>92</v>
      </c>
      <c r="O201" s="151" t="s">
        <v>92</v>
      </c>
      <c r="P201" s="151" t="s">
        <v>93</v>
      </c>
      <c r="Q201" s="151" t="s">
        <v>93</v>
      </c>
      <c r="R201" s="149" t="s">
        <v>93</v>
      </c>
      <c r="S201" s="150" t="s">
        <v>93</v>
      </c>
      <c r="T201" s="151" t="s">
        <v>93</v>
      </c>
    </row>
    <row r="202" spans="1:20" ht="20.25" customHeight="1" x14ac:dyDescent="0.6">
      <c r="A202" s="60" t="s">
        <v>266</v>
      </c>
      <c r="B202" s="60" t="s">
        <v>268</v>
      </c>
      <c r="C202" s="60" t="s">
        <v>23</v>
      </c>
      <c r="D202" s="60" t="s">
        <v>165</v>
      </c>
      <c r="E202" s="149" t="s">
        <v>92</v>
      </c>
      <c r="F202" s="150" t="s">
        <v>92</v>
      </c>
      <c r="G202" s="151" t="s">
        <v>93</v>
      </c>
      <c r="H202" s="151" t="s">
        <v>92</v>
      </c>
      <c r="I202" s="151" t="s">
        <v>93</v>
      </c>
      <c r="J202" s="151" t="s">
        <v>93</v>
      </c>
      <c r="K202" s="149" t="s">
        <v>92</v>
      </c>
      <c r="L202" s="151" t="s">
        <v>93</v>
      </c>
      <c r="M202" s="150" t="s">
        <v>93</v>
      </c>
      <c r="N202" s="151" t="s">
        <v>93</v>
      </c>
      <c r="O202" s="151" t="s">
        <v>92</v>
      </c>
      <c r="P202" s="151" t="s">
        <v>93</v>
      </c>
      <c r="Q202" s="151" t="s">
        <v>93</v>
      </c>
      <c r="R202" s="149" t="s">
        <v>93</v>
      </c>
      <c r="S202" s="150" t="s">
        <v>93</v>
      </c>
      <c r="T202" s="151" t="s">
        <v>93</v>
      </c>
    </row>
    <row r="203" spans="1:20" ht="20.25" customHeight="1" x14ac:dyDescent="0.6">
      <c r="A203" s="60" t="s">
        <v>266</v>
      </c>
      <c r="B203" s="60" t="s">
        <v>268</v>
      </c>
      <c r="C203" s="60" t="s">
        <v>25</v>
      </c>
      <c r="D203" s="60" t="s">
        <v>165</v>
      </c>
      <c r="E203" s="149" t="s">
        <v>92</v>
      </c>
      <c r="F203" s="150" t="s">
        <v>92</v>
      </c>
      <c r="G203" s="151" t="s">
        <v>93</v>
      </c>
      <c r="H203" s="151" t="s">
        <v>93</v>
      </c>
      <c r="I203" s="151" t="s">
        <v>93</v>
      </c>
      <c r="J203" s="151" t="s">
        <v>92</v>
      </c>
      <c r="K203" s="149" t="s">
        <v>92</v>
      </c>
      <c r="L203" s="151" t="s">
        <v>93</v>
      </c>
      <c r="M203" s="150" t="s">
        <v>93</v>
      </c>
      <c r="N203" s="151" t="s">
        <v>92</v>
      </c>
      <c r="O203" s="151" t="s">
        <v>92</v>
      </c>
      <c r="P203" s="151" t="s">
        <v>92</v>
      </c>
      <c r="Q203" s="151" t="s">
        <v>92</v>
      </c>
      <c r="R203" s="149" t="s">
        <v>93</v>
      </c>
      <c r="S203" s="150" t="s">
        <v>93</v>
      </c>
      <c r="T203" s="151" t="s">
        <v>93</v>
      </c>
    </row>
    <row r="204" spans="1:20" ht="20.25" customHeight="1" x14ac:dyDescent="0.6">
      <c r="A204" s="60" t="s">
        <v>266</v>
      </c>
      <c r="B204" s="60" t="s">
        <v>268</v>
      </c>
      <c r="C204" s="60" t="s">
        <v>46</v>
      </c>
      <c r="D204" s="60" t="s">
        <v>165</v>
      </c>
      <c r="E204" s="149" t="s">
        <v>93</v>
      </c>
      <c r="F204" s="150" t="s">
        <v>93</v>
      </c>
      <c r="G204" s="151" t="s">
        <v>93</v>
      </c>
      <c r="H204" s="151" t="s">
        <v>93</v>
      </c>
      <c r="I204" s="151" t="s">
        <v>93</v>
      </c>
      <c r="J204" s="151" t="s">
        <v>93</v>
      </c>
      <c r="K204" s="149" t="s">
        <v>93</v>
      </c>
      <c r="L204" s="151" t="s">
        <v>93</v>
      </c>
      <c r="M204" s="150" t="s">
        <v>92</v>
      </c>
      <c r="N204" s="151" t="s">
        <v>93</v>
      </c>
      <c r="O204" s="151" t="s">
        <v>92</v>
      </c>
      <c r="P204" s="151" t="s">
        <v>93</v>
      </c>
      <c r="Q204" s="151" t="s">
        <v>93</v>
      </c>
      <c r="R204" s="149" t="s">
        <v>93</v>
      </c>
      <c r="S204" s="150" t="s">
        <v>93</v>
      </c>
      <c r="T204" s="151" t="s">
        <v>93</v>
      </c>
    </row>
    <row r="205" spans="1:20" ht="20.25" customHeight="1" x14ac:dyDescent="0.6">
      <c r="A205" s="60" t="s">
        <v>269</v>
      </c>
      <c r="B205" s="60" t="s">
        <v>320</v>
      </c>
      <c r="C205" s="60" t="s">
        <v>21</v>
      </c>
      <c r="D205" s="60" t="s">
        <v>165</v>
      </c>
      <c r="E205" s="149" t="s">
        <v>93</v>
      </c>
      <c r="F205" s="150" t="s">
        <v>93</v>
      </c>
      <c r="G205" s="151" t="s">
        <v>93</v>
      </c>
      <c r="H205" s="151" t="s">
        <v>92</v>
      </c>
      <c r="I205" s="151" t="s">
        <v>92</v>
      </c>
      <c r="J205" s="151" t="s">
        <v>92</v>
      </c>
      <c r="K205" s="149" t="s">
        <v>92</v>
      </c>
      <c r="L205" s="151" t="s">
        <v>93</v>
      </c>
      <c r="M205" s="150" t="s">
        <v>93</v>
      </c>
      <c r="N205" s="151" t="s">
        <v>92</v>
      </c>
      <c r="O205" s="151" t="s">
        <v>92</v>
      </c>
      <c r="P205" s="151" t="s">
        <v>92</v>
      </c>
      <c r="Q205" s="151" t="s">
        <v>92</v>
      </c>
      <c r="R205" s="149" t="s">
        <v>93</v>
      </c>
      <c r="S205" s="150" t="s">
        <v>93</v>
      </c>
      <c r="T205" s="151" t="s">
        <v>93</v>
      </c>
    </row>
    <row r="206" spans="1:20" ht="20.25" customHeight="1" x14ac:dyDescent="0.6">
      <c r="A206" s="60" t="s">
        <v>269</v>
      </c>
      <c r="B206" s="60" t="s">
        <v>270</v>
      </c>
      <c r="C206" s="60" t="s">
        <v>21</v>
      </c>
      <c r="D206" s="60" t="s">
        <v>167</v>
      </c>
      <c r="E206" s="149" t="s">
        <v>93</v>
      </c>
      <c r="F206" s="150" t="s">
        <v>93</v>
      </c>
      <c r="G206" s="151" t="s">
        <v>93</v>
      </c>
      <c r="H206" s="151" t="s">
        <v>93</v>
      </c>
      <c r="I206" s="151" t="s">
        <v>93</v>
      </c>
      <c r="J206" s="151" t="s">
        <v>92</v>
      </c>
      <c r="K206" s="149" t="s">
        <v>92</v>
      </c>
      <c r="L206" s="151" t="s">
        <v>93</v>
      </c>
      <c r="M206" s="150" t="s">
        <v>93</v>
      </c>
      <c r="N206" s="151" t="s">
        <v>93</v>
      </c>
      <c r="O206" s="151" t="s">
        <v>93</v>
      </c>
      <c r="P206" s="151" t="s">
        <v>93</v>
      </c>
      <c r="Q206" s="151" t="s">
        <v>93</v>
      </c>
      <c r="R206" s="149" t="s">
        <v>93</v>
      </c>
      <c r="S206" s="150" t="s">
        <v>93</v>
      </c>
      <c r="T206" s="151" t="s">
        <v>93</v>
      </c>
    </row>
    <row r="207" spans="1:20" ht="20.25" customHeight="1" x14ac:dyDescent="0.6">
      <c r="A207" s="60" t="s">
        <v>269</v>
      </c>
      <c r="B207" s="60" t="s">
        <v>270</v>
      </c>
      <c r="C207" s="60" t="s">
        <v>23</v>
      </c>
      <c r="D207" s="60" t="s">
        <v>167</v>
      </c>
      <c r="E207" s="149" t="s">
        <v>93</v>
      </c>
      <c r="F207" s="150" t="s">
        <v>93</v>
      </c>
      <c r="G207" s="151" t="s">
        <v>93</v>
      </c>
      <c r="H207" s="151" t="s">
        <v>93</v>
      </c>
      <c r="I207" s="151" t="s">
        <v>93</v>
      </c>
      <c r="J207" s="151" t="s">
        <v>93</v>
      </c>
      <c r="K207" s="149" t="s">
        <v>93</v>
      </c>
      <c r="L207" s="151" t="s">
        <v>93</v>
      </c>
      <c r="M207" s="150" t="s">
        <v>93</v>
      </c>
      <c r="N207" s="151" t="s">
        <v>92</v>
      </c>
      <c r="O207" s="151" t="s">
        <v>92</v>
      </c>
      <c r="P207" s="151" t="s">
        <v>93</v>
      </c>
      <c r="Q207" s="151" t="s">
        <v>93</v>
      </c>
      <c r="R207" s="149" t="s">
        <v>93</v>
      </c>
      <c r="S207" s="150" t="s">
        <v>93</v>
      </c>
      <c r="T207" s="151" t="s">
        <v>93</v>
      </c>
    </row>
    <row r="208" spans="1:20" ht="20.25" customHeight="1" x14ac:dyDescent="0.6">
      <c r="A208" s="60" t="s">
        <v>269</v>
      </c>
      <c r="B208" s="60" t="s">
        <v>270</v>
      </c>
      <c r="C208" s="60" t="s">
        <v>25</v>
      </c>
      <c r="D208" s="60" t="s">
        <v>167</v>
      </c>
      <c r="E208" s="149" t="s">
        <v>93</v>
      </c>
      <c r="F208" s="150" t="s">
        <v>93</v>
      </c>
      <c r="G208" s="151" t="s">
        <v>93</v>
      </c>
      <c r="H208" s="151" t="s">
        <v>93</v>
      </c>
      <c r="I208" s="151" t="s">
        <v>93</v>
      </c>
      <c r="J208" s="151" t="s">
        <v>93</v>
      </c>
      <c r="K208" s="149" t="s">
        <v>93</v>
      </c>
      <c r="L208" s="151" t="s">
        <v>93</v>
      </c>
      <c r="M208" s="150" t="s">
        <v>93</v>
      </c>
      <c r="N208" s="151" t="s">
        <v>92</v>
      </c>
      <c r="O208" s="151" t="s">
        <v>92</v>
      </c>
      <c r="P208" s="151" t="s">
        <v>93</v>
      </c>
      <c r="Q208" s="151" t="s">
        <v>92</v>
      </c>
      <c r="R208" s="149" t="s">
        <v>93</v>
      </c>
      <c r="S208" s="150" t="s">
        <v>93</v>
      </c>
      <c r="T208" s="151" t="s">
        <v>93</v>
      </c>
    </row>
    <row r="209" spans="1:20" ht="20.25" customHeight="1" x14ac:dyDescent="0.6">
      <c r="A209" s="60" t="s">
        <v>269</v>
      </c>
      <c r="B209" s="60" t="s">
        <v>270</v>
      </c>
      <c r="C209" s="60" t="s">
        <v>30</v>
      </c>
      <c r="D209" s="60" t="s">
        <v>167</v>
      </c>
      <c r="E209" s="149" t="s">
        <v>93</v>
      </c>
      <c r="F209" s="150" t="s">
        <v>93</v>
      </c>
      <c r="G209" s="151" t="s">
        <v>93</v>
      </c>
      <c r="H209" s="151" t="s">
        <v>93</v>
      </c>
      <c r="I209" s="151" t="s">
        <v>93</v>
      </c>
      <c r="J209" s="151" t="s">
        <v>93</v>
      </c>
      <c r="K209" s="149" t="s">
        <v>93</v>
      </c>
      <c r="L209" s="151" t="s">
        <v>93</v>
      </c>
      <c r="M209" s="150" t="s">
        <v>93</v>
      </c>
      <c r="N209" s="151" t="s">
        <v>92</v>
      </c>
      <c r="O209" s="151" t="s">
        <v>92</v>
      </c>
      <c r="P209" s="151" t="s">
        <v>92</v>
      </c>
      <c r="Q209" s="151" t="s">
        <v>93</v>
      </c>
      <c r="R209" s="149" t="s">
        <v>93</v>
      </c>
      <c r="S209" s="150" t="s">
        <v>93</v>
      </c>
      <c r="T209" s="151" t="s">
        <v>93</v>
      </c>
    </row>
    <row r="210" spans="1:20" ht="20.25" customHeight="1" x14ac:dyDescent="0.6">
      <c r="A210" s="60" t="s">
        <v>269</v>
      </c>
      <c r="B210" s="60" t="s">
        <v>270</v>
      </c>
      <c r="C210" s="60" t="s">
        <v>32</v>
      </c>
      <c r="D210" s="60" t="s">
        <v>167</v>
      </c>
      <c r="E210" s="149" t="s">
        <v>93</v>
      </c>
      <c r="F210" s="150" t="s">
        <v>93</v>
      </c>
      <c r="G210" s="151" t="s">
        <v>93</v>
      </c>
      <c r="H210" s="151" t="s">
        <v>93</v>
      </c>
      <c r="I210" s="151" t="s">
        <v>93</v>
      </c>
      <c r="J210" s="151" t="s">
        <v>93</v>
      </c>
      <c r="K210" s="149" t="s">
        <v>93</v>
      </c>
      <c r="L210" s="151" t="s">
        <v>93</v>
      </c>
      <c r="M210" s="150" t="s">
        <v>93</v>
      </c>
      <c r="N210" s="151" t="s">
        <v>92</v>
      </c>
      <c r="O210" s="151" t="s">
        <v>92</v>
      </c>
      <c r="P210" s="151" t="s">
        <v>92</v>
      </c>
      <c r="Q210" s="151" t="s">
        <v>92</v>
      </c>
      <c r="R210" s="149" t="s">
        <v>93</v>
      </c>
      <c r="S210" s="150" t="s">
        <v>93</v>
      </c>
      <c r="T210" s="151" t="s">
        <v>93</v>
      </c>
    </row>
    <row r="211" spans="1:20" ht="20.25" customHeight="1" x14ac:dyDescent="0.6">
      <c r="A211" s="60" t="s">
        <v>269</v>
      </c>
      <c r="B211" s="60" t="s">
        <v>270</v>
      </c>
      <c r="C211" s="60" t="s">
        <v>34</v>
      </c>
      <c r="D211" s="60" t="s">
        <v>167</v>
      </c>
      <c r="E211" s="149" t="s">
        <v>93</v>
      </c>
      <c r="F211" s="150" t="s">
        <v>93</v>
      </c>
      <c r="G211" s="151" t="s">
        <v>93</v>
      </c>
      <c r="H211" s="151" t="s">
        <v>93</v>
      </c>
      <c r="I211" s="151" t="s">
        <v>93</v>
      </c>
      <c r="J211" s="151" t="s">
        <v>93</v>
      </c>
      <c r="K211" s="149" t="s">
        <v>93</v>
      </c>
      <c r="L211" s="151" t="s">
        <v>93</v>
      </c>
      <c r="M211" s="150" t="s">
        <v>93</v>
      </c>
      <c r="N211" s="151" t="s">
        <v>93</v>
      </c>
      <c r="O211" s="151" t="s">
        <v>92</v>
      </c>
      <c r="P211" s="151" t="s">
        <v>92</v>
      </c>
      <c r="Q211" s="151" t="s">
        <v>93</v>
      </c>
      <c r="R211" s="149" t="s">
        <v>93</v>
      </c>
      <c r="S211" s="150" t="s">
        <v>93</v>
      </c>
      <c r="T211" s="151" t="s">
        <v>93</v>
      </c>
    </row>
    <row r="212" spans="1:20" ht="20.25" customHeight="1" x14ac:dyDescent="0.6">
      <c r="A212" s="60" t="s">
        <v>269</v>
      </c>
      <c r="B212" s="60" t="s">
        <v>270</v>
      </c>
      <c r="C212" s="60" t="s">
        <v>40</v>
      </c>
      <c r="D212" s="60" t="s">
        <v>167</v>
      </c>
      <c r="E212" s="149" t="s">
        <v>93</v>
      </c>
      <c r="F212" s="150" t="s">
        <v>93</v>
      </c>
      <c r="G212" s="151" t="s">
        <v>93</v>
      </c>
      <c r="H212" s="151" t="s">
        <v>93</v>
      </c>
      <c r="I212" s="151" t="s">
        <v>93</v>
      </c>
      <c r="J212" s="151" t="s">
        <v>93</v>
      </c>
      <c r="K212" s="149" t="s">
        <v>93</v>
      </c>
      <c r="L212" s="151" t="s">
        <v>93</v>
      </c>
      <c r="M212" s="150" t="s">
        <v>93</v>
      </c>
      <c r="N212" s="151" t="s">
        <v>92</v>
      </c>
      <c r="O212" s="151" t="s">
        <v>92</v>
      </c>
      <c r="P212" s="151" t="s">
        <v>93</v>
      </c>
      <c r="Q212" s="151" t="s">
        <v>93</v>
      </c>
      <c r="R212" s="149" t="s">
        <v>92</v>
      </c>
      <c r="S212" s="150" t="s">
        <v>93</v>
      </c>
      <c r="T212" s="151" t="s">
        <v>92</v>
      </c>
    </row>
    <row r="213" spans="1:20" ht="20.25" customHeight="1" x14ac:dyDescent="0.6">
      <c r="A213" s="60" t="s">
        <v>269</v>
      </c>
      <c r="B213" s="60" t="s">
        <v>270</v>
      </c>
      <c r="C213" s="60" t="s">
        <v>44</v>
      </c>
      <c r="D213" s="60" t="s">
        <v>167</v>
      </c>
      <c r="E213" s="149" t="s">
        <v>93</v>
      </c>
      <c r="F213" s="150" t="s">
        <v>92</v>
      </c>
      <c r="G213" s="151" t="s">
        <v>93</v>
      </c>
      <c r="H213" s="151" t="s">
        <v>93</v>
      </c>
      <c r="I213" s="151" t="s">
        <v>93</v>
      </c>
      <c r="J213" s="151" t="s">
        <v>93</v>
      </c>
      <c r="K213" s="149" t="s">
        <v>93</v>
      </c>
      <c r="L213" s="151" t="s">
        <v>93</v>
      </c>
      <c r="M213" s="150" t="s">
        <v>93</v>
      </c>
      <c r="N213" s="151" t="s">
        <v>92</v>
      </c>
      <c r="O213" s="151" t="s">
        <v>92</v>
      </c>
      <c r="P213" s="151" t="s">
        <v>93</v>
      </c>
      <c r="Q213" s="151" t="s">
        <v>92</v>
      </c>
      <c r="R213" s="149" t="s">
        <v>93</v>
      </c>
      <c r="S213" s="150" t="s">
        <v>93</v>
      </c>
      <c r="T213" s="151" t="s">
        <v>93</v>
      </c>
    </row>
    <row r="214" spans="1:20" ht="20.25" customHeight="1" x14ac:dyDescent="0.6">
      <c r="A214" s="60" t="s">
        <v>269</v>
      </c>
      <c r="B214" s="60" t="s">
        <v>270</v>
      </c>
      <c r="C214" s="60" t="s">
        <v>46</v>
      </c>
      <c r="D214" s="60" t="s">
        <v>167</v>
      </c>
      <c r="E214" s="149" t="s">
        <v>93</v>
      </c>
      <c r="F214" s="150" t="s">
        <v>93</v>
      </c>
      <c r="G214" s="151" t="s">
        <v>93</v>
      </c>
      <c r="H214" s="151" t="s">
        <v>93</v>
      </c>
      <c r="I214" s="151" t="s">
        <v>92</v>
      </c>
      <c r="J214" s="151" t="s">
        <v>93</v>
      </c>
      <c r="K214" s="149" t="s">
        <v>93</v>
      </c>
      <c r="L214" s="151" t="s">
        <v>93</v>
      </c>
      <c r="M214" s="150" t="s">
        <v>93</v>
      </c>
      <c r="N214" s="151" t="s">
        <v>92</v>
      </c>
      <c r="O214" s="151" t="s">
        <v>92</v>
      </c>
      <c r="P214" s="151" t="s">
        <v>93</v>
      </c>
      <c r="Q214" s="151" t="s">
        <v>93</v>
      </c>
      <c r="R214" s="149" t="s">
        <v>92</v>
      </c>
      <c r="S214" s="150" t="s">
        <v>93</v>
      </c>
      <c r="T214" s="151" t="s">
        <v>92</v>
      </c>
    </row>
    <row r="215" spans="1:20" ht="20.25" customHeight="1" x14ac:dyDescent="0.6">
      <c r="A215" s="60" t="s">
        <v>269</v>
      </c>
      <c r="B215" s="60" t="s">
        <v>270</v>
      </c>
      <c r="C215" s="60" t="s">
        <v>48</v>
      </c>
      <c r="D215" s="60" t="s">
        <v>167</v>
      </c>
      <c r="E215" s="149" t="s">
        <v>93</v>
      </c>
      <c r="F215" s="150" t="s">
        <v>93</v>
      </c>
      <c r="G215" s="151" t="s">
        <v>93</v>
      </c>
      <c r="H215" s="151" t="s">
        <v>93</v>
      </c>
      <c r="I215" s="151" t="s">
        <v>92</v>
      </c>
      <c r="J215" s="151" t="s">
        <v>93</v>
      </c>
      <c r="K215" s="149" t="s">
        <v>93</v>
      </c>
      <c r="L215" s="151" t="s">
        <v>93</v>
      </c>
      <c r="M215" s="150" t="s">
        <v>93</v>
      </c>
      <c r="N215" s="151" t="s">
        <v>92</v>
      </c>
      <c r="O215" s="151" t="s">
        <v>92</v>
      </c>
      <c r="P215" s="151" t="s">
        <v>92</v>
      </c>
      <c r="Q215" s="151" t="s">
        <v>92</v>
      </c>
      <c r="R215" s="149" t="s">
        <v>92</v>
      </c>
      <c r="S215" s="150" t="s">
        <v>93</v>
      </c>
      <c r="T215" s="151" t="s">
        <v>93</v>
      </c>
    </row>
    <row r="216" spans="1:20" ht="20.25" customHeight="1" x14ac:dyDescent="0.6">
      <c r="A216" s="60" t="s">
        <v>271</v>
      </c>
      <c r="B216" s="60" t="s">
        <v>272</v>
      </c>
      <c r="C216" s="60" t="s">
        <v>5</v>
      </c>
      <c r="D216" s="60" t="s">
        <v>165</v>
      </c>
      <c r="E216" s="149" t="s">
        <v>93</v>
      </c>
      <c r="F216" s="150" t="s">
        <v>92</v>
      </c>
      <c r="G216" s="151" t="s">
        <v>92</v>
      </c>
      <c r="H216" s="151" t="s">
        <v>92</v>
      </c>
      <c r="I216" s="151" t="s">
        <v>93</v>
      </c>
      <c r="J216" s="151" t="s">
        <v>92</v>
      </c>
      <c r="K216" s="149" t="s">
        <v>92</v>
      </c>
      <c r="L216" s="151" t="s">
        <v>93</v>
      </c>
      <c r="M216" s="150" t="s">
        <v>93</v>
      </c>
      <c r="N216" s="151" t="s">
        <v>92</v>
      </c>
      <c r="O216" s="151" t="s">
        <v>92</v>
      </c>
      <c r="P216" s="151" t="s">
        <v>93</v>
      </c>
      <c r="Q216" s="151" t="s">
        <v>92</v>
      </c>
      <c r="R216" s="149" t="s">
        <v>92</v>
      </c>
      <c r="S216" s="150" t="s">
        <v>93</v>
      </c>
      <c r="T216" s="151" t="s">
        <v>93</v>
      </c>
    </row>
    <row r="217" spans="1:20" ht="20.25" customHeight="1" x14ac:dyDescent="0.6">
      <c r="A217" s="60" t="s">
        <v>273</v>
      </c>
      <c r="B217" s="60" t="s">
        <v>825</v>
      </c>
      <c r="C217" s="60" t="s">
        <v>5</v>
      </c>
      <c r="D217" s="60" t="s">
        <v>165</v>
      </c>
      <c r="E217" s="149" t="s">
        <v>93</v>
      </c>
      <c r="F217" s="150" t="s">
        <v>93</v>
      </c>
      <c r="G217" s="151" t="s">
        <v>92</v>
      </c>
      <c r="H217" s="151" t="s">
        <v>92</v>
      </c>
      <c r="I217" s="151" t="s">
        <v>93</v>
      </c>
      <c r="J217" s="151" t="s">
        <v>92</v>
      </c>
      <c r="K217" s="149" t="s">
        <v>92</v>
      </c>
      <c r="L217" s="151" t="s">
        <v>92</v>
      </c>
      <c r="M217" s="150" t="s">
        <v>92</v>
      </c>
      <c r="N217" s="151" t="s">
        <v>92</v>
      </c>
      <c r="O217" s="151" t="s">
        <v>92</v>
      </c>
      <c r="P217" s="151" t="s">
        <v>92</v>
      </c>
      <c r="Q217" s="151" t="s">
        <v>92</v>
      </c>
      <c r="R217" s="149" t="s">
        <v>92</v>
      </c>
      <c r="S217" s="150" t="s">
        <v>93</v>
      </c>
      <c r="T217" s="151" t="s">
        <v>93</v>
      </c>
    </row>
    <row r="218" spans="1:20" ht="20.25" customHeight="1" x14ac:dyDescent="0.6">
      <c r="A218" s="60" t="s">
        <v>273</v>
      </c>
      <c r="B218" s="60" t="s">
        <v>274</v>
      </c>
      <c r="C218" s="60" t="s">
        <v>23</v>
      </c>
      <c r="D218" s="60" t="s">
        <v>167</v>
      </c>
      <c r="E218" s="149" t="s">
        <v>93</v>
      </c>
      <c r="F218" s="150" t="s">
        <v>93</v>
      </c>
      <c r="G218" s="151" t="s">
        <v>92</v>
      </c>
      <c r="H218" s="151" t="s">
        <v>93</v>
      </c>
      <c r="I218" s="151" t="s">
        <v>93</v>
      </c>
      <c r="J218" s="151" t="s">
        <v>93</v>
      </c>
      <c r="K218" s="149" t="s">
        <v>93</v>
      </c>
      <c r="L218" s="151" t="s">
        <v>93</v>
      </c>
      <c r="M218" s="150" t="s">
        <v>93</v>
      </c>
      <c r="N218" s="151" t="s">
        <v>93</v>
      </c>
      <c r="O218" s="151" t="s">
        <v>92</v>
      </c>
      <c r="P218" s="151" t="s">
        <v>93</v>
      </c>
      <c r="Q218" s="151" t="s">
        <v>93</v>
      </c>
      <c r="R218" s="149" t="s">
        <v>93</v>
      </c>
      <c r="S218" s="150" t="s">
        <v>93</v>
      </c>
      <c r="T218" s="151" t="s">
        <v>93</v>
      </c>
    </row>
    <row r="219" spans="1:20" ht="20.25" customHeight="1" x14ac:dyDescent="0.6">
      <c r="A219" s="60" t="s">
        <v>273</v>
      </c>
      <c r="B219" s="60" t="s">
        <v>274</v>
      </c>
      <c r="C219" s="60" t="s">
        <v>25</v>
      </c>
      <c r="D219" s="60" t="s">
        <v>167</v>
      </c>
      <c r="E219" s="149" t="s">
        <v>92</v>
      </c>
      <c r="F219" s="150" t="s">
        <v>92</v>
      </c>
      <c r="G219" s="151" t="s">
        <v>92</v>
      </c>
      <c r="H219" s="151" t="s">
        <v>93</v>
      </c>
      <c r="I219" s="151" t="s">
        <v>93</v>
      </c>
      <c r="J219" s="151" t="s">
        <v>93</v>
      </c>
      <c r="K219" s="149" t="s">
        <v>93</v>
      </c>
      <c r="L219" s="151" t="s">
        <v>93</v>
      </c>
      <c r="M219" s="150" t="s">
        <v>93</v>
      </c>
      <c r="N219" s="151" t="s">
        <v>92</v>
      </c>
      <c r="O219" s="151" t="s">
        <v>92</v>
      </c>
      <c r="P219" s="151" t="s">
        <v>92</v>
      </c>
      <c r="Q219" s="151" t="s">
        <v>93</v>
      </c>
      <c r="R219" s="149" t="s">
        <v>93</v>
      </c>
      <c r="S219" s="150" t="s">
        <v>93</v>
      </c>
      <c r="T219" s="151" t="s">
        <v>93</v>
      </c>
    </row>
    <row r="220" spans="1:20" ht="20.25" customHeight="1" x14ac:dyDescent="0.6">
      <c r="A220" s="60" t="s">
        <v>273</v>
      </c>
      <c r="B220" s="60" t="s">
        <v>274</v>
      </c>
      <c r="C220" s="60" t="s">
        <v>34</v>
      </c>
      <c r="D220" s="60" t="s">
        <v>167</v>
      </c>
      <c r="E220" s="149" t="s">
        <v>93</v>
      </c>
      <c r="F220" s="150" t="s">
        <v>93</v>
      </c>
      <c r="G220" s="151" t="s">
        <v>93</v>
      </c>
      <c r="H220" s="151" t="s">
        <v>93</v>
      </c>
      <c r="I220" s="151" t="s">
        <v>92</v>
      </c>
      <c r="J220" s="151" t="s">
        <v>92</v>
      </c>
      <c r="K220" s="149" t="s">
        <v>92</v>
      </c>
      <c r="L220" s="151" t="s">
        <v>93</v>
      </c>
      <c r="M220" s="150" t="s">
        <v>93</v>
      </c>
      <c r="N220" s="151" t="s">
        <v>92</v>
      </c>
      <c r="O220" s="151" t="s">
        <v>92</v>
      </c>
      <c r="P220" s="151" t="s">
        <v>92</v>
      </c>
      <c r="Q220" s="151" t="s">
        <v>92</v>
      </c>
      <c r="R220" s="149" t="s">
        <v>92</v>
      </c>
      <c r="S220" s="150" t="s">
        <v>92</v>
      </c>
      <c r="T220" s="151" t="s">
        <v>92</v>
      </c>
    </row>
    <row r="221" spans="1:20" ht="20.25" customHeight="1" x14ac:dyDescent="0.6">
      <c r="A221" s="60" t="s">
        <v>273</v>
      </c>
      <c r="B221" s="60" t="s">
        <v>274</v>
      </c>
      <c r="C221" s="60" t="s">
        <v>650</v>
      </c>
      <c r="D221" s="60" t="s">
        <v>167</v>
      </c>
      <c r="E221" s="149" t="s">
        <v>93</v>
      </c>
      <c r="F221" s="150" t="s">
        <v>93</v>
      </c>
      <c r="G221" s="151" t="s">
        <v>93</v>
      </c>
      <c r="H221" s="151" t="s">
        <v>93</v>
      </c>
      <c r="I221" s="151" t="s">
        <v>93</v>
      </c>
      <c r="J221" s="151" t="s">
        <v>93</v>
      </c>
      <c r="K221" s="149" t="s">
        <v>93</v>
      </c>
      <c r="L221" s="151" t="s">
        <v>93</v>
      </c>
      <c r="M221" s="150" t="s">
        <v>93</v>
      </c>
      <c r="N221" s="151" t="s">
        <v>93</v>
      </c>
      <c r="O221" s="151" t="s">
        <v>92</v>
      </c>
      <c r="P221" s="151" t="s">
        <v>93</v>
      </c>
      <c r="Q221" s="151" t="s">
        <v>93</v>
      </c>
      <c r="R221" s="149" t="s">
        <v>93</v>
      </c>
      <c r="S221" s="150" t="s">
        <v>93</v>
      </c>
      <c r="T221" s="151" t="s">
        <v>93</v>
      </c>
    </row>
    <row r="222" spans="1:20" ht="20.25" customHeight="1" x14ac:dyDescent="0.6">
      <c r="A222" s="60" t="s">
        <v>273</v>
      </c>
      <c r="B222" s="60" t="s">
        <v>274</v>
      </c>
      <c r="C222" s="60" t="s">
        <v>40</v>
      </c>
      <c r="D222" s="60" t="s">
        <v>167</v>
      </c>
      <c r="E222" s="149" t="s">
        <v>93</v>
      </c>
      <c r="F222" s="150" t="s">
        <v>93</v>
      </c>
      <c r="G222" s="151" t="s">
        <v>93</v>
      </c>
      <c r="H222" s="151" t="s">
        <v>93</v>
      </c>
      <c r="I222" s="151" t="s">
        <v>93</v>
      </c>
      <c r="J222" s="151" t="s">
        <v>93</v>
      </c>
      <c r="K222" s="149" t="s">
        <v>92</v>
      </c>
      <c r="L222" s="151" t="s">
        <v>92</v>
      </c>
      <c r="M222" s="150" t="s">
        <v>93</v>
      </c>
      <c r="N222" s="151" t="s">
        <v>92</v>
      </c>
      <c r="O222" s="151" t="s">
        <v>92</v>
      </c>
      <c r="P222" s="151" t="s">
        <v>93</v>
      </c>
      <c r="Q222" s="151" t="s">
        <v>92</v>
      </c>
      <c r="R222" s="149" t="s">
        <v>93</v>
      </c>
      <c r="S222" s="150" t="s">
        <v>93</v>
      </c>
      <c r="T222" s="151" t="s">
        <v>93</v>
      </c>
    </row>
    <row r="223" spans="1:20" ht="20.25" customHeight="1" x14ac:dyDescent="0.6">
      <c r="A223" s="60" t="s">
        <v>273</v>
      </c>
      <c r="B223" s="60" t="s">
        <v>274</v>
      </c>
      <c r="C223" s="60" t="s">
        <v>44</v>
      </c>
      <c r="D223" s="60" t="s">
        <v>167</v>
      </c>
      <c r="E223" s="149" t="s">
        <v>93</v>
      </c>
      <c r="F223" s="150" t="s">
        <v>93</v>
      </c>
      <c r="G223" s="151" t="s">
        <v>93</v>
      </c>
      <c r="H223" s="151" t="s">
        <v>92</v>
      </c>
      <c r="I223" s="151" t="s">
        <v>93</v>
      </c>
      <c r="J223" s="151" t="s">
        <v>92</v>
      </c>
      <c r="K223" s="149" t="s">
        <v>92</v>
      </c>
      <c r="L223" s="151" t="s">
        <v>93</v>
      </c>
      <c r="M223" s="150" t="s">
        <v>93</v>
      </c>
      <c r="N223" s="151" t="s">
        <v>92</v>
      </c>
      <c r="O223" s="151" t="s">
        <v>92</v>
      </c>
      <c r="P223" s="151" t="s">
        <v>92</v>
      </c>
      <c r="Q223" s="151" t="s">
        <v>92</v>
      </c>
      <c r="R223" s="149" t="s">
        <v>93</v>
      </c>
      <c r="S223" s="150" t="s">
        <v>93</v>
      </c>
      <c r="T223" s="151" t="s">
        <v>93</v>
      </c>
    </row>
    <row r="224" spans="1:20" ht="20.25" customHeight="1" x14ac:dyDescent="0.6">
      <c r="A224" s="60" t="s">
        <v>273</v>
      </c>
      <c r="B224" s="60" t="s">
        <v>274</v>
      </c>
      <c r="C224" s="60" t="s">
        <v>46</v>
      </c>
      <c r="D224" s="60" t="s">
        <v>167</v>
      </c>
      <c r="E224" s="149" t="s">
        <v>93</v>
      </c>
      <c r="F224" s="150" t="s">
        <v>93</v>
      </c>
      <c r="G224" s="151" t="s">
        <v>93</v>
      </c>
      <c r="H224" s="151" t="s">
        <v>93</v>
      </c>
      <c r="I224" s="151" t="s">
        <v>93</v>
      </c>
      <c r="J224" s="151" t="s">
        <v>93</v>
      </c>
      <c r="K224" s="149" t="s">
        <v>92</v>
      </c>
      <c r="L224" s="151" t="s">
        <v>93</v>
      </c>
      <c r="M224" s="150" t="s">
        <v>93</v>
      </c>
      <c r="N224" s="151" t="s">
        <v>92</v>
      </c>
      <c r="O224" s="151" t="s">
        <v>92</v>
      </c>
      <c r="P224" s="151" t="s">
        <v>93</v>
      </c>
      <c r="Q224" s="151" t="s">
        <v>93</v>
      </c>
      <c r="R224" s="149" t="s">
        <v>93</v>
      </c>
      <c r="S224" s="150" t="s">
        <v>92</v>
      </c>
      <c r="T224" s="151" t="s">
        <v>93</v>
      </c>
    </row>
    <row r="225" spans="1:20" ht="20.25" customHeight="1" x14ac:dyDescent="0.6">
      <c r="A225" s="60" t="s">
        <v>273</v>
      </c>
      <c r="B225" s="60" t="s">
        <v>275</v>
      </c>
      <c r="C225" s="60" t="s">
        <v>23</v>
      </c>
      <c r="D225" s="60" t="s">
        <v>167</v>
      </c>
      <c r="E225" s="149" t="s">
        <v>93</v>
      </c>
      <c r="F225" s="150" t="s">
        <v>93</v>
      </c>
      <c r="G225" s="151" t="s">
        <v>93</v>
      </c>
      <c r="H225" s="151" t="s">
        <v>93</v>
      </c>
      <c r="I225" s="151" t="s">
        <v>93</v>
      </c>
      <c r="J225" s="151" t="s">
        <v>93</v>
      </c>
      <c r="K225" s="149" t="s">
        <v>92</v>
      </c>
      <c r="L225" s="151" t="s">
        <v>93</v>
      </c>
      <c r="M225" s="150" t="s">
        <v>93</v>
      </c>
      <c r="N225" s="151" t="s">
        <v>92</v>
      </c>
      <c r="O225" s="151" t="s">
        <v>92</v>
      </c>
      <c r="P225" s="151" t="s">
        <v>93</v>
      </c>
      <c r="Q225" s="151" t="s">
        <v>93</v>
      </c>
      <c r="R225" s="149" t="s">
        <v>93</v>
      </c>
      <c r="S225" s="150" t="s">
        <v>93</v>
      </c>
      <c r="T225" s="151" t="s">
        <v>93</v>
      </c>
    </row>
    <row r="226" spans="1:20" ht="20.25" customHeight="1" x14ac:dyDescent="0.6">
      <c r="A226" s="60" t="s">
        <v>273</v>
      </c>
      <c r="B226" s="60" t="s">
        <v>275</v>
      </c>
      <c r="C226" s="60" t="s">
        <v>25</v>
      </c>
      <c r="D226" s="60" t="s">
        <v>167</v>
      </c>
      <c r="E226" s="149" t="s">
        <v>93</v>
      </c>
      <c r="F226" s="150" t="s">
        <v>92</v>
      </c>
      <c r="G226" s="151" t="s">
        <v>93</v>
      </c>
      <c r="H226" s="151" t="s">
        <v>93</v>
      </c>
      <c r="I226" s="151" t="s">
        <v>93</v>
      </c>
      <c r="J226" s="151" t="s">
        <v>93</v>
      </c>
      <c r="K226" s="149" t="s">
        <v>92</v>
      </c>
      <c r="L226" s="151" t="s">
        <v>93</v>
      </c>
      <c r="M226" s="150" t="s">
        <v>93</v>
      </c>
      <c r="N226" s="151" t="s">
        <v>92</v>
      </c>
      <c r="O226" s="151" t="s">
        <v>92</v>
      </c>
      <c r="P226" s="151" t="s">
        <v>93</v>
      </c>
      <c r="Q226" s="151" t="s">
        <v>92</v>
      </c>
      <c r="R226" s="149" t="s">
        <v>92</v>
      </c>
      <c r="S226" s="150" t="s">
        <v>93</v>
      </c>
      <c r="T226" s="151" t="s">
        <v>93</v>
      </c>
    </row>
    <row r="227" spans="1:20" ht="20.25" customHeight="1" x14ac:dyDescent="0.6">
      <c r="A227" s="60" t="s">
        <v>273</v>
      </c>
      <c r="B227" s="60" t="s">
        <v>275</v>
      </c>
      <c r="C227" s="60" t="s">
        <v>34</v>
      </c>
      <c r="D227" s="60" t="s">
        <v>167</v>
      </c>
      <c r="E227" s="149" t="s">
        <v>93</v>
      </c>
      <c r="F227" s="150" t="s">
        <v>93</v>
      </c>
      <c r="G227" s="151" t="s">
        <v>93</v>
      </c>
      <c r="H227" s="151" t="s">
        <v>93</v>
      </c>
      <c r="I227" s="151" t="s">
        <v>93</v>
      </c>
      <c r="J227" s="151" t="s">
        <v>92</v>
      </c>
      <c r="K227" s="149" t="s">
        <v>92</v>
      </c>
      <c r="L227" s="151" t="s">
        <v>93</v>
      </c>
      <c r="M227" s="150" t="s">
        <v>93</v>
      </c>
      <c r="N227" s="151" t="s">
        <v>92</v>
      </c>
      <c r="O227" s="151" t="s">
        <v>92</v>
      </c>
      <c r="P227" s="151" t="s">
        <v>93</v>
      </c>
      <c r="Q227" s="151" t="s">
        <v>92</v>
      </c>
      <c r="R227" s="149" t="s">
        <v>93</v>
      </c>
      <c r="S227" s="150" t="s">
        <v>92</v>
      </c>
      <c r="T227" s="151" t="s">
        <v>93</v>
      </c>
    </row>
    <row r="228" spans="1:20" ht="20.25" customHeight="1" x14ac:dyDescent="0.6">
      <c r="A228" s="60" t="s">
        <v>273</v>
      </c>
      <c r="B228" s="60" t="s">
        <v>275</v>
      </c>
      <c r="C228" s="60" t="s">
        <v>40</v>
      </c>
      <c r="D228" s="60" t="s">
        <v>167</v>
      </c>
      <c r="E228" s="149" t="s">
        <v>93</v>
      </c>
      <c r="F228" s="150" t="s">
        <v>93</v>
      </c>
      <c r="G228" s="151" t="s">
        <v>93</v>
      </c>
      <c r="H228" s="151" t="s">
        <v>93</v>
      </c>
      <c r="I228" s="151" t="s">
        <v>93</v>
      </c>
      <c r="J228" s="151" t="s">
        <v>93</v>
      </c>
      <c r="K228" s="149" t="s">
        <v>92</v>
      </c>
      <c r="L228" s="151" t="s">
        <v>93</v>
      </c>
      <c r="M228" s="150" t="s">
        <v>93</v>
      </c>
      <c r="N228" s="151" t="s">
        <v>92</v>
      </c>
      <c r="O228" s="151" t="s">
        <v>92</v>
      </c>
      <c r="P228" s="151" t="s">
        <v>93</v>
      </c>
      <c r="Q228" s="151" t="s">
        <v>93</v>
      </c>
      <c r="R228" s="149" t="s">
        <v>92</v>
      </c>
      <c r="S228" s="150" t="s">
        <v>93</v>
      </c>
      <c r="T228" s="151" t="s">
        <v>93</v>
      </c>
    </row>
    <row r="229" spans="1:20" ht="20.25" customHeight="1" x14ac:dyDescent="0.6">
      <c r="A229" s="60" t="s">
        <v>273</v>
      </c>
      <c r="B229" s="60" t="s">
        <v>275</v>
      </c>
      <c r="C229" s="60" t="s">
        <v>44</v>
      </c>
      <c r="D229" s="60" t="s">
        <v>167</v>
      </c>
      <c r="E229" s="149" t="s">
        <v>93</v>
      </c>
      <c r="F229" s="150" t="s">
        <v>92</v>
      </c>
      <c r="G229" s="151" t="s">
        <v>92</v>
      </c>
      <c r="H229" s="151" t="s">
        <v>92</v>
      </c>
      <c r="I229" s="151" t="s">
        <v>93</v>
      </c>
      <c r="J229" s="151" t="s">
        <v>93</v>
      </c>
      <c r="K229" s="149" t="s">
        <v>92</v>
      </c>
      <c r="L229" s="151" t="s">
        <v>93</v>
      </c>
      <c r="M229" s="150" t="s">
        <v>93</v>
      </c>
      <c r="N229" s="151" t="s">
        <v>92</v>
      </c>
      <c r="O229" s="151" t="s">
        <v>92</v>
      </c>
      <c r="P229" s="151" t="s">
        <v>93</v>
      </c>
      <c r="Q229" s="151" t="s">
        <v>92</v>
      </c>
      <c r="R229" s="149" t="s">
        <v>93</v>
      </c>
      <c r="S229" s="150" t="s">
        <v>93</v>
      </c>
      <c r="T229" s="151" t="s">
        <v>93</v>
      </c>
    </row>
    <row r="230" spans="1:20" ht="20.25" customHeight="1" x14ac:dyDescent="0.6">
      <c r="A230" s="60" t="s">
        <v>273</v>
      </c>
      <c r="B230" s="60" t="s">
        <v>275</v>
      </c>
      <c r="C230" s="60" t="s">
        <v>46</v>
      </c>
      <c r="D230" s="60" t="s">
        <v>167</v>
      </c>
      <c r="E230" s="149" t="s">
        <v>93</v>
      </c>
      <c r="F230" s="150" t="s">
        <v>93</v>
      </c>
      <c r="G230" s="151" t="s">
        <v>93</v>
      </c>
      <c r="H230" s="151" t="s">
        <v>93</v>
      </c>
      <c r="I230" s="151" t="s">
        <v>93</v>
      </c>
      <c r="J230" s="151" t="s">
        <v>93</v>
      </c>
      <c r="K230" s="149" t="s">
        <v>92</v>
      </c>
      <c r="L230" s="151" t="s">
        <v>93</v>
      </c>
      <c r="M230" s="150" t="s">
        <v>93</v>
      </c>
      <c r="N230" s="151" t="s">
        <v>93</v>
      </c>
      <c r="O230" s="151" t="s">
        <v>93</v>
      </c>
      <c r="P230" s="151" t="s">
        <v>93</v>
      </c>
      <c r="Q230" s="151" t="s">
        <v>93</v>
      </c>
      <c r="R230" s="149" t="s">
        <v>93</v>
      </c>
      <c r="S230" s="150" t="s">
        <v>93</v>
      </c>
      <c r="T230" s="151" t="s">
        <v>93</v>
      </c>
    </row>
    <row r="231" spans="1:20" ht="20.25" customHeight="1" x14ac:dyDescent="0.6">
      <c r="A231" s="60" t="s">
        <v>273</v>
      </c>
      <c r="B231" s="60" t="s">
        <v>275</v>
      </c>
      <c r="C231" s="60" t="s">
        <v>48</v>
      </c>
      <c r="D231" s="60" t="s">
        <v>167</v>
      </c>
      <c r="E231" s="149" t="s">
        <v>93</v>
      </c>
      <c r="F231" s="150" t="s">
        <v>93</v>
      </c>
      <c r="G231" s="151" t="s">
        <v>93</v>
      </c>
      <c r="H231" s="151" t="s">
        <v>92</v>
      </c>
      <c r="I231" s="151" t="s">
        <v>93</v>
      </c>
      <c r="J231" s="151" t="s">
        <v>93</v>
      </c>
      <c r="K231" s="149" t="s">
        <v>92</v>
      </c>
      <c r="L231" s="151" t="s">
        <v>92</v>
      </c>
      <c r="M231" s="150" t="s">
        <v>93</v>
      </c>
      <c r="N231" s="151" t="s">
        <v>92</v>
      </c>
      <c r="O231" s="151" t="s">
        <v>92</v>
      </c>
      <c r="P231" s="151" t="s">
        <v>92</v>
      </c>
      <c r="Q231" s="151" t="s">
        <v>93</v>
      </c>
      <c r="R231" s="149" t="s">
        <v>92</v>
      </c>
      <c r="S231" s="150" t="s">
        <v>93</v>
      </c>
      <c r="T231" s="151" t="s">
        <v>93</v>
      </c>
    </row>
    <row r="232" spans="1:20" ht="20.25" customHeight="1" x14ac:dyDescent="0.6">
      <c r="A232" s="60" t="s">
        <v>276</v>
      </c>
      <c r="B232" s="60" t="s">
        <v>277</v>
      </c>
      <c r="C232" s="60" t="s">
        <v>5</v>
      </c>
      <c r="D232" s="60" t="s">
        <v>165</v>
      </c>
      <c r="E232" s="149" t="s">
        <v>93</v>
      </c>
      <c r="F232" s="150" t="s">
        <v>92</v>
      </c>
      <c r="G232" s="151" t="s">
        <v>93</v>
      </c>
      <c r="H232" s="151" t="s">
        <v>92</v>
      </c>
      <c r="I232" s="151" t="s">
        <v>92</v>
      </c>
      <c r="J232" s="151" t="s">
        <v>93</v>
      </c>
      <c r="K232" s="149" t="s">
        <v>93</v>
      </c>
      <c r="L232" s="151" t="s">
        <v>93</v>
      </c>
      <c r="M232" s="150" t="s">
        <v>93</v>
      </c>
      <c r="N232" s="151" t="s">
        <v>93</v>
      </c>
      <c r="O232" s="151" t="s">
        <v>93</v>
      </c>
      <c r="P232" s="151" t="s">
        <v>92</v>
      </c>
      <c r="Q232" s="151" t="s">
        <v>93</v>
      </c>
      <c r="R232" s="149" t="s">
        <v>93</v>
      </c>
      <c r="S232" s="150" t="s">
        <v>93</v>
      </c>
      <c r="T232" s="151" t="s">
        <v>93</v>
      </c>
    </row>
    <row r="233" spans="1:20" ht="20.25" customHeight="1" x14ac:dyDescent="0.6">
      <c r="A233" s="60" t="s">
        <v>276</v>
      </c>
      <c r="B233" s="60" t="s">
        <v>856</v>
      </c>
      <c r="C233" s="60" t="s">
        <v>23</v>
      </c>
      <c r="D233" s="60" t="s">
        <v>167</v>
      </c>
      <c r="E233" s="149" t="s">
        <v>93</v>
      </c>
      <c r="F233" s="150" t="s">
        <v>93</v>
      </c>
      <c r="G233" s="151" t="s">
        <v>92</v>
      </c>
      <c r="H233" s="151" t="s">
        <v>92</v>
      </c>
      <c r="I233" s="151" t="s">
        <v>92</v>
      </c>
      <c r="J233" s="151" t="s">
        <v>93</v>
      </c>
      <c r="K233" s="149" t="s">
        <v>93</v>
      </c>
      <c r="L233" s="151" t="s">
        <v>92</v>
      </c>
      <c r="M233" s="150" t="s">
        <v>92</v>
      </c>
      <c r="N233" s="151" t="s">
        <v>92</v>
      </c>
      <c r="O233" s="151" t="s">
        <v>92</v>
      </c>
      <c r="P233" s="151" t="s">
        <v>92</v>
      </c>
      <c r="Q233" s="151" t="s">
        <v>93</v>
      </c>
      <c r="R233" s="149" t="s">
        <v>93</v>
      </c>
      <c r="S233" s="150" t="s">
        <v>93</v>
      </c>
      <c r="T233" s="151" t="s">
        <v>93</v>
      </c>
    </row>
    <row r="234" spans="1:20" ht="20.25" customHeight="1" x14ac:dyDescent="0.6">
      <c r="A234" s="60" t="s">
        <v>276</v>
      </c>
      <c r="B234" s="60" t="s">
        <v>856</v>
      </c>
      <c r="C234" s="60" t="s">
        <v>25</v>
      </c>
      <c r="D234" s="60" t="s">
        <v>167</v>
      </c>
      <c r="E234" s="149" t="s">
        <v>92</v>
      </c>
      <c r="F234" s="150" t="s">
        <v>92</v>
      </c>
      <c r="G234" s="151" t="s">
        <v>93</v>
      </c>
      <c r="H234" s="151" t="s">
        <v>92</v>
      </c>
      <c r="I234" s="151" t="s">
        <v>93</v>
      </c>
      <c r="J234" s="151" t="s">
        <v>93</v>
      </c>
      <c r="K234" s="149" t="s">
        <v>92</v>
      </c>
      <c r="L234" s="151" t="s">
        <v>93</v>
      </c>
      <c r="M234" s="150" t="s">
        <v>93</v>
      </c>
      <c r="N234" s="151" t="s">
        <v>92</v>
      </c>
      <c r="O234" s="151" t="s">
        <v>92</v>
      </c>
      <c r="P234" s="151" t="s">
        <v>93</v>
      </c>
      <c r="Q234" s="151" t="s">
        <v>92</v>
      </c>
      <c r="R234" s="149" t="s">
        <v>93</v>
      </c>
      <c r="S234" s="150" t="s">
        <v>93</v>
      </c>
      <c r="T234" s="151" t="s">
        <v>93</v>
      </c>
    </row>
    <row r="235" spans="1:20" ht="20.25" customHeight="1" x14ac:dyDescent="0.6">
      <c r="A235" s="60" t="s">
        <v>276</v>
      </c>
      <c r="B235" s="60" t="s">
        <v>856</v>
      </c>
      <c r="C235" s="60" t="s">
        <v>34</v>
      </c>
      <c r="D235" s="60" t="s">
        <v>167</v>
      </c>
      <c r="E235" s="149" t="s">
        <v>93</v>
      </c>
      <c r="F235" s="150" t="s">
        <v>92</v>
      </c>
      <c r="G235" s="151" t="s">
        <v>93</v>
      </c>
      <c r="H235" s="151" t="s">
        <v>93</v>
      </c>
      <c r="I235" s="151" t="s">
        <v>93</v>
      </c>
      <c r="J235" s="151" t="s">
        <v>93</v>
      </c>
      <c r="K235" s="149" t="s">
        <v>92</v>
      </c>
      <c r="L235" s="151" t="s">
        <v>93</v>
      </c>
      <c r="M235" s="150" t="s">
        <v>93</v>
      </c>
      <c r="N235" s="151" t="s">
        <v>92</v>
      </c>
      <c r="O235" s="151" t="s">
        <v>92</v>
      </c>
      <c r="P235" s="151" t="s">
        <v>92</v>
      </c>
      <c r="Q235" s="151" t="s">
        <v>93</v>
      </c>
      <c r="R235" s="149" t="s">
        <v>93</v>
      </c>
      <c r="S235" s="150" t="s">
        <v>93</v>
      </c>
      <c r="T235" s="151" t="s">
        <v>93</v>
      </c>
    </row>
    <row r="236" spans="1:20" ht="20.25" customHeight="1" x14ac:dyDescent="0.6">
      <c r="A236" s="60" t="s">
        <v>276</v>
      </c>
      <c r="B236" s="60" t="s">
        <v>856</v>
      </c>
      <c r="C236" s="60" t="s">
        <v>650</v>
      </c>
      <c r="D236" s="60" t="s">
        <v>167</v>
      </c>
      <c r="E236" s="149" t="s">
        <v>93</v>
      </c>
      <c r="F236" s="150" t="s">
        <v>92</v>
      </c>
      <c r="G236" s="151" t="s">
        <v>93</v>
      </c>
      <c r="H236" s="151" t="s">
        <v>93</v>
      </c>
      <c r="I236" s="151" t="s">
        <v>93</v>
      </c>
      <c r="J236" s="151" t="s">
        <v>93</v>
      </c>
      <c r="K236" s="149" t="s">
        <v>93</v>
      </c>
      <c r="L236" s="151" t="s">
        <v>93</v>
      </c>
      <c r="M236" s="150" t="s">
        <v>93</v>
      </c>
      <c r="N236" s="151" t="s">
        <v>93</v>
      </c>
      <c r="O236" s="151" t="s">
        <v>93</v>
      </c>
      <c r="P236" s="151" t="s">
        <v>93</v>
      </c>
      <c r="Q236" s="151" t="s">
        <v>93</v>
      </c>
      <c r="R236" s="149" t="s">
        <v>93</v>
      </c>
      <c r="S236" s="150" t="s">
        <v>93</v>
      </c>
      <c r="T236" s="151" t="s">
        <v>93</v>
      </c>
    </row>
    <row r="237" spans="1:20" ht="20.25" customHeight="1" x14ac:dyDescent="0.6">
      <c r="A237" s="60" t="s">
        <v>276</v>
      </c>
      <c r="B237" s="60" t="s">
        <v>856</v>
      </c>
      <c r="C237" s="60" t="s">
        <v>40</v>
      </c>
      <c r="D237" s="60" t="s">
        <v>167</v>
      </c>
      <c r="E237" s="149" t="s">
        <v>93</v>
      </c>
      <c r="F237" s="150" t="s">
        <v>93</v>
      </c>
      <c r="G237" s="151" t="s">
        <v>93</v>
      </c>
      <c r="H237" s="151" t="s">
        <v>93</v>
      </c>
      <c r="I237" s="151" t="s">
        <v>93</v>
      </c>
      <c r="J237" s="151" t="s">
        <v>92</v>
      </c>
      <c r="K237" s="149" t="s">
        <v>92</v>
      </c>
      <c r="L237" s="151" t="s">
        <v>93</v>
      </c>
      <c r="M237" s="150" t="s">
        <v>93</v>
      </c>
      <c r="N237" s="151" t="s">
        <v>92</v>
      </c>
      <c r="O237" s="151" t="s">
        <v>92</v>
      </c>
      <c r="P237" s="151" t="s">
        <v>93</v>
      </c>
      <c r="Q237" s="151" t="s">
        <v>93</v>
      </c>
      <c r="R237" s="149" t="s">
        <v>93</v>
      </c>
      <c r="S237" s="150" t="s">
        <v>93</v>
      </c>
      <c r="T237" s="151" t="s">
        <v>93</v>
      </c>
    </row>
    <row r="238" spans="1:20" ht="20.25" customHeight="1" x14ac:dyDescent="0.6">
      <c r="A238" s="60" t="s">
        <v>276</v>
      </c>
      <c r="B238" s="60" t="s">
        <v>856</v>
      </c>
      <c r="C238" s="60" t="s">
        <v>44</v>
      </c>
      <c r="D238" s="60" t="s">
        <v>167</v>
      </c>
      <c r="E238" s="149" t="s">
        <v>93</v>
      </c>
      <c r="F238" s="150" t="s">
        <v>92</v>
      </c>
      <c r="G238" s="151" t="s">
        <v>93</v>
      </c>
      <c r="H238" s="151" t="s">
        <v>92</v>
      </c>
      <c r="I238" s="151" t="s">
        <v>93</v>
      </c>
      <c r="J238" s="151" t="s">
        <v>93</v>
      </c>
      <c r="K238" s="149" t="s">
        <v>92</v>
      </c>
      <c r="L238" s="151" t="s">
        <v>93</v>
      </c>
      <c r="M238" s="150" t="s">
        <v>93</v>
      </c>
      <c r="N238" s="151" t="s">
        <v>92</v>
      </c>
      <c r="O238" s="151" t="s">
        <v>92</v>
      </c>
      <c r="P238" s="151" t="s">
        <v>93</v>
      </c>
      <c r="Q238" s="151" t="s">
        <v>93</v>
      </c>
      <c r="R238" s="149" t="s">
        <v>93</v>
      </c>
      <c r="S238" s="150" t="s">
        <v>92</v>
      </c>
      <c r="T238" s="151" t="s">
        <v>93</v>
      </c>
    </row>
    <row r="239" spans="1:20" ht="20.25" customHeight="1" x14ac:dyDescent="0.6">
      <c r="A239" s="60" t="s">
        <v>276</v>
      </c>
      <c r="B239" s="60" t="s">
        <v>856</v>
      </c>
      <c r="C239" s="60" t="s">
        <v>46</v>
      </c>
      <c r="D239" s="60" t="s">
        <v>167</v>
      </c>
      <c r="E239" s="149" t="s">
        <v>93</v>
      </c>
      <c r="F239" s="150" t="s">
        <v>93</v>
      </c>
      <c r="G239" s="151" t="s">
        <v>93</v>
      </c>
      <c r="H239" s="151" t="s">
        <v>93</v>
      </c>
      <c r="I239" s="151" t="s">
        <v>93</v>
      </c>
      <c r="J239" s="151" t="s">
        <v>92</v>
      </c>
      <c r="K239" s="149" t="s">
        <v>92</v>
      </c>
      <c r="L239" s="151" t="s">
        <v>93</v>
      </c>
      <c r="M239" s="150" t="s">
        <v>93</v>
      </c>
      <c r="N239" s="151" t="s">
        <v>92</v>
      </c>
      <c r="O239" s="151" t="s">
        <v>92</v>
      </c>
      <c r="P239" s="151" t="s">
        <v>93</v>
      </c>
      <c r="Q239" s="151" t="s">
        <v>93</v>
      </c>
      <c r="R239" s="149" t="s">
        <v>93</v>
      </c>
      <c r="S239" s="150" t="s">
        <v>93</v>
      </c>
      <c r="T239" s="151" t="s">
        <v>93</v>
      </c>
    </row>
    <row r="240" spans="1:20" ht="20.25" customHeight="1" x14ac:dyDescent="0.6">
      <c r="A240" s="60" t="s">
        <v>276</v>
      </c>
      <c r="B240" s="60" t="s">
        <v>856</v>
      </c>
      <c r="C240" s="60" t="s">
        <v>48</v>
      </c>
      <c r="D240" s="60" t="s">
        <v>167</v>
      </c>
      <c r="E240" s="149" t="s">
        <v>93</v>
      </c>
      <c r="F240" s="150" t="s">
        <v>93</v>
      </c>
      <c r="G240" s="151" t="s">
        <v>93</v>
      </c>
      <c r="H240" s="151" t="s">
        <v>93</v>
      </c>
      <c r="I240" s="151" t="s">
        <v>93</v>
      </c>
      <c r="J240" s="151" t="s">
        <v>93</v>
      </c>
      <c r="K240" s="149" t="s">
        <v>93</v>
      </c>
      <c r="L240" s="151" t="s">
        <v>93</v>
      </c>
      <c r="M240" s="150" t="s">
        <v>93</v>
      </c>
      <c r="N240" s="151" t="s">
        <v>92</v>
      </c>
      <c r="O240" s="151" t="s">
        <v>92</v>
      </c>
      <c r="P240" s="151" t="s">
        <v>93</v>
      </c>
      <c r="Q240" s="151" t="s">
        <v>93</v>
      </c>
      <c r="R240" s="149" t="s">
        <v>93</v>
      </c>
      <c r="S240" s="150" t="s">
        <v>93</v>
      </c>
      <c r="T240" s="151" t="s">
        <v>93</v>
      </c>
    </row>
    <row r="241" spans="1:20" ht="20.25" customHeight="1" x14ac:dyDescent="0.6">
      <c r="A241" s="60" t="s">
        <v>276</v>
      </c>
      <c r="B241" s="60" t="s">
        <v>857</v>
      </c>
      <c r="C241" s="60" t="s">
        <v>34</v>
      </c>
      <c r="D241" s="60" t="s">
        <v>165</v>
      </c>
      <c r="E241" s="149" t="s">
        <v>93</v>
      </c>
      <c r="F241" s="150" t="s">
        <v>92</v>
      </c>
      <c r="G241" s="151" t="s">
        <v>92</v>
      </c>
      <c r="H241" s="151" t="s">
        <v>92</v>
      </c>
      <c r="I241" s="151" t="s">
        <v>92</v>
      </c>
      <c r="J241" s="151" t="s">
        <v>92</v>
      </c>
      <c r="K241" s="149" t="s">
        <v>92</v>
      </c>
      <c r="L241" s="151" t="s">
        <v>93</v>
      </c>
      <c r="M241" s="150" t="s">
        <v>93</v>
      </c>
      <c r="N241" s="151" t="s">
        <v>92</v>
      </c>
      <c r="O241" s="151" t="s">
        <v>92</v>
      </c>
      <c r="P241" s="151" t="s">
        <v>92</v>
      </c>
      <c r="Q241" s="151" t="s">
        <v>92</v>
      </c>
      <c r="R241" s="149" t="s">
        <v>93</v>
      </c>
      <c r="S241" s="150" t="s">
        <v>92</v>
      </c>
      <c r="T241" s="151" t="s">
        <v>93</v>
      </c>
    </row>
    <row r="242" spans="1:20" ht="20.25" customHeight="1" x14ac:dyDescent="0.6">
      <c r="A242" s="60" t="s">
        <v>276</v>
      </c>
      <c r="B242" s="60" t="s">
        <v>857</v>
      </c>
      <c r="C242" s="60" t="s">
        <v>816</v>
      </c>
      <c r="D242" s="60" t="s">
        <v>165</v>
      </c>
      <c r="E242" s="149" t="s">
        <v>93</v>
      </c>
      <c r="F242" s="150" t="s">
        <v>92</v>
      </c>
      <c r="G242" s="151" t="s">
        <v>93</v>
      </c>
      <c r="H242" s="151" t="s">
        <v>93</v>
      </c>
      <c r="I242" s="151" t="s">
        <v>93</v>
      </c>
      <c r="J242" s="151" t="s">
        <v>93</v>
      </c>
      <c r="K242" s="149" t="s">
        <v>92</v>
      </c>
      <c r="L242" s="151" t="s">
        <v>93</v>
      </c>
      <c r="M242" s="150" t="s">
        <v>93</v>
      </c>
      <c r="N242" s="151" t="s">
        <v>92</v>
      </c>
      <c r="O242" s="151" t="s">
        <v>92</v>
      </c>
      <c r="P242" s="151" t="s">
        <v>93</v>
      </c>
      <c r="Q242" s="151" t="s">
        <v>93</v>
      </c>
      <c r="R242" s="149" t="s">
        <v>93</v>
      </c>
      <c r="S242" s="150" t="s">
        <v>93</v>
      </c>
      <c r="T242" s="151" t="s">
        <v>93</v>
      </c>
    </row>
    <row r="243" spans="1:20" ht="20.25" customHeight="1" x14ac:dyDescent="0.6">
      <c r="A243" s="60" t="s">
        <v>280</v>
      </c>
      <c r="B243" s="60" t="s">
        <v>281</v>
      </c>
      <c r="C243" s="60" t="s">
        <v>5</v>
      </c>
      <c r="D243" s="60" t="s">
        <v>165</v>
      </c>
      <c r="E243" s="149" t="s">
        <v>93</v>
      </c>
      <c r="F243" s="150" t="s">
        <v>93</v>
      </c>
      <c r="G243" s="151" t="s">
        <v>93</v>
      </c>
      <c r="H243" s="151" t="s">
        <v>92</v>
      </c>
      <c r="I243" s="151" t="s">
        <v>93</v>
      </c>
      <c r="J243" s="151" t="s">
        <v>92</v>
      </c>
      <c r="K243" s="149" t="s">
        <v>92</v>
      </c>
      <c r="L243" s="151" t="s">
        <v>92</v>
      </c>
      <c r="M243" s="150" t="s">
        <v>93</v>
      </c>
      <c r="N243" s="151" t="s">
        <v>93</v>
      </c>
      <c r="O243" s="151" t="s">
        <v>92</v>
      </c>
      <c r="P243" s="151" t="s">
        <v>93</v>
      </c>
      <c r="Q243" s="151" t="s">
        <v>93</v>
      </c>
      <c r="R243" s="149" t="s">
        <v>93</v>
      </c>
      <c r="S243" s="150" t="s">
        <v>93</v>
      </c>
      <c r="T243" s="151" t="s">
        <v>93</v>
      </c>
    </row>
    <row r="244" spans="1:20" ht="20.25" customHeight="1" x14ac:dyDescent="0.6">
      <c r="A244" s="60" t="s">
        <v>282</v>
      </c>
      <c r="B244" s="60" t="s">
        <v>283</v>
      </c>
      <c r="C244" s="60" t="s">
        <v>5</v>
      </c>
      <c r="D244" s="60" t="s">
        <v>165</v>
      </c>
      <c r="E244" s="149" t="s">
        <v>93</v>
      </c>
      <c r="F244" s="150" t="s">
        <v>93</v>
      </c>
      <c r="G244" s="151" t="s">
        <v>93</v>
      </c>
      <c r="H244" s="151" t="s">
        <v>92</v>
      </c>
      <c r="I244" s="151" t="s">
        <v>93</v>
      </c>
      <c r="J244" s="151" t="s">
        <v>93</v>
      </c>
      <c r="K244" s="149" t="s">
        <v>93</v>
      </c>
      <c r="L244" s="151" t="s">
        <v>93</v>
      </c>
      <c r="M244" s="150" t="s">
        <v>93</v>
      </c>
      <c r="N244" s="151" t="s">
        <v>92</v>
      </c>
      <c r="O244" s="151" t="s">
        <v>92</v>
      </c>
      <c r="P244" s="151" t="s">
        <v>93</v>
      </c>
      <c r="Q244" s="151" t="s">
        <v>93</v>
      </c>
      <c r="R244" s="149" t="s">
        <v>93</v>
      </c>
      <c r="S244" s="150" t="s">
        <v>93</v>
      </c>
      <c r="T244" s="151" t="s">
        <v>93</v>
      </c>
    </row>
    <row r="245" spans="1:20" ht="20.25" customHeight="1" x14ac:dyDescent="0.6">
      <c r="A245" s="60" t="s">
        <v>282</v>
      </c>
      <c r="B245" s="60" t="s">
        <v>284</v>
      </c>
      <c r="C245" s="60" t="s">
        <v>25</v>
      </c>
      <c r="D245" s="60" t="s">
        <v>165</v>
      </c>
      <c r="E245" s="149" t="s">
        <v>93</v>
      </c>
      <c r="F245" s="150" t="s">
        <v>93</v>
      </c>
      <c r="G245" s="151" t="s">
        <v>93</v>
      </c>
      <c r="H245" s="151" t="s">
        <v>93</v>
      </c>
      <c r="I245" s="151" t="s">
        <v>93</v>
      </c>
      <c r="J245" s="151" t="s">
        <v>93</v>
      </c>
      <c r="K245" s="149" t="s">
        <v>93</v>
      </c>
      <c r="L245" s="151" t="s">
        <v>93</v>
      </c>
      <c r="M245" s="150" t="s">
        <v>93</v>
      </c>
      <c r="N245" s="151" t="s">
        <v>93</v>
      </c>
      <c r="O245" s="151" t="s">
        <v>92</v>
      </c>
      <c r="P245" s="151" t="s">
        <v>93</v>
      </c>
      <c r="Q245" s="151" t="s">
        <v>93</v>
      </c>
      <c r="R245" s="149" t="s">
        <v>93</v>
      </c>
      <c r="S245" s="150" t="s">
        <v>93</v>
      </c>
      <c r="T245" s="151" t="s">
        <v>93</v>
      </c>
    </row>
    <row r="246" spans="1:20" ht="20.25" customHeight="1" x14ac:dyDescent="0.6">
      <c r="A246" s="60" t="s">
        <v>282</v>
      </c>
      <c r="B246" s="60" t="s">
        <v>285</v>
      </c>
      <c r="C246" s="60" t="s">
        <v>34</v>
      </c>
      <c r="D246" s="60" t="s">
        <v>165</v>
      </c>
      <c r="E246" s="149" t="s">
        <v>92</v>
      </c>
      <c r="F246" s="150" t="s">
        <v>92</v>
      </c>
      <c r="G246" s="151" t="s">
        <v>92</v>
      </c>
      <c r="H246" s="151" t="s">
        <v>92</v>
      </c>
      <c r="I246" s="151" t="s">
        <v>92</v>
      </c>
      <c r="J246" s="151" t="s">
        <v>92</v>
      </c>
      <c r="K246" s="149" t="s">
        <v>92</v>
      </c>
      <c r="L246" s="151" t="s">
        <v>92</v>
      </c>
      <c r="M246" s="150" t="s">
        <v>93</v>
      </c>
      <c r="N246" s="151" t="s">
        <v>92</v>
      </c>
      <c r="O246" s="151" t="s">
        <v>92</v>
      </c>
      <c r="P246" s="151" t="s">
        <v>92</v>
      </c>
      <c r="Q246" s="151" t="s">
        <v>93</v>
      </c>
      <c r="R246" s="149" t="s">
        <v>92</v>
      </c>
      <c r="S246" s="150" t="s">
        <v>92</v>
      </c>
      <c r="T246" s="151" t="s">
        <v>93</v>
      </c>
    </row>
    <row r="247" spans="1:20" ht="20.25" customHeight="1" x14ac:dyDescent="0.6">
      <c r="A247" s="60" t="s">
        <v>282</v>
      </c>
      <c r="B247" s="60" t="s">
        <v>286</v>
      </c>
      <c r="C247" s="60" t="s">
        <v>21</v>
      </c>
      <c r="D247" s="60" t="s">
        <v>165</v>
      </c>
      <c r="E247" s="149" t="s">
        <v>93</v>
      </c>
      <c r="F247" s="150" t="s">
        <v>93</v>
      </c>
      <c r="G247" s="151" t="s">
        <v>93</v>
      </c>
      <c r="H247" s="151" t="s">
        <v>92</v>
      </c>
      <c r="I247" s="151" t="s">
        <v>93</v>
      </c>
      <c r="J247" s="151" t="s">
        <v>92</v>
      </c>
      <c r="K247" s="149" t="s">
        <v>92</v>
      </c>
      <c r="L247" s="151" t="s">
        <v>93</v>
      </c>
      <c r="M247" s="150" t="s">
        <v>92</v>
      </c>
      <c r="N247" s="151" t="s">
        <v>92</v>
      </c>
      <c r="O247" s="151" t="s">
        <v>93</v>
      </c>
      <c r="P247" s="151" t="s">
        <v>92</v>
      </c>
      <c r="Q247" s="151" t="s">
        <v>92</v>
      </c>
      <c r="R247" s="149" t="s">
        <v>93</v>
      </c>
      <c r="S247" s="150" t="s">
        <v>93</v>
      </c>
      <c r="T247" s="151" t="s">
        <v>92</v>
      </c>
    </row>
    <row r="248" spans="1:20" ht="20.25" customHeight="1" x14ac:dyDescent="0.6">
      <c r="A248" s="60" t="s">
        <v>282</v>
      </c>
      <c r="B248" s="60" t="s">
        <v>287</v>
      </c>
      <c r="C248" s="60" t="s">
        <v>233</v>
      </c>
      <c r="D248" s="60" t="s">
        <v>165</v>
      </c>
      <c r="E248" s="149" t="s">
        <v>93</v>
      </c>
      <c r="F248" s="150" t="s">
        <v>92</v>
      </c>
      <c r="G248" s="151" t="s">
        <v>93</v>
      </c>
      <c r="H248" s="151" t="s">
        <v>93</v>
      </c>
      <c r="I248" s="151" t="s">
        <v>93</v>
      </c>
      <c r="J248" s="151" t="s">
        <v>93</v>
      </c>
      <c r="K248" s="149" t="s">
        <v>93</v>
      </c>
      <c r="L248" s="151" t="s">
        <v>93</v>
      </c>
      <c r="M248" s="150" t="s">
        <v>93</v>
      </c>
      <c r="N248" s="151" t="s">
        <v>93</v>
      </c>
      <c r="O248" s="151" t="s">
        <v>92</v>
      </c>
      <c r="P248" s="151" t="s">
        <v>92</v>
      </c>
      <c r="Q248" s="151" t="s">
        <v>92</v>
      </c>
      <c r="R248" s="149" t="s">
        <v>93</v>
      </c>
      <c r="S248" s="150" t="s">
        <v>93</v>
      </c>
      <c r="T248" s="151" t="s">
        <v>93</v>
      </c>
    </row>
    <row r="249" spans="1:20" ht="20.25" customHeight="1" x14ac:dyDescent="0.6">
      <c r="A249" s="60" t="s">
        <v>282</v>
      </c>
      <c r="B249" s="60" t="s">
        <v>287</v>
      </c>
      <c r="C249" s="60" t="s">
        <v>23</v>
      </c>
      <c r="D249" s="60" t="s">
        <v>165</v>
      </c>
      <c r="E249" s="149" t="s">
        <v>93</v>
      </c>
      <c r="F249" s="150" t="s">
        <v>93</v>
      </c>
      <c r="G249" s="151" t="s">
        <v>93</v>
      </c>
      <c r="H249" s="151" t="s">
        <v>92</v>
      </c>
      <c r="I249" s="151" t="s">
        <v>93</v>
      </c>
      <c r="J249" s="151" t="s">
        <v>92</v>
      </c>
      <c r="K249" s="149" t="s">
        <v>92</v>
      </c>
      <c r="L249" s="151" t="s">
        <v>93</v>
      </c>
      <c r="M249" s="150" t="s">
        <v>93</v>
      </c>
      <c r="N249" s="151" t="s">
        <v>92</v>
      </c>
      <c r="O249" s="151" t="s">
        <v>92</v>
      </c>
      <c r="P249" s="151" t="s">
        <v>92</v>
      </c>
      <c r="Q249" s="151" t="s">
        <v>92</v>
      </c>
      <c r="R249" s="149" t="s">
        <v>92</v>
      </c>
      <c r="S249" s="150" t="s">
        <v>92</v>
      </c>
      <c r="T249" s="151" t="s">
        <v>93</v>
      </c>
    </row>
    <row r="250" spans="1:20" ht="20.25" customHeight="1" x14ac:dyDescent="0.6">
      <c r="A250" s="60" t="s">
        <v>282</v>
      </c>
      <c r="B250" s="60" t="s">
        <v>287</v>
      </c>
      <c r="C250" s="60" t="s">
        <v>815</v>
      </c>
      <c r="D250" s="60" t="s">
        <v>165</v>
      </c>
      <c r="E250" s="149" t="s">
        <v>93</v>
      </c>
      <c r="F250" s="150" t="s">
        <v>93</v>
      </c>
      <c r="G250" s="151" t="s">
        <v>93</v>
      </c>
      <c r="H250" s="151" t="s">
        <v>93</v>
      </c>
      <c r="I250" s="151" t="s">
        <v>93</v>
      </c>
      <c r="J250" s="151" t="s">
        <v>93</v>
      </c>
      <c r="K250" s="149" t="s">
        <v>93</v>
      </c>
      <c r="L250" s="151" t="s">
        <v>93</v>
      </c>
      <c r="M250" s="150" t="s">
        <v>93</v>
      </c>
      <c r="N250" s="151" t="s">
        <v>92</v>
      </c>
      <c r="O250" s="151" t="s">
        <v>92</v>
      </c>
      <c r="P250" s="151" t="s">
        <v>92</v>
      </c>
      <c r="Q250" s="151" t="s">
        <v>93</v>
      </c>
      <c r="R250" s="149" t="s">
        <v>93</v>
      </c>
      <c r="S250" s="150" t="s">
        <v>92</v>
      </c>
      <c r="T250" s="151" t="s">
        <v>93</v>
      </c>
    </row>
    <row r="251" spans="1:20" ht="20.25" customHeight="1" x14ac:dyDescent="0.6">
      <c r="A251" s="60" t="s">
        <v>282</v>
      </c>
      <c r="B251" s="60" t="s">
        <v>287</v>
      </c>
      <c r="C251" s="60" t="s">
        <v>30</v>
      </c>
      <c r="D251" s="60" t="s">
        <v>165</v>
      </c>
      <c r="E251" s="149" t="s">
        <v>93</v>
      </c>
      <c r="F251" s="150" t="s">
        <v>92</v>
      </c>
      <c r="G251" s="151" t="s">
        <v>93</v>
      </c>
      <c r="H251" s="151" t="s">
        <v>93</v>
      </c>
      <c r="I251" s="151" t="s">
        <v>93</v>
      </c>
      <c r="J251" s="151" t="s">
        <v>93</v>
      </c>
      <c r="K251" s="149" t="s">
        <v>93</v>
      </c>
      <c r="L251" s="151" t="s">
        <v>93</v>
      </c>
      <c r="M251" s="150" t="s">
        <v>93</v>
      </c>
      <c r="N251" s="151" t="s">
        <v>92</v>
      </c>
      <c r="O251" s="151" t="s">
        <v>92</v>
      </c>
      <c r="P251" s="151" t="s">
        <v>92</v>
      </c>
      <c r="Q251" s="151" t="s">
        <v>92</v>
      </c>
      <c r="R251" s="149" t="s">
        <v>93</v>
      </c>
      <c r="S251" s="150" t="s">
        <v>93</v>
      </c>
      <c r="T251" s="151" t="s">
        <v>93</v>
      </c>
    </row>
    <row r="252" spans="1:20" ht="20.25" customHeight="1" x14ac:dyDescent="0.6">
      <c r="A252" s="60" t="s">
        <v>282</v>
      </c>
      <c r="B252" s="60" t="s">
        <v>287</v>
      </c>
      <c r="C252" s="60" t="s">
        <v>650</v>
      </c>
      <c r="D252" s="60" t="s">
        <v>165</v>
      </c>
      <c r="E252" s="149" t="s">
        <v>93</v>
      </c>
      <c r="F252" s="150" t="s">
        <v>93</v>
      </c>
      <c r="G252" s="151" t="s">
        <v>93</v>
      </c>
      <c r="H252" s="151" t="s">
        <v>93</v>
      </c>
      <c r="I252" s="151" t="s">
        <v>93</v>
      </c>
      <c r="J252" s="151" t="s">
        <v>93</v>
      </c>
      <c r="K252" s="149" t="s">
        <v>92</v>
      </c>
      <c r="L252" s="151" t="s">
        <v>93</v>
      </c>
      <c r="M252" s="150" t="s">
        <v>93</v>
      </c>
      <c r="N252" s="151" t="s">
        <v>92</v>
      </c>
      <c r="O252" s="151" t="s">
        <v>92</v>
      </c>
      <c r="P252" s="151" t="s">
        <v>93</v>
      </c>
      <c r="Q252" s="151" t="s">
        <v>93</v>
      </c>
      <c r="R252" s="149" t="s">
        <v>92</v>
      </c>
      <c r="S252" s="150" t="s">
        <v>93</v>
      </c>
      <c r="T252" s="151" t="s">
        <v>93</v>
      </c>
    </row>
    <row r="253" spans="1:20" ht="20.25" customHeight="1" x14ac:dyDescent="0.6">
      <c r="A253" s="60" t="s">
        <v>282</v>
      </c>
      <c r="B253" s="60" t="s">
        <v>287</v>
      </c>
      <c r="C253" s="60" t="s">
        <v>46</v>
      </c>
      <c r="D253" s="60" t="s">
        <v>165</v>
      </c>
      <c r="E253" s="149" t="s">
        <v>93</v>
      </c>
      <c r="F253" s="150" t="s">
        <v>92</v>
      </c>
      <c r="G253" s="151" t="s">
        <v>93</v>
      </c>
      <c r="H253" s="151" t="s">
        <v>92</v>
      </c>
      <c r="I253" s="151" t="s">
        <v>93</v>
      </c>
      <c r="J253" s="151" t="s">
        <v>92</v>
      </c>
      <c r="K253" s="149" t="s">
        <v>92</v>
      </c>
      <c r="L253" s="151" t="s">
        <v>92</v>
      </c>
      <c r="M253" s="150" t="s">
        <v>93</v>
      </c>
      <c r="N253" s="151" t="s">
        <v>92</v>
      </c>
      <c r="O253" s="151" t="s">
        <v>92</v>
      </c>
      <c r="P253" s="151" t="s">
        <v>92</v>
      </c>
      <c r="Q253" s="151" t="s">
        <v>92</v>
      </c>
      <c r="R253" s="149" t="s">
        <v>93</v>
      </c>
      <c r="S253" s="150" t="s">
        <v>93</v>
      </c>
      <c r="T253" s="151" t="s">
        <v>93</v>
      </c>
    </row>
    <row r="254" spans="1:20" ht="20.25" customHeight="1" x14ac:dyDescent="0.6">
      <c r="A254" s="60" t="s">
        <v>282</v>
      </c>
      <c r="B254" s="60" t="s">
        <v>287</v>
      </c>
      <c r="C254" s="60" t="s">
        <v>48</v>
      </c>
      <c r="D254" s="60" t="s">
        <v>165</v>
      </c>
      <c r="E254" s="149" t="s">
        <v>93</v>
      </c>
      <c r="F254" s="150" t="s">
        <v>93</v>
      </c>
      <c r="G254" s="151" t="s">
        <v>93</v>
      </c>
      <c r="H254" s="151" t="s">
        <v>92</v>
      </c>
      <c r="I254" s="151" t="s">
        <v>93</v>
      </c>
      <c r="J254" s="151" t="s">
        <v>92</v>
      </c>
      <c r="K254" s="149" t="s">
        <v>92</v>
      </c>
      <c r="L254" s="151" t="s">
        <v>93</v>
      </c>
      <c r="M254" s="150" t="s">
        <v>93</v>
      </c>
      <c r="N254" s="151" t="s">
        <v>92</v>
      </c>
      <c r="O254" s="151" t="s">
        <v>92</v>
      </c>
      <c r="P254" s="151" t="s">
        <v>92</v>
      </c>
      <c r="Q254" s="151" t="s">
        <v>92</v>
      </c>
      <c r="R254" s="149" t="s">
        <v>93</v>
      </c>
      <c r="S254" s="150" t="s">
        <v>93</v>
      </c>
      <c r="T254" s="151" t="s">
        <v>93</v>
      </c>
    </row>
    <row r="255" spans="1:20" ht="20.25" customHeight="1" x14ac:dyDescent="0.6">
      <c r="A255" s="60" t="s">
        <v>282</v>
      </c>
      <c r="B255" s="60" t="s">
        <v>288</v>
      </c>
      <c r="C255" s="60" t="s">
        <v>816</v>
      </c>
      <c r="D255" s="60" t="s">
        <v>165</v>
      </c>
      <c r="E255" s="149" t="s">
        <v>93</v>
      </c>
      <c r="F255" s="150" t="s">
        <v>93</v>
      </c>
      <c r="G255" s="151" t="s">
        <v>93</v>
      </c>
      <c r="H255" s="151" t="s">
        <v>92</v>
      </c>
      <c r="I255" s="151" t="s">
        <v>93</v>
      </c>
      <c r="J255" s="151" t="s">
        <v>92</v>
      </c>
      <c r="K255" s="149" t="s">
        <v>92</v>
      </c>
      <c r="L255" s="151" t="s">
        <v>92</v>
      </c>
      <c r="M255" s="150" t="s">
        <v>93</v>
      </c>
      <c r="N255" s="151" t="s">
        <v>92</v>
      </c>
      <c r="O255" s="151" t="s">
        <v>92</v>
      </c>
      <c r="P255" s="151" t="s">
        <v>93</v>
      </c>
      <c r="Q255" s="151" t="s">
        <v>92</v>
      </c>
      <c r="R255" s="149" t="s">
        <v>93</v>
      </c>
      <c r="S255" s="150" t="s">
        <v>93</v>
      </c>
      <c r="T255" s="151" t="s">
        <v>93</v>
      </c>
    </row>
    <row r="256" spans="1:20" ht="20.25" customHeight="1" x14ac:dyDescent="0.6">
      <c r="A256" s="60" t="s">
        <v>282</v>
      </c>
      <c r="B256" s="60" t="s">
        <v>289</v>
      </c>
      <c r="C256" s="60" t="s">
        <v>5</v>
      </c>
      <c r="D256" s="60" t="s">
        <v>167</v>
      </c>
      <c r="E256" s="149" t="s">
        <v>93</v>
      </c>
      <c r="F256" s="150" t="s">
        <v>93</v>
      </c>
      <c r="G256" s="151" t="s">
        <v>93</v>
      </c>
      <c r="H256" s="151" t="s">
        <v>93</v>
      </c>
      <c r="I256" s="151" t="s">
        <v>92</v>
      </c>
      <c r="J256" s="151" t="s">
        <v>93</v>
      </c>
      <c r="K256" s="149" t="s">
        <v>93</v>
      </c>
      <c r="L256" s="151" t="s">
        <v>93</v>
      </c>
      <c r="M256" s="150" t="s">
        <v>93</v>
      </c>
      <c r="N256" s="151" t="s">
        <v>92</v>
      </c>
      <c r="O256" s="151" t="s">
        <v>92</v>
      </c>
      <c r="P256" s="151" t="s">
        <v>93</v>
      </c>
      <c r="Q256" s="151" t="s">
        <v>93</v>
      </c>
      <c r="R256" s="149" t="s">
        <v>93</v>
      </c>
      <c r="S256" s="150" t="s">
        <v>93</v>
      </c>
      <c r="T256" s="151" t="s">
        <v>93</v>
      </c>
    </row>
    <row r="257" spans="1:20" ht="20.25" customHeight="1" x14ac:dyDescent="0.6">
      <c r="A257" s="60" t="s">
        <v>282</v>
      </c>
      <c r="B257" s="60" t="s">
        <v>289</v>
      </c>
      <c r="C257" s="60" t="s">
        <v>233</v>
      </c>
      <c r="D257" s="60" t="s">
        <v>167</v>
      </c>
      <c r="E257" s="149" t="s">
        <v>93</v>
      </c>
      <c r="F257" s="150" t="s">
        <v>93</v>
      </c>
      <c r="G257" s="151" t="s">
        <v>93</v>
      </c>
      <c r="H257" s="151" t="s">
        <v>93</v>
      </c>
      <c r="I257" s="151" t="s">
        <v>92</v>
      </c>
      <c r="J257" s="151" t="s">
        <v>93</v>
      </c>
      <c r="K257" s="149" t="s">
        <v>93</v>
      </c>
      <c r="L257" s="151" t="s">
        <v>93</v>
      </c>
      <c r="M257" s="150" t="s">
        <v>93</v>
      </c>
      <c r="N257" s="151" t="s">
        <v>92</v>
      </c>
      <c r="O257" s="151" t="s">
        <v>92</v>
      </c>
      <c r="P257" s="151" t="s">
        <v>93</v>
      </c>
      <c r="Q257" s="151" t="s">
        <v>93</v>
      </c>
      <c r="R257" s="149" t="s">
        <v>93</v>
      </c>
      <c r="S257" s="150" t="s">
        <v>93</v>
      </c>
      <c r="T257" s="151" t="s">
        <v>93</v>
      </c>
    </row>
    <row r="258" spans="1:20" ht="20.25" customHeight="1" x14ac:dyDescent="0.6">
      <c r="A258" s="60" t="s">
        <v>282</v>
      </c>
      <c r="B258" s="60" t="s">
        <v>289</v>
      </c>
      <c r="C258" s="60" t="s">
        <v>23</v>
      </c>
      <c r="D258" s="60" t="s">
        <v>167</v>
      </c>
      <c r="E258" s="149" t="s">
        <v>93</v>
      </c>
      <c r="F258" s="150" t="s">
        <v>93</v>
      </c>
      <c r="G258" s="151" t="s">
        <v>93</v>
      </c>
      <c r="H258" s="151" t="s">
        <v>93</v>
      </c>
      <c r="I258" s="151" t="s">
        <v>93</v>
      </c>
      <c r="J258" s="151" t="s">
        <v>93</v>
      </c>
      <c r="K258" s="149" t="s">
        <v>93</v>
      </c>
      <c r="L258" s="151" t="s">
        <v>93</v>
      </c>
      <c r="M258" s="150" t="s">
        <v>93</v>
      </c>
      <c r="N258" s="151" t="s">
        <v>92</v>
      </c>
      <c r="O258" s="151" t="s">
        <v>92</v>
      </c>
      <c r="P258" s="151" t="s">
        <v>92</v>
      </c>
      <c r="Q258" s="151" t="s">
        <v>93</v>
      </c>
      <c r="R258" s="149" t="s">
        <v>93</v>
      </c>
      <c r="S258" s="150" t="s">
        <v>93</v>
      </c>
      <c r="T258" s="151" t="s">
        <v>93</v>
      </c>
    </row>
    <row r="259" spans="1:20" ht="20.25" customHeight="1" x14ac:dyDescent="0.6">
      <c r="A259" s="60" t="s">
        <v>282</v>
      </c>
      <c r="B259" s="60" t="s">
        <v>289</v>
      </c>
      <c r="C259" s="60" t="s">
        <v>30</v>
      </c>
      <c r="D259" s="60" t="s">
        <v>167</v>
      </c>
      <c r="E259" s="149" t="s">
        <v>93</v>
      </c>
      <c r="F259" s="150" t="s">
        <v>93</v>
      </c>
      <c r="G259" s="151" t="s">
        <v>93</v>
      </c>
      <c r="H259" s="151" t="s">
        <v>93</v>
      </c>
      <c r="I259" s="151" t="s">
        <v>93</v>
      </c>
      <c r="J259" s="151" t="s">
        <v>93</v>
      </c>
      <c r="K259" s="149" t="s">
        <v>93</v>
      </c>
      <c r="L259" s="151" t="s">
        <v>93</v>
      </c>
      <c r="M259" s="150" t="s">
        <v>93</v>
      </c>
      <c r="N259" s="151" t="s">
        <v>92</v>
      </c>
      <c r="O259" s="151" t="s">
        <v>92</v>
      </c>
      <c r="P259" s="151" t="s">
        <v>92</v>
      </c>
      <c r="Q259" s="151" t="s">
        <v>92</v>
      </c>
      <c r="R259" s="149" t="s">
        <v>93</v>
      </c>
      <c r="S259" s="150" t="s">
        <v>93</v>
      </c>
      <c r="T259" s="151" t="s">
        <v>93</v>
      </c>
    </row>
    <row r="260" spans="1:20" ht="20.25" customHeight="1" x14ac:dyDescent="0.6">
      <c r="A260" s="60" t="s">
        <v>282</v>
      </c>
      <c r="B260" s="60" t="s">
        <v>289</v>
      </c>
      <c r="C260" s="60" t="s">
        <v>34</v>
      </c>
      <c r="D260" s="60" t="s">
        <v>167</v>
      </c>
      <c r="E260" s="149" t="s">
        <v>93</v>
      </c>
      <c r="F260" s="150" t="s">
        <v>92</v>
      </c>
      <c r="G260" s="151" t="s">
        <v>93</v>
      </c>
      <c r="H260" s="151" t="s">
        <v>93</v>
      </c>
      <c r="I260" s="151" t="s">
        <v>93</v>
      </c>
      <c r="J260" s="151" t="s">
        <v>93</v>
      </c>
      <c r="K260" s="149" t="s">
        <v>93</v>
      </c>
      <c r="L260" s="151" t="s">
        <v>93</v>
      </c>
      <c r="M260" s="150" t="s">
        <v>93</v>
      </c>
      <c r="N260" s="151" t="s">
        <v>92</v>
      </c>
      <c r="O260" s="151" t="s">
        <v>92</v>
      </c>
      <c r="P260" s="151" t="s">
        <v>92</v>
      </c>
      <c r="Q260" s="151" t="s">
        <v>93</v>
      </c>
      <c r="R260" s="149" t="s">
        <v>93</v>
      </c>
      <c r="S260" s="150" t="s">
        <v>93</v>
      </c>
      <c r="T260" s="151" t="s">
        <v>93</v>
      </c>
    </row>
    <row r="261" spans="1:20" ht="20.25" customHeight="1" x14ac:dyDescent="0.6">
      <c r="A261" s="60" t="s">
        <v>282</v>
      </c>
      <c r="B261" s="60" t="s">
        <v>289</v>
      </c>
      <c r="C261" s="60" t="s">
        <v>40</v>
      </c>
      <c r="D261" s="60" t="s">
        <v>167</v>
      </c>
      <c r="E261" s="149" t="s">
        <v>93</v>
      </c>
      <c r="F261" s="150" t="s">
        <v>92</v>
      </c>
      <c r="G261" s="151" t="s">
        <v>93</v>
      </c>
      <c r="H261" s="151" t="s">
        <v>92</v>
      </c>
      <c r="I261" s="151" t="s">
        <v>93</v>
      </c>
      <c r="J261" s="151" t="s">
        <v>93</v>
      </c>
      <c r="K261" s="149" t="s">
        <v>93</v>
      </c>
      <c r="L261" s="151" t="s">
        <v>93</v>
      </c>
      <c r="M261" s="150" t="s">
        <v>93</v>
      </c>
      <c r="N261" s="151" t="s">
        <v>92</v>
      </c>
      <c r="O261" s="151" t="s">
        <v>92</v>
      </c>
      <c r="P261" s="151" t="s">
        <v>93</v>
      </c>
      <c r="Q261" s="151" t="s">
        <v>93</v>
      </c>
      <c r="R261" s="149" t="s">
        <v>92</v>
      </c>
      <c r="S261" s="150" t="s">
        <v>93</v>
      </c>
      <c r="T261" s="151" t="s">
        <v>93</v>
      </c>
    </row>
    <row r="262" spans="1:20" ht="20.25" customHeight="1" x14ac:dyDescent="0.6">
      <c r="A262" s="60" t="s">
        <v>282</v>
      </c>
      <c r="B262" s="60" t="s">
        <v>289</v>
      </c>
      <c r="C262" s="60" t="s">
        <v>44</v>
      </c>
      <c r="D262" s="60" t="s">
        <v>167</v>
      </c>
      <c r="E262" s="149" t="s">
        <v>93</v>
      </c>
      <c r="F262" s="150" t="s">
        <v>93</v>
      </c>
      <c r="G262" s="151" t="s">
        <v>93</v>
      </c>
      <c r="H262" s="151" t="s">
        <v>93</v>
      </c>
      <c r="I262" s="151" t="s">
        <v>93</v>
      </c>
      <c r="J262" s="151" t="s">
        <v>93</v>
      </c>
      <c r="K262" s="149" t="s">
        <v>93</v>
      </c>
      <c r="L262" s="151" t="s">
        <v>93</v>
      </c>
      <c r="M262" s="150" t="s">
        <v>93</v>
      </c>
      <c r="N262" s="151" t="s">
        <v>92</v>
      </c>
      <c r="O262" s="151" t="s">
        <v>92</v>
      </c>
      <c r="P262" s="151" t="s">
        <v>93</v>
      </c>
      <c r="Q262" s="151" t="s">
        <v>93</v>
      </c>
      <c r="R262" s="149" t="s">
        <v>93</v>
      </c>
      <c r="S262" s="150" t="s">
        <v>93</v>
      </c>
      <c r="T262" s="151" t="s">
        <v>93</v>
      </c>
    </row>
    <row r="263" spans="1:20" ht="20.25" customHeight="1" x14ac:dyDescent="0.6">
      <c r="A263" s="60" t="s">
        <v>282</v>
      </c>
      <c r="B263" s="60" t="s">
        <v>289</v>
      </c>
      <c r="C263" s="60" t="s">
        <v>46</v>
      </c>
      <c r="D263" s="60" t="s">
        <v>167</v>
      </c>
      <c r="E263" s="149" t="s">
        <v>93</v>
      </c>
      <c r="F263" s="150" t="s">
        <v>93</v>
      </c>
      <c r="G263" s="151" t="s">
        <v>93</v>
      </c>
      <c r="H263" s="151" t="s">
        <v>93</v>
      </c>
      <c r="I263" s="151" t="s">
        <v>93</v>
      </c>
      <c r="J263" s="151" t="s">
        <v>93</v>
      </c>
      <c r="K263" s="149" t="s">
        <v>93</v>
      </c>
      <c r="L263" s="151" t="s">
        <v>93</v>
      </c>
      <c r="M263" s="150" t="s">
        <v>93</v>
      </c>
      <c r="N263" s="151" t="s">
        <v>93</v>
      </c>
      <c r="O263" s="151" t="s">
        <v>92</v>
      </c>
      <c r="P263" s="151" t="s">
        <v>93</v>
      </c>
      <c r="Q263" s="151" t="s">
        <v>93</v>
      </c>
      <c r="R263" s="149" t="s">
        <v>93</v>
      </c>
      <c r="S263" s="150" t="s">
        <v>93</v>
      </c>
      <c r="T263" s="151" t="s">
        <v>93</v>
      </c>
    </row>
    <row r="264" spans="1:20" ht="20.25" customHeight="1" x14ac:dyDescent="0.6">
      <c r="A264" s="60" t="s">
        <v>282</v>
      </c>
      <c r="B264" s="60" t="s">
        <v>289</v>
      </c>
      <c r="C264" s="60" t="s">
        <v>48</v>
      </c>
      <c r="D264" s="60" t="s">
        <v>167</v>
      </c>
      <c r="E264" s="149" t="s">
        <v>93</v>
      </c>
      <c r="F264" s="150" t="s">
        <v>93</v>
      </c>
      <c r="G264" s="151" t="s">
        <v>93</v>
      </c>
      <c r="H264" s="151" t="s">
        <v>93</v>
      </c>
      <c r="I264" s="151" t="s">
        <v>93</v>
      </c>
      <c r="J264" s="151" t="s">
        <v>93</v>
      </c>
      <c r="K264" s="149" t="s">
        <v>93</v>
      </c>
      <c r="L264" s="151" t="s">
        <v>93</v>
      </c>
      <c r="M264" s="150" t="s">
        <v>93</v>
      </c>
      <c r="N264" s="151" t="s">
        <v>92</v>
      </c>
      <c r="O264" s="151" t="s">
        <v>92</v>
      </c>
      <c r="P264" s="151" t="s">
        <v>93</v>
      </c>
      <c r="Q264" s="151" t="s">
        <v>93</v>
      </c>
      <c r="R264" s="149" t="s">
        <v>93</v>
      </c>
      <c r="S264" s="150" t="s">
        <v>93</v>
      </c>
      <c r="T264" s="151" t="s">
        <v>93</v>
      </c>
    </row>
    <row r="265" spans="1:20" ht="20.25" customHeight="1" x14ac:dyDescent="0.6">
      <c r="A265" s="60" t="s">
        <v>282</v>
      </c>
      <c r="B265" s="60" t="s">
        <v>290</v>
      </c>
      <c r="C265" s="60" t="s">
        <v>25</v>
      </c>
      <c r="D265" s="60" t="s">
        <v>165</v>
      </c>
      <c r="E265" s="149" t="s">
        <v>93</v>
      </c>
      <c r="F265" s="150" t="s">
        <v>93</v>
      </c>
      <c r="G265" s="151" t="s">
        <v>93</v>
      </c>
      <c r="H265" s="151" t="s">
        <v>93</v>
      </c>
      <c r="I265" s="151" t="s">
        <v>93</v>
      </c>
      <c r="J265" s="151" t="s">
        <v>93</v>
      </c>
      <c r="K265" s="149" t="s">
        <v>93</v>
      </c>
      <c r="L265" s="151" t="s">
        <v>92</v>
      </c>
      <c r="M265" s="150" t="s">
        <v>93</v>
      </c>
      <c r="N265" s="151" t="s">
        <v>92</v>
      </c>
      <c r="O265" s="151" t="s">
        <v>92</v>
      </c>
      <c r="P265" s="151" t="s">
        <v>92</v>
      </c>
      <c r="Q265" s="151" t="s">
        <v>93</v>
      </c>
      <c r="R265" s="149" t="s">
        <v>93</v>
      </c>
      <c r="S265" s="150" t="s">
        <v>93</v>
      </c>
      <c r="T265" s="151" t="s">
        <v>93</v>
      </c>
    </row>
    <row r="266" spans="1:20" ht="20.25" customHeight="1" x14ac:dyDescent="0.6">
      <c r="A266" s="60" t="s">
        <v>282</v>
      </c>
      <c r="B266" s="60" t="s">
        <v>291</v>
      </c>
      <c r="C266" s="60" t="s">
        <v>25</v>
      </c>
      <c r="D266" s="60" t="s">
        <v>165</v>
      </c>
      <c r="E266" s="149" t="s">
        <v>93</v>
      </c>
      <c r="F266" s="150" t="s">
        <v>93</v>
      </c>
      <c r="G266" s="151" t="s">
        <v>93</v>
      </c>
      <c r="H266" s="151" t="s">
        <v>93</v>
      </c>
      <c r="I266" s="151" t="s">
        <v>93</v>
      </c>
      <c r="J266" s="151" t="s">
        <v>93</v>
      </c>
      <c r="K266" s="149" t="s">
        <v>93</v>
      </c>
      <c r="L266" s="151" t="s">
        <v>93</v>
      </c>
      <c r="M266" s="150" t="s">
        <v>93</v>
      </c>
      <c r="N266" s="151" t="s">
        <v>92</v>
      </c>
      <c r="O266" s="151" t="s">
        <v>92</v>
      </c>
      <c r="P266" s="151" t="s">
        <v>92</v>
      </c>
      <c r="Q266" s="151" t="s">
        <v>92</v>
      </c>
      <c r="R266" s="149" t="s">
        <v>92</v>
      </c>
      <c r="S266" s="150" t="s">
        <v>92</v>
      </c>
      <c r="T266" s="151" t="s">
        <v>93</v>
      </c>
    </row>
    <row r="267" spans="1:20" ht="20.25" customHeight="1" x14ac:dyDescent="0.6">
      <c r="A267" s="60" t="s">
        <v>292</v>
      </c>
      <c r="B267" s="60" t="s">
        <v>293</v>
      </c>
      <c r="C267" s="60" t="s">
        <v>21</v>
      </c>
      <c r="D267" s="60" t="s">
        <v>167</v>
      </c>
      <c r="E267" s="149" t="s">
        <v>93</v>
      </c>
      <c r="F267" s="150" t="s">
        <v>92</v>
      </c>
      <c r="G267" s="151" t="s">
        <v>93</v>
      </c>
      <c r="H267" s="151" t="s">
        <v>92</v>
      </c>
      <c r="I267" s="151" t="s">
        <v>93</v>
      </c>
      <c r="J267" s="151" t="s">
        <v>93</v>
      </c>
      <c r="K267" s="149" t="s">
        <v>92</v>
      </c>
      <c r="L267" s="151" t="s">
        <v>93</v>
      </c>
      <c r="M267" s="150" t="s">
        <v>93</v>
      </c>
      <c r="N267" s="151" t="s">
        <v>92</v>
      </c>
      <c r="O267" s="151" t="s">
        <v>93</v>
      </c>
      <c r="P267" s="151" t="s">
        <v>93</v>
      </c>
      <c r="Q267" s="151" t="s">
        <v>92</v>
      </c>
      <c r="R267" s="149" t="s">
        <v>93</v>
      </c>
      <c r="S267" s="150" t="s">
        <v>93</v>
      </c>
      <c r="T267" s="151" t="s">
        <v>93</v>
      </c>
    </row>
    <row r="268" spans="1:20" ht="20.25" customHeight="1" x14ac:dyDescent="0.6">
      <c r="A268" s="60" t="s">
        <v>292</v>
      </c>
      <c r="B268" s="60" t="s">
        <v>293</v>
      </c>
      <c r="C268" s="60" t="s">
        <v>23</v>
      </c>
      <c r="D268" s="60" t="s">
        <v>167</v>
      </c>
      <c r="E268" s="149" t="s">
        <v>93</v>
      </c>
      <c r="F268" s="150" t="s">
        <v>92</v>
      </c>
      <c r="G268" s="151" t="s">
        <v>93</v>
      </c>
      <c r="H268" s="151" t="s">
        <v>93</v>
      </c>
      <c r="I268" s="151" t="s">
        <v>93</v>
      </c>
      <c r="J268" s="151" t="s">
        <v>93</v>
      </c>
      <c r="K268" s="149" t="s">
        <v>93</v>
      </c>
      <c r="L268" s="151" t="s">
        <v>92</v>
      </c>
      <c r="M268" s="150" t="s">
        <v>92</v>
      </c>
      <c r="N268" s="151" t="s">
        <v>92</v>
      </c>
      <c r="O268" s="151" t="s">
        <v>92</v>
      </c>
      <c r="P268" s="151" t="s">
        <v>92</v>
      </c>
      <c r="Q268" s="151" t="s">
        <v>92</v>
      </c>
      <c r="R268" s="149" t="s">
        <v>92</v>
      </c>
      <c r="S268" s="150" t="s">
        <v>93</v>
      </c>
      <c r="T268" s="151" t="s">
        <v>93</v>
      </c>
    </row>
    <row r="269" spans="1:20" ht="20.25" customHeight="1" x14ac:dyDescent="0.6">
      <c r="A269" s="60" t="s">
        <v>292</v>
      </c>
      <c r="B269" s="60" t="s">
        <v>293</v>
      </c>
      <c r="C269" s="60" t="s">
        <v>34</v>
      </c>
      <c r="D269" s="60" t="s">
        <v>167</v>
      </c>
      <c r="E269" s="149" t="s">
        <v>93</v>
      </c>
      <c r="F269" s="150" t="s">
        <v>92</v>
      </c>
      <c r="G269" s="151" t="s">
        <v>92</v>
      </c>
      <c r="H269" s="151" t="s">
        <v>92</v>
      </c>
      <c r="I269" s="151" t="s">
        <v>93</v>
      </c>
      <c r="J269" s="151" t="s">
        <v>92</v>
      </c>
      <c r="K269" s="149" t="s">
        <v>92</v>
      </c>
      <c r="L269" s="151" t="s">
        <v>92</v>
      </c>
      <c r="M269" s="150" t="s">
        <v>93</v>
      </c>
      <c r="N269" s="151" t="s">
        <v>92</v>
      </c>
      <c r="O269" s="151" t="s">
        <v>92</v>
      </c>
      <c r="P269" s="151" t="s">
        <v>92</v>
      </c>
      <c r="Q269" s="151" t="s">
        <v>92</v>
      </c>
      <c r="R269" s="149" t="s">
        <v>93</v>
      </c>
      <c r="S269" s="150" t="s">
        <v>93</v>
      </c>
      <c r="T269" s="151" t="s">
        <v>93</v>
      </c>
    </row>
    <row r="270" spans="1:20" ht="20.25" customHeight="1" x14ac:dyDescent="0.6">
      <c r="A270" s="60" t="s">
        <v>292</v>
      </c>
      <c r="B270" s="60" t="s">
        <v>293</v>
      </c>
      <c r="C270" s="60" t="s">
        <v>816</v>
      </c>
      <c r="D270" s="60" t="s">
        <v>167</v>
      </c>
      <c r="E270" s="149" t="s">
        <v>93</v>
      </c>
      <c r="F270" s="150" t="s">
        <v>93</v>
      </c>
      <c r="G270" s="151" t="s">
        <v>92</v>
      </c>
      <c r="H270" s="151" t="s">
        <v>92</v>
      </c>
      <c r="I270" s="151" t="s">
        <v>93</v>
      </c>
      <c r="J270" s="151" t="s">
        <v>92</v>
      </c>
      <c r="K270" s="149" t="s">
        <v>92</v>
      </c>
      <c r="L270" s="151" t="s">
        <v>92</v>
      </c>
      <c r="M270" s="150" t="s">
        <v>93</v>
      </c>
      <c r="N270" s="151" t="s">
        <v>92</v>
      </c>
      <c r="O270" s="151" t="s">
        <v>92</v>
      </c>
      <c r="P270" s="151" t="s">
        <v>92</v>
      </c>
      <c r="Q270" s="151" t="s">
        <v>92</v>
      </c>
      <c r="R270" s="149" t="s">
        <v>93</v>
      </c>
      <c r="S270" s="150" t="s">
        <v>93</v>
      </c>
      <c r="T270" s="151" t="s">
        <v>93</v>
      </c>
    </row>
    <row r="271" spans="1:20" ht="20.25" customHeight="1" x14ac:dyDescent="0.6">
      <c r="A271" s="60" t="s">
        <v>292</v>
      </c>
      <c r="B271" s="60" t="s">
        <v>293</v>
      </c>
      <c r="C271" s="60" t="s">
        <v>40</v>
      </c>
      <c r="D271" s="60" t="s">
        <v>167</v>
      </c>
      <c r="E271" s="149" t="s">
        <v>93</v>
      </c>
      <c r="F271" s="150" t="s">
        <v>92</v>
      </c>
      <c r="G271" s="151" t="s">
        <v>93</v>
      </c>
      <c r="H271" s="151" t="s">
        <v>93</v>
      </c>
      <c r="I271" s="151" t="s">
        <v>93</v>
      </c>
      <c r="J271" s="151" t="s">
        <v>93</v>
      </c>
      <c r="K271" s="149" t="s">
        <v>92</v>
      </c>
      <c r="L271" s="151" t="s">
        <v>93</v>
      </c>
      <c r="M271" s="150" t="s">
        <v>93</v>
      </c>
      <c r="N271" s="151" t="s">
        <v>93</v>
      </c>
      <c r="O271" s="151" t="s">
        <v>92</v>
      </c>
      <c r="P271" s="151" t="s">
        <v>93</v>
      </c>
      <c r="Q271" s="151" t="s">
        <v>93</v>
      </c>
      <c r="R271" s="149" t="s">
        <v>93</v>
      </c>
      <c r="S271" s="150" t="s">
        <v>93</v>
      </c>
      <c r="T271" s="151" t="s">
        <v>93</v>
      </c>
    </row>
    <row r="272" spans="1:20" ht="20.25" customHeight="1" x14ac:dyDescent="0.6">
      <c r="A272" s="60" t="s">
        <v>292</v>
      </c>
      <c r="B272" s="60" t="s">
        <v>293</v>
      </c>
      <c r="C272" s="60" t="s">
        <v>44</v>
      </c>
      <c r="D272" s="60" t="s">
        <v>167</v>
      </c>
      <c r="E272" s="149" t="s">
        <v>93</v>
      </c>
      <c r="F272" s="150" t="s">
        <v>92</v>
      </c>
      <c r="G272" s="151" t="s">
        <v>93</v>
      </c>
      <c r="H272" s="151" t="s">
        <v>93</v>
      </c>
      <c r="I272" s="151" t="s">
        <v>93</v>
      </c>
      <c r="J272" s="151" t="s">
        <v>92</v>
      </c>
      <c r="K272" s="149" t="s">
        <v>92</v>
      </c>
      <c r="L272" s="151" t="s">
        <v>93</v>
      </c>
      <c r="M272" s="150" t="s">
        <v>93</v>
      </c>
      <c r="N272" s="151" t="s">
        <v>92</v>
      </c>
      <c r="O272" s="151" t="s">
        <v>92</v>
      </c>
      <c r="P272" s="151" t="s">
        <v>93</v>
      </c>
      <c r="Q272" s="151" t="s">
        <v>93</v>
      </c>
      <c r="R272" s="149" t="s">
        <v>92</v>
      </c>
      <c r="S272" s="150" t="s">
        <v>93</v>
      </c>
      <c r="T272" s="151" t="s">
        <v>93</v>
      </c>
    </row>
    <row r="273" spans="1:20" ht="20.25" customHeight="1" x14ac:dyDescent="0.6">
      <c r="A273" s="60" t="s">
        <v>292</v>
      </c>
      <c r="B273" s="60" t="s">
        <v>293</v>
      </c>
      <c r="C273" s="60" t="s">
        <v>46</v>
      </c>
      <c r="D273" s="60" t="s">
        <v>167</v>
      </c>
      <c r="E273" s="149" t="s">
        <v>93</v>
      </c>
      <c r="F273" s="150" t="s">
        <v>93</v>
      </c>
      <c r="G273" s="151" t="s">
        <v>93</v>
      </c>
      <c r="H273" s="151" t="s">
        <v>93</v>
      </c>
      <c r="I273" s="151" t="s">
        <v>93</v>
      </c>
      <c r="J273" s="151" t="s">
        <v>93</v>
      </c>
      <c r="K273" s="149" t="s">
        <v>93</v>
      </c>
      <c r="L273" s="151" t="s">
        <v>92</v>
      </c>
      <c r="M273" s="150" t="s">
        <v>93</v>
      </c>
      <c r="N273" s="151" t="s">
        <v>92</v>
      </c>
      <c r="O273" s="151" t="s">
        <v>92</v>
      </c>
      <c r="P273" s="151" t="s">
        <v>93</v>
      </c>
      <c r="Q273" s="151" t="s">
        <v>93</v>
      </c>
      <c r="R273" s="149" t="s">
        <v>92</v>
      </c>
      <c r="S273" s="150" t="s">
        <v>93</v>
      </c>
      <c r="T273" s="151" t="s">
        <v>93</v>
      </c>
    </row>
    <row r="274" spans="1:20" ht="20.25" customHeight="1" x14ac:dyDescent="0.6">
      <c r="A274" s="60" t="s">
        <v>292</v>
      </c>
      <c r="B274" s="60" t="s">
        <v>293</v>
      </c>
      <c r="C274" s="60" t="s">
        <v>48</v>
      </c>
      <c r="D274" s="60" t="s">
        <v>167</v>
      </c>
      <c r="E274" s="149" t="s">
        <v>93</v>
      </c>
      <c r="F274" s="150" t="s">
        <v>93</v>
      </c>
      <c r="G274" s="151" t="s">
        <v>93</v>
      </c>
      <c r="H274" s="151" t="s">
        <v>93</v>
      </c>
      <c r="I274" s="151" t="s">
        <v>93</v>
      </c>
      <c r="J274" s="151" t="s">
        <v>93</v>
      </c>
      <c r="K274" s="149" t="s">
        <v>93</v>
      </c>
      <c r="L274" s="151" t="s">
        <v>93</v>
      </c>
      <c r="M274" s="150" t="s">
        <v>93</v>
      </c>
      <c r="N274" s="151" t="s">
        <v>92</v>
      </c>
      <c r="O274" s="151" t="s">
        <v>92</v>
      </c>
      <c r="P274" s="151" t="s">
        <v>93</v>
      </c>
      <c r="Q274" s="151" t="s">
        <v>93</v>
      </c>
      <c r="R274" s="149" t="s">
        <v>93</v>
      </c>
      <c r="S274" s="150" t="s">
        <v>93</v>
      </c>
      <c r="T274" s="151" t="s">
        <v>93</v>
      </c>
    </row>
    <row r="275" spans="1:20" ht="20.25" customHeight="1" x14ac:dyDescent="0.6">
      <c r="A275" s="60" t="s">
        <v>292</v>
      </c>
      <c r="B275" s="60" t="s">
        <v>294</v>
      </c>
      <c r="C275" s="60" t="s">
        <v>25</v>
      </c>
      <c r="D275" s="60" t="s">
        <v>165</v>
      </c>
      <c r="E275" s="149" t="s">
        <v>92</v>
      </c>
      <c r="F275" s="150" t="s">
        <v>93</v>
      </c>
      <c r="G275" s="151" t="s">
        <v>93</v>
      </c>
      <c r="H275" s="151" t="s">
        <v>93</v>
      </c>
      <c r="I275" s="151" t="s">
        <v>93</v>
      </c>
      <c r="J275" s="151" t="s">
        <v>93</v>
      </c>
      <c r="K275" s="149" t="s">
        <v>92</v>
      </c>
      <c r="L275" s="151" t="s">
        <v>93</v>
      </c>
      <c r="M275" s="150" t="s">
        <v>93</v>
      </c>
      <c r="N275" s="151" t="s">
        <v>92</v>
      </c>
      <c r="O275" s="151" t="s">
        <v>92</v>
      </c>
      <c r="P275" s="151" t="s">
        <v>93</v>
      </c>
      <c r="Q275" s="151" t="s">
        <v>92</v>
      </c>
      <c r="R275" s="149" t="s">
        <v>93</v>
      </c>
      <c r="S275" s="150" t="s">
        <v>93</v>
      </c>
      <c r="T275" s="151" t="s">
        <v>93</v>
      </c>
    </row>
    <row r="276" spans="1:20" ht="20.25" customHeight="1" x14ac:dyDescent="0.6">
      <c r="A276" s="60" t="s">
        <v>292</v>
      </c>
      <c r="B276" s="60" t="s">
        <v>295</v>
      </c>
      <c r="C276" s="60" t="s">
        <v>44</v>
      </c>
      <c r="D276" s="60" t="s">
        <v>165</v>
      </c>
      <c r="E276" s="149" t="s">
        <v>93</v>
      </c>
      <c r="F276" s="150" t="s">
        <v>93</v>
      </c>
      <c r="G276" s="151" t="s">
        <v>93</v>
      </c>
      <c r="H276" s="151" t="s">
        <v>93</v>
      </c>
      <c r="I276" s="151" t="s">
        <v>93</v>
      </c>
      <c r="J276" s="151" t="s">
        <v>92</v>
      </c>
      <c r="K276" s="149" t="s">
        <v>92</v>
      </c>
      <c r="L276" s="151" t="s">
        <v>93</v>
      </c>
      <c r="M276" s="150" t="s">
        <v>93</v>
      </c>
      <c r="N276" s="151" t="s">
        <v>92</v>
      </c>
      <c r="O276" s="151" t="s">
        <v>92</v>
      </c>
      <c r="P276" s="151" t="s">
        <v>92</v>
      </c>
      <c r="Q276" s="151" t="s">
        <v>93</v>
      </c>
      <c r="R276" s="149" t="s">
        <v>92</v>
      </c>
      <c r="S276" s="150" t="s">
        <v>93</v>
      </c>
      <c r="T276" s="151" t="s">
        <v>93</v>
      </c>
    </row>
    <row r="277" spans="1:20" ht="20.25" customHeight="1" x14ac:dyDescent="0.6">
      <c r="A277" s="60" t="s">
        <v>292</v>
      </c>
      <c r="B277" s="60" t="s">
        <v>296</v>
      </c>
      <c r="C277" s="60" t="s">
        <v>5</v>
      </c>
      <c r="D277" s="60" t="s">
        <v>167</v>
      </c>
      <c r="E277" s="149" t="s">
        <v>92</v>
      </c>
      <c r="F277" s="150" t="s">
        <v>92</v>
      </c>
      <c r="G277" s="151" t="s">
        <v>92</v>
      </c>
      <c r="H277" s="151" t="s">
        <v>92</v>
      </c>
      <c r="I277" s="151" t="s">
        <v>93</v>
      </c>
      <c r="J277" s="151" t="s">
        <v>93</v>
      </c>
      <c r="K277" s="149" t="s">
        <v>92</v>
      </c>
      <c r="L277" s="151" t="s">
        <v>93</v>
      </c>
      <c r="M277" s="150" t="s">
        <v>93</v>
      </c>
      <c r="N277" s="151" t="s">
        <v>93</v>
      </c>
      <c r="O277" s="151" t="s">
        <v>93</v>
      </c>
      <c r="P277" s="151" t="s">
        <v>93</v>
      </c>
      <c r="Q277" s="151" t="s">
        <v>93</v>
      </c>
      <c r="R277" s="149" t="s">
        <v>93</v>
      </c>
      <c r="S277" s="150" t="s">
        <v>93</v>
      </c>
      <c r="T277" s="151" t="s">
        <v>93</v>
      </c>
    </row>
    <row r="278" spans="1:20" ht="20.25" customHeight="1" x14ac:dyDescent="0.6">
      <c r="A278" s="60" t="s">
        <v>292</v>
      </c>
      <c r="B278" s="60" t="s">
        <v>296</v>
      </c>
      <c r="C278" s="60" t="s">
        <v>21</v>
      </c>
      <c r="D278" s="60" t="s">
        <v>167</v>
      </c>
      <c r="E278" s="149" t="s">
        <v>93</v>
      </c>
      <c r="F278" s="150" t="s">
        <v>93</v>
      </c>
      <c r="G278" s="151" t="s">
        <v>93</v>
      </c>
      <c r="H278" s="151" t="s">
        <v>93</v>
      </c>
      <c r="I278" s="151" t="s">
        <v>93</v>
      </c>
      <c r="J278" s="151" t="s">
        <v>93</v>
      </c>
      <c r="K278" s="149" t="s">
        <v>92</v>
      </c>
      <c r="L278" s="151" t="s">
        <v>93</v>
      </c>
      <c r="M278" s="150" t="s">
        <v>93</v>
      </c>
      <c r="N278" s="151" t="s">
        <v>92</v>
      </c>
      <c r="O278" s="151" t="s">
        <v>92</v>
      </c>
      <c r="P278" s="151" t="s">
        <v>92</v>
      </c>
      <c r="Q278" s="151" t="s">
        <v>92</v>
      </c>
      <c r="R278" s="149" t="s">
        <v>93</v>
      </c>
      <c r="S278" s="150" t="s">
        <v>93</v>
      </c>
      <c r="T278" s="151" t="s">
        <v>93</v>
      </c>
    </row>
    <row r="279" spans="1:20" ht="20.25" customHeight="1" x14ac:dyDescent="0.6">
      <c r="A279" s="60" t="s">
        <v>292</v>
      </c>
      <c r="B279" s="60" t="s">
        <v>296</v>
      </c>
      <c r="C279" s="60" t="s">
        <v>23</v>
      </c>
      <c r="D279" s="60" t="s">
        <v>167</v>
      </c>
      <c r="E279" s="149" t="s">
        <v>93</v>
      </c>
      <c r="F279" s="150" t="s">
        <v>92</v>
      </c>
      <c r="G279" s="151" t="s">
        <v>93</v>
      </c>
      <c r="H279" s="151" t="s">
        <v>93</v>
      </c>
      <c r="I279" s="151" t="s">
        <v>93</v>
      </c>
      <c r="J279" s="151" t="s">
        <v>93</v>
      </c>
      <c r="K279" s="149" t="s">
        <v>92</v>
      </c>
      <c r="L279" s="151" t="s">
        <v>93</v>
      </c>
      <c r="M279" s="150" t="s">
        <v>93</v>
      </c>
      <c r="N279" s="151" t="s">
        <v>92</v>
      </c>
      <c r="O279" s="151" t="s">
        <v>92</v>
      </c>
      <c r="P279" s="151" t="s">
        <v>93</v>
      </c>
      <c r="Q279" s="151" t="s">
        <v>93</v>
      </c>
      <c r="R279" s="149" t="s">
        <v>93</v>
      </c>
      <c r="S279" s="150" t="s">
        <v>93</v>
      </c>
      <c r="T279" s="151" t="s">
        <v>93</v>
      </c>
    </row>
    <row r="280" spans="1:20" ht="20.25" customHeight="1" x14ac:dyDescent="0.6">
      <c r="A280" s="60" t="s">
        <v>292</v>
      </c>
      <c r="B280" s="60" t="s">
        <v>296</v>
      </c>
      <c r="C280" s="60" t="s">
        <v>30</v>
      </c>
      <c r="D280" s="60" t="s">
        <v>167</v>
      </c>
      <c r="E280" s="149" t="s">
        <v>93</v>
      </c>
      <c r="F280" s="150" t="s">
        <v>93</v>
      </c>
      <c r="G280" s="151" t="s">
        <v>93</v>
      </c>
      <c r="H280" s="151" t="s">
        <v>93</v>
      </c>
      <c r="I280" s="151" t="s">
        <v>93</v>
      </c>
      <c r="J280" s="151" t="s">
        <v>93</v>
      </c>
      <c r="K280" s="149" t="s">
        <v>92</v>
      </c>
      <c r="L280" s="151" t="s">
        <v>93</v>
      </c>
      <c r="M280" s="150" t="s">
        <v>93</v>
      </c>
      <c r="N280" s="151" t="s">
        <v>92</v>
      </c>
      <c r="O280" s="151" t="s">
        <v>92</v>
      </c>
      <c r="P280" s="151" t="s">
        <v>92</v>
      </c>
      <c r="Q280" s="151" t="s">
        <v>92</v>
      </c>
      <c r="R280" s="149" t="s">
        <v>92</v>
      </c>
      <c r="S280" s="150" t="s">
        <v>92</v>
      </c>
      <c r="T280" s="151" t="s">
        <v>93</v>
      </c>
    </row>
    <row r="281" spans="1:20" ht="20.25" customHeight="1" x14ac:dyDescent="0.6">
      <c r="A281" s="60" t="s">
        <v>292</v>
      </c>
      <c r="B281" s="60" t="s">
        <v>296</v>
      </c>
      <c r="C281" s="60" t="s">
        <v>651</v>
      </c>
      <c r="D281" s="60" t="s">
        <v>167</v>
      </c>
      <c r="E281" s="149" t="s">
        <v>92</v>
      </c>
      <c r="F281" s="150" t="s">
        <v>92</v>
      </c>
      <c r="G281" s="151" t="s">
        <v>93</v>
      </c>
      <c r="H281" s="151" t="s">
        <v>92</v>
      </c>
      <c r="I281" s="151" t="s">
        <v>93</v>
      </c>
      <c r="J281" s="151" t="s">
        <v>93</v>
      </c>
      <c r="K281" s="149" t="s">
        <v>92</v>
      </c>
      <c r="L281" s="151" t="s">
        <v>93</v>
      </c>
      <c r="M281" s="150" t="s">
        <v>93</v>
      </c>
      <c r="N281" s="151" t="s">
        <v>92</v>
      </c>
      <c r="O281" s="151" t="s">
        <v>92</v>
      </c>
      <c r="P281" s="151" t="s">
        <v>93</v>
      </c>
      <c r="Q281" s="151" t="s">
        <v>92</v>
      </c>
      <c r="R281" s="149" t="s">
        <v>92</v>
      </c>
      <c r="S281" s="150" t="s">
        <v>93</v>
      </c>
      <c r="T281" s="151" t="s">
        <v>93</v>
      </c>
    </row>
    <row r="282" spans="1:20" ht="20.25" customHeight="1" x14ac:dyDescent="0.6">
      <c r="A282" s="60" t="s">
        <v>292</v>
      </c>
      <c r="B282" s="60" t="s">
        <v>296</v>
      </c>
      <c r="C282" s="60" t="s">
        <v>40</v>
      </c>
      <c r="D282" s="60" t="s">
        <v>167</v>
      </c>
      <c r="E282" s="149" t="s">
        <v>92</v>
      </c>
      <c r="F282" s="150" t="s">
        <v>93</v>
      </c>
      <c r="G282" s="151" t="s">
        <v>93</v>
      </c>
      <c r="H282" s="151" t="s">
        <v>93</v>
      </c>
      <c r="I282" s="151" t="s">
        <v>93</v>
      </c>
      <c r="J282" s="151" t="s">
        <v>93</v>
      </c>
      <c r="K282" s="149" t="s">
        <v>92</v>
      </c>
      <c r="L282" s="151" t="s">
        <v>93</v>
      </c>
      <c r="M282" s="150" t="s">
        <v>92</v>
      </c>
      <c r="N282" s="151" t="s">
        <v>92</v>
      </c>
      <c r="O282" s="151" t="s">
        <v>92</v>
      </c>
      <c r="P282" s="151" t="s">
        <v>93</v>
      </c>
      <c r="Q282" s="151" t="s">
        <v>93</v>
      </c>
      <c r="R282" s="149" t="s">
        <v>92</v>
      </c>
      <c r="S282" s="150" t="s">
        <v>93</v>
      </c>
      <c r="T282" s="151" t="s">
        <v>93</v>
      </c>
    </row>
    <row r="283" spans="1:20" ht="20.25" customHeight="1" x14ac:dyDescent="0.6">
      <c r="A283" s="60" t="s">
        <v>292</v>
      </c>
      <c r="B283" s="60" t="s">
        <v>296</v>
      </c>
      <c r="C283" s="60" t="s">
        <v>46</v>
      </c>
      <c r="D283" s="60" t="s">
        <v>167</v>
      </c>
      <c r="E283" s="149" t="s">
        <v>93</v>
      </c>
      <c r="F283" s="150" t="s">
        <v>93</v>
      </c>
      <c r="G283" s="151" t="s">
        <v>92</v>
      </c>
      <c r="H283" s="151" t="s">
        <v>92</v>
      </c>
      <c r="I283" s="151" t="s">
        <v>93</v>
      </c>
      <c r="J283" s="151" t="s">
        <v>93</v>
      </c>
      <c r="K283" s="149" t="s">
        <v>93</v>
      </c>
      <c r="L283" s="151" t="s">
        <v>93</v>
      </c>
      <c r="M283" s="150" t="s">
        <v>93</v>
      </c>
      <c r="N283" s="151" t="s">
        <v>93</v>
      </c>
      <c r="O283" s="151" t="s">
        <v>92</v>
      </c>
      <c r="P283" s="151" t="s">
        <v>93</v>
      </c>
      <c r="Q283" s="151" t="s">
        <v>92</v>
      </c>
      <c r="R283" s="149" t="s">
        <v>93</v>
      </c>
      <c r="S283" s="150" t="s">
        <v>93</v>
      </c>
      <c r="T283" s="151" t="s">
        <v>93</v>
      </c>
    </row>
    <row r="284" spans="1:20" ht="20.25" customHeight="1" x14ac:dyDescent="0.6">
      <c r="A284" s="60" t="s">
        <v>292</v>
      </c>
      <c r="B284" s="60" t="s">
        <v>296</v>
      </c>
      <c r="C284" s="60" t="s">
        <v>48</v>
      </c>
      <c r="D284" s="60" t="s">
        <v>167</v>
      </c>
      <c r="E284" s="149" t="s">
        <v>93</v>
      </c>
      <c r="F284" s="150" t="s">
        <v>93</v>
      </c>
      <c r="G284" s="151" t="s">
        <v>93</v>
      </c>
      <c r="H284" s="151" t="s">
        <v>93</v>
      </c>
      <c r="I284" s="151" t="s">
        <v>93</v>
      </c>
      <c r="J284" s="151" t="s">
        <v>93</v>
      </c>
      <c r="K284" s="149" t="s">
        <v>92</v>
      </c>
      <c r="L284" s="151" t="s">
        <v>93</v>
      </c>
      <c r="M284" s="150" t="s">
        <v>93</v>
      </c>
      <c r="N284" s="151" t="s">
        <v>92</v>
      </c>
      <c r="O284" s="151" t="s">
        <v>92</v>
      </c>
      <c r="P284" s="151" t="s">
        <v>93</v>
      </c>
      <c r="Q284" s="151" t="s">
        <v>92</v>
      </c>
      <c r="R284" s="149" t="s">
        <v>92</v>
      </c>
      <c r="S284" s="150" t="s">
        <v>93</v>
      </c>
      <c r="T284" s="151" t="s">
        <v>93</v>
      </c>
    </row>
    <row r="285" spans="1:20" ht="20.25" customHeight="1" x14ac:dyDescent="0.6">
      <c r="A285" s="60" t="s">
        <v>292</v>
      </c>
      <c r="B285" s="60" t="s">
        <v>297</v>
      </c>
      <c r="C285" s="60" t="s">
        <v>25</v>
      </c>
      <c r="D285" s="60" t="s">
        <v>165</v>
      </c>
      <c r="E285" s="149" t="s">
        <v>92</v>
      </c>
      <c r="F285" s="150" t="s">
        <v>92</v>
      </c>
      <c r="G285" s="151" t="s">
        <v>93</v>
      </c>
      <c r="H285" s="151" t="s">
        <v>93</v>
      </c>
      <c r="I285" s="151" t="s">
        <v>93</v>
      </c>
      <c r="J285" s="151" t="s">
        <v>92</v>
      </c>
      <c r="K285" s="149" t="s">
        <v>92</v>
      </c>
      <c r="L285" s="151" t="s">
        <v>93</v>
      </c>
      <c r="M285" s="150" t="s">
        <v>93</v>
      </c>
      <c r="N285" s="151" t="s">
        <v>92</v>
      </c>
      <c r="O285" s="151" t="s">
        <v>92</v>
      </c>
      <c r="P285" s="151" t="s">
        <v>92</v>
      </c>
      <c r="Q285" s="151" t="s">
        <v>92</v>
      </c>
      <c r="R285" s="149" t="s">
        <v>93</v>
      </c>
      <c r="S285" s="150" t="s">
        <v>93</v>
      </c>
      <c r="T285" s="151" t="s">
        <v>93</v>
      </c>
    </row>
    <row r="286" spans="1:20" ht="20.25" customHeight="1" x14ac:dyDescent="0.6">
      <c r="A286" s="60" t="s">
        <v>292</v>
      </c>
      <c r="B286" s="60" t="s">
        <v>297</v>
      </c>
      <c r="C286" s="60" t="s">
        <v>34</v>
      </c>
      <c r="D286" s="60" t="s">
        <v>165</v>
      </c>
      <c r="E286" s="149" t="s">
        <v>92</v>
      </c>
      <c r="F286" s="150" t="s">
        <v>92</v>
      </c>
      <c r="G286" s="151" t="s">
        <v>92</v>
      </c>
      <c r="H286" s="151" t="s">
        <v>92</v>
      </c>
      <c r="I286" s="151" t="s">
        <v>92</v>
      </c>
      <c r="J286" s="151" t="s">
        <v>92</v>
      </c>
      <c r="K286" s="149" t="s">
        <v>92</v>
      </c>
      <c r="L286" s="151" t="s">
        <v>92</v>
      </c>
      <c r="M286" s="150" t="s">
        <v>92</v>
      </c>
      <c r="N286" s="151" t="s">
        <v>92</v>
      </c>
      <c r="O286" s="151" t="s">
        <v>92</v>
      </c>
      <c r="P286" s="151" t="s">
        <v>92</v>
      </c>
      <c r="Q286" s="151" t="s">
        <v>92</v>
      </c>
      <c r="R286" s="149" t="s">
        <v>92</v>
      </c>
      <c r="S286" s="150" t="s">
        <v>92</v>
      </c>
      <c r="T286" s="151" t="s">
        <v>93</v>
      </c>
    </row>
    <row r="287" spans="1:20" ht="20.25" customHeight="1" x14ac:dyDescent="0.6">
      <c r="A287" s="60" t="s">
        <v>292</v>
      </c>
      <c r="B287" s="60" t="s">
        <v>297</v>
      </c>
      <c r="C287" s="60" t="s">
        <v>650</v>
      </c>
      <c r="D287" s="60" t="s">
        <v>165</v>
      </c>
      <c r="E287" s="149" t="s">
        <v>92</v>
      </c>
      <c r="F287" s="150" t="s">
        <v>92</v>
      </c>
      <c r="G287" s="151" t="s">
        <v>93</v>
      </c>
      <c r="H287" s="151" t="s">
        <v>93</v>
      </c>
      <c r="I287" s="151" t="s">
        <v>93</v>
      </c>
      <c r="J287" s="151" t="s">
        <v>92</v>
      </c>
      <c r="K287" s="149" t="s">
        <v>92</v>
      </c>
      <c r="L287" s="151" t="s">
        <v>93</v>
      </c>
      <c r="M287" s="150" t="s">
        <v>93</v>
      </c>
      <c r="N287" s="151" t="s">
        <v>92</v>
      </c>
      <c r="O287" s="151" t="s">
        <v>92</v>
      </c>
      <c r="P287" s="151" t="s">
        <v>92</v>
      </c>
      <c r="Q287" s="151" t="s">
        <v>93</v>
      </c>
      <c r="R287" s="149" t="s">
        <v>92</v>
      </c>
      <c r="S287" s="150" t="s">
        <v>93</v>
      </c>
      <c r="T287" s="151" t="s">
        <v>93</v>
      </c>
    </row>
    <row r="288" spans="1:20" ht="20.25" customHeight="1" x14ac:dyDescent="0.6">
      <c r="A288" s="60" t="s">
        <v>292</v>
      </c>
      <c r="B288" s="60" t="s">
        <v>298</v>
      </c>
      <c r="C288" s="60" t="s">
        <v>5</v>
      </c>
      <c r="D288" s="60" t="s">
        <v>167</v>
      </c>
      <c r="E288" s="149" t="s">
        <v>92</v>
      </c>
      <c r="F288" s="150" t="s">
        <v>92</v>
      </c>
      <c r="G288" s="151" t="s">
        <v>93</v>
      </c>
      <c r="H288" s="151" t="s">
        <v>92</v>
      </c>
      <c r="I288" s="151" t="s">
        <v>93</v>
      </c>
      <c r="J288" s="151" t="s">
        <v>92</v>
      </c>
      <c r="K288" s="149" t="s">
        <v>92</v>
      </c>
      <c r="L288" s="151" t="s">
        <v>93</v>
      </c>
      <c r="M288" s="150" t="s">
        <v>93</v>
      </c>
      <c r="N288" s="151" t="s">
        <v>92</v>
      </c>
      <c r="O288" s="151" t="s">
        <v>92</v>
      </c>
      <c r="P288" s="151" t="s">
        <v>93</v>
      </c>
      <c r="Q288" s="151" t="s">
        <v>92</v>
      </c>
      <c r="R288" s="149" t="s">
        <v>93</v>
      </c>
      <c r="S288" s="150" t="s">
        <v>93</v>
      </c>
      <c r="T288" s="151" t="s">
        <v>93</v>
      </c>
    </row>
    <row r="289" spans="1:20" ht="20.25" customHeight="1" x14ac:dyDescent="0.6">
      <c r="A289" s="60" t="s">
        <v>292</v>
      </c>
      <c r="B289" s="60" t="s">
        <v>298</v>
      </c>
      <c r="C289" s="60" t="s">
        <v>23</v>
      </c>
      <c r="D289" s="60" t="s">
        <v>167</v>
      </c>
      <c r="E289" s="149" t="s">
        <v>93</v>
      </c>
      <c r="F289" s="150" t="s">
        <v>93</v>
      </c>
      <c r="G289" s="151" t="s">
        <v>93</v>
      </c>
      <c r="H289" s="151" t="s">
        <v>93</v>
      </c>
      <c r="I289" s="151" t="s">
        <v>93</v>
      </c>
      <c r="J289" s="151" t="s">
        <v>92</v>
      </c>
      <c r="K289" s="149" t="s">
        <v>92</v>
      </c>
      <c r="L289" s="151" t="s">
        <v>93</v>
      </c>
      <c r="M289" s="150" t="s">
        <v>93</v>
      </c>
      <c r="N289" s="151" t="s">
        <v>92</v>
      </c>
      <c r="O289" s="151" t="s">
        <v>92</v>
      </c>
      <c r="P289" s="151" t="s">
        <v>93</v>
      </c>
      <c r="Q289" s="151" t="s">
        <v>92</v>
      </c>
      <c r="R289" s="149" t="s">
        <v>92</v>
      </c>
      <c r="S289" s="150" t="s">
        <v>93</v>
      </c>
      <c r="T289" s="151" t="s">
        <v>93</v>
      </c>
    </row>
    <row r="290" spans="1:20" ht="20.25" customHeight="1" x14ac:dyDescent="0.6">
      <c r="A290" s="60" t="s">
        <v>292</v>
      </c>
      <c r="B290" s="60" t="s">
        <v>298</v>
      </c>
      <c r="C290" s="60" t="s">
        <v>25</v>
      </c>
      <c r="D290" s="60" t="s">
        <v>167</v>
      </c>
      <c r="E290" s="149" t="s">
        <v>92</v>
      </c>
      <c r="F290" s="150" t="s">
        <v>92</v>
      </c>
      <c r="G290" s="151" t="s">
        <v>93</v>
      </c>
      <c r="H290" s="151" t="s">
        <v>92</v>
      </c>
      <c r="I290" s="151" t="s">
        <v>93</v>
      </c>
      <c r="J290" s="151" t="s">
        <v>92</v>
      </c>
      <c r="K290" s="149" t="s">
        <v>92</v>
      </c>
      <c r="L290" s="151" t="s">
        <v>93</v>
      </c>
      <c r="M290" s="150" t="s">
        <v>93</v>
      </c>
      <c r="N290" s="151" t="s">
        <v>92</v>
      </c>
      <c r="O290" s="151" t="s">
        <v>92</v>
      </c>
      <c r="P290" s="151" t="s">
        <v>93</v>
      </c>
      <c r="Q290" s="151" t="s">
        <v>92</v>
      </c>
      <c r="R290" s="149" t="s">
        <v>93</v>
      </c>
      <c r="S290" s="150" t="s">
        <v>93</v>
      </c>
      <c r="T290" s="151" t="s">
        <v>93</v>
      </c>
    </row>
    <row r="291" spans="1:20" ht="20.25" customHeight="1" x14ac:dyDescent="0.6">
      <c r="A291" s="60" t="s">
        <v>292</v>
      </c>
      <c r="B291" s="60" t="s">
        <v>298</v>
      </c>
      <c r="C291" s="60" t="s">
        <v>34</v>
      </c>
      <c r="D291" s="60" t="s">
        <v>167</v>
      </c>
      <c r="E291" s="149" t="s">
        <v>93</v>
      </c>
      <c r="F291" s="150" t="s">
        <v>92</v>
      </c>
      <c r="G291" s="151" t="s">
        <v>93</v>
      </c>
      <c r="H291" s="151" t="s">
        <v>92</v>
      </c>
      <c r="I291" s="151" t="s">
        <v>92</v>
      </c>
      <c r="J291" s="151" t="s">
        <v>92</v>
      </c>
      <c r="K291" s="149" t="s">
        <v>92</v>
      </c>
      <c r="L291" s="151" t="s">
        <v>93</v>
      </c>
      <c r="M291" s="150" t="s">
        <v>93</v>
      </c>
      <c r="N291" s="151" t="s">
        <v>92</v>
      </c>
      <c r="O291" s="151" t="s">
        <v>92</v>
      </c>
      <c r="P291" s="151" t="s">
        <v>92</v>
      </c>
      <c r="Q291" s="151" t="s">
        <v>92</v>
      </c>
      <c r="R291" s="149" t="s">
        <v>93</v>
      </c>
      <c r="S291" s="150" t="s">
        <v>93</v>
      </c>
      <c r="T291" s="151" t="s">
        <v>93</v>
      </c>
    </row>
    <row r="292" spans="1:20" ht="20.25" customHeight="1" x14ac:dyDescent="0.6">
      <c r="A292" s="60" t="s">
        <v>292</v>
      </c>
      <c r="B292" s="60" t="s">
        <v>298</v>
      </c>
      <c r="C292" s="60" t="s">
        <v>651</v>
      </c>
      <c r="D292" s="60" t="s">
        <v>167</v>
      </c>
      <c r="E292" s="149" t="s">
        <v>93</v>
      </c>
      <c r="F292" s="150" t="s">
        <v>92</v>
      </c>
      <c r="G292" s="151" t="s">
        <v>93</v>
      </c>
      <c r="H292" s="151" t="s">
        <v>93</v>
      </c>
      <c r="I292" s="151" t="s">
        <v>93</v>
      </c>
      <c r="J292" s="151" t="s">
        <v>92</v>
      </c>
      <c r="K292" s="149" t="s">
        <v>92</v>
      </c>
      <c r="L292" s="151" t="s">
        <v>93</v>
      </c>
      <c r="M292" s="150" t="s">
        <v>93</v>
      </c>
      <c r="N292" s="151" t="s">
        <v>92</v>
      </c>
      <c r="O292" s="151" t="s">
        <v>92</v>
      </c>
      <c r="P292" s="151" t="s">
        <v>92</v>
      </c>
      <c r="Q292" s="151" t="s">
        <v>92</v>
      </c>
      <c r="R292" s="149" t="s">
        <v>93</v>
      </c>
      <c r="S292" s="150" t="s">
        <v>93</v>
      </c>
      <c r="T292" s="151" t="s">
        <v>93</v>
      </c>
    </row>
    <row r="293" spans="1:20" ht="20.25" customHeight="1" x14ac:dyDescent="0.6">
      <c r="A293" s="60" t="s">
        <v>292</v>
      </c>
      <c r="B293" s="60" t="s">
        <v>298</v>
      </c>
      <c r="C293" s="60" t="s">
        <v>650</v>
      </c>
      <c r="D293" s="60" t="s">
        <v>167</v>
      </c>
      <c r="E293" s="149" t="s">
        <v>93</v>
      </c>
      <c r="F293" s="150" t="s">
        <v>92</v>
      </c>
      <c r="G293" s="151" t="s">
        <v>93</v>
      </c>
      <c r="H293" s="151" t="s">
        <v>93</v>
      </c>
      <c r="I293" s="151" t="s">
        <v>93</v>
      </c>
      <c r="J293" s="151" t="s">
        <v>93</v>
      </c>
      <c r="K293" s="149" t="s">
        <v>92</v>
      </c>
      <c r="L293" s="151" t="s">
        <v>93</v>
      </c>
      <c r="M293" s="150" t="s">
        <v>93</v>
      </c>
      <c r="N293" s="151" t="s">
        <v>92</v>
      </c>
      <c r="O293" s="151" t="s">
        <v>92</v>
      </c>
      <c r="P293" s="151" t="s">
        <v>92</v>
      </c>
      <c r="Q293" s="151" t="s">
        <v>92</v>
      </c>
      <c r="R293" s="149" t="s">
        <v>92</v>
      </c>
      <c r="S293" s="150" t="s">
        <v>93</v>
      </c>
      <c r="T293" s="151" t="s">
        <v>93</v>
      </c>
    </row>
    <row r="294" spans="1:20" ht="20.25" customHeight="1" x14ac:dyDescent="0.6">
      <c r="A294" s="60" t="s">
        <v>292</v>
      </c>
      <c r="B294" s="60" t="s">
        <v>298</v>
      </c>
      <c r="C294" s="60" t="s">
        <v>40</v>
      </c>
      <c r="D294" s="60" t="s">
        <v>167</v>
      </c>
      <c r="E294" s="149" t="s">
        <v>93</v>
      </c>
      <c r="F294" s="150" t="s">
        <v>93</v>
      </c>
      <c r="G294" s="151" t="s">
        <v>93</v>
      </c>
      <c r="H294" s="151" t="s">
        <v>93</v>
      </c>
      <c r="I294" s="151" t="s">
        <v>93</v>
      </c>
      <c r="J294" s="151" t="s">
        <v>93</v>
      </c>
      <c r="K294" s="149" t="s">
        <v>92</v>
      </c>
      <c r="L294" s="151" t="s">
        <v>93</v>
      </c>
      <c r="M294" s="150" t="s">
        <v>93</v>
      </c>
      <c r="N294" s="151" t="s">
        <v>92</v>
      </c>
      <c r="O294" s="151" t="s">
        <v>92</v>
      </c>
      <c r="P294" s="151" t="s">
        <v>93</v>
      </c>
      <c r="Q294" s="151" t="s">
        <v>92</v>
      </c>
      <c r="R294" s="149" t="s">
        <v>93</v>
      </c>
      <c r="S294" s="150" t="s">
        <v>93</v>
      </c>
      <c r="T294" s="151" t="s">
        <v>93</v>
      </c>
    </row>
    <row r="295" spans="1:20" ht="20.25" customHeight="1" x14ac:dyDescent="0.6">
      <c r="A295" s="60" t="s">
        <v>292</v>
      </c>
      <c r="B295" s="60" t="s">
        <v>298</v>
      </c>
      <c r="C295" s="60" t="s">
        <v>44</v>
      </c>
      <c r="D295" s="60" t="s">
        <v>167</v>
      </c>
      <c r="E295" s="149" t="s">
        <v>93</v>
      </c>
      <c r="F295" s="150" t="s">
        <v>92</v>
      </c>
      <c r="G295" s="151" t="s">
        <v>93</v>
      </c>
      <c r="H295" s="151" t="s">
        <v>93</v>
      </c>
      <c r="I295" s="151" t="s">
        <v>93</v>
      </c>
      <c r="J295" s="151" t="s">
        <v>92</v>
      </c>
      <c r="K295" s="149" t="s">
        <v>92</v>
      </c>
      <c r="L295" s="151" t="s">
        <v>93</v>
      </c>
      <c r="M295" s="150" t="s">
        <v>93</v>
      </c>
      <c r="N295" s="151" t="s">
        <v>92</v>
      </c>
      <c r="O295" s="151" t="s">
        <v>92</v>
      </c>
      <c r="P295" s="151" t="s">
        <v>92</v>
      </c>
      <c r="Q295" s="151" t="s">
        <v>92</v>
      </c>
      <c r="R295" s="149" t="s">
        <v>92</v>
      </c>
      <c r="S295" s="150" t="s">
        <v>93</v>
      </c>
      <c r="T295" s="151" t="s">
        <v>93</v>
      </c>
    </row>
    <row r="296" spans="1:20" ht="20.25" customHeight="1" x14ac:dyDescent="0.6">
      <c r="A296" s="60" t="s">
        <v>292</v>
      </c>
      <c r="B296" s="60" t="s">
        <v>298</v>
      </c>
      <c r="C296" s="60" t="s">
        <v>46</v>
      </c>
      <c r="D296" s="60" t="s">
        <v>167</v>
      </c>
      <c r="E296" s="149" t="s">
        <v>93</v>
      </c>
      <c r="F296" s="150" t="s">
        <v>93</v>
      </c>
      <c r="G296" s="151" t="s">
        <v>93</v>
      </c>
      <c r="H296" s="151" t="s">
        <v>93</v>
      </c>
      <c r="I296" s="151" t="s">
        <v>93</v>
      </c>
      <c r="J296" s="151" t="s">
        <v>93</v>
      </c>
      <c r="K296" s="149" t="s">
        <v>92</v>
      </c>
      <c r="L296" s="151" t="s">
        <v>93</v>
      </c>
      <c r="M296" s="150" t="s">
        <v>93</v>
      </c>
      <c r="N296" s="151" t="s">
        <v>92</v>
      </c>
      <c r="O296" s="151" t="s">
        <v>92</v>
      </c>
      <c r="P296" s="151" t="s">
        <v>92</v>
      </c>
      <c r="Q296" s="151" t="s">
        <v>92</v>
      </c>
      <c r="R296" s="149" t="s">
        <v>93</v>
      </c>
      <c r="S296" s="150" t="s">
        <v>93</v>
      </c>
      <c r="T296" s="151" t="s">
        <v>93</v>
      </c>
    </row>
    <row r="297" spans="1:20" ht="20.25" customHeight="1" x14ac:dyDescent="0.6">
      <c r="A297" s="60" t="s">
        <v>292</v>
      </c>
      <c r="B297" s="60" t="s">
        <v>298</v>
      </c>
      <c r="C297" s="60" t="s">
        <v>48</v>
      </c>
      <c r="D297" s="60" t="s">
        <v>167</v>
      </c>
      <c r="E297" s="149" t="s">
        <v>93</v>
      </c>
      <c r="F297" s="150" t="s">
        <v>93</v>
      </c>
      <c r="G297" s="151" t="s">
        <v>93</v>
      </c>
      <c r="H297" s="151" t="s">
        <v>93</v>
      </c>
      <c r="I297" s="151" t="s">
        <v>93</v>
      </c>
      <c r="J297" s="151" t="s">
        <v>92</v>
      </c>
      <c r="K297" s="149" t="s">
        <v>92</v>
      </c>
      <c r="L297" s="151" t="s">
        <v>93</v>
      </c>
      <c r="M297" s="150" t="s">
        <v>93</v>
      </c>
      <c r="N297" s="151" t="s">
        <v>92</v>
      </c>
      <c r="O297" s="151" t="s">
        <v>92</v>
      </c>
      <c r="P297" s="151" t="s">
        <v>93</v>
      </c>
      <c r="Q297" s="151" t="s">
        <v>92</v>
      </c>
      <c r="R297" s="149" t="s">
        <v>93</v>
      </c>
      <c r="S297" s="150" t="s">
        <v>93</v>
      </c>
      <c r="T297" s="151" t="s">
        <v>93</v>
      </c>
    </row>
    <row r="298" spans="1:20" ht="20.25" customHeight="1" x14ac:dyDescent="0.6">
      <c r="A298" s="60" t="s">
        <v>292</v>
      </c>
      <c r="B298" s="60" t="s">
        <v>299</v>
      </c>
      <c r="C298" s="60" t="s">
        <v>25</v>
      </c>
      <c r="D298" s="60" t="s">
        <v>165</v>
      </c>
      <c r="E298" s="149" t="s">
        <v>93</v>
      </c>
      <c r="F298" s="150" t="s">
        <v>93</v>
      </c>
      <c r="G298" s="151" t="s">
        <v>92</v>
      </c>
      <c r="H298" s="151" t="s">
        <v>92</v>
      </c>
      <c r="I298" s="151" t="s">
        <v>93</v>
      </c>
      <c r="J298" s="151" t="s">
        <v>92</v>
      </c>
      <c r="K298" s="149" t="s">
        <v>92</v>
      </c>
      <c r="L298" s="151" t="s">
        <v>92</v>
      </c>
      <c r="M298" s="150" t="s">
        <v>93</v>
      </c>
      <c r="N298" s="151" t="s">
        <v>92</v>
      </c>
      <c r="O298" s="151" t="s">
        <v>92</v>
      </c>
      <c r="P298" s="151" t="s">
        <v>92</v>
      </c>
      <c r="Q298" s="151" t="s">
        <v>92</v>
      </c>
      <c r="R298" s="149" t="s">
        <v>93</v>
      </c>
      <c r="S298" s="150" t="s">
        <v>93</v>
      </c>
      <c r="T298" s="151" t="s">
        <v>93</v>
      </c>
    </row>
    <row r="299" spans="1:20" ht="20.25" customHeight="1" x14ac:dyDescent="0.6">
      <c r="A299" s="60" t="s">
        <v>300</v>
      </c>
      <c r="B299" s="60" t="s">
        <v>301</v>
      </c>
      <c r="C299" s="60" t="s">
        <v>34</v>
      </c>
      <c r="D299" s="60" t="s">
        <v>165</v>
      </c>
      <c r="E299" s="149" t="s">
        <v>92</v>
      </c>
      <c r="F299" s="150" t="s">
        <v>92</v>
      </c>
      <c r="G299" s="151" t="s">
        <v>93</v>
      </c>
      <c r="H299" s="151" t="s">
        <v>92</v>
      </c>
      <c r="I299" s="151" t="s">
        <v>92</v>
      </c>
      <c r="J299" s="151" t="s">
        <v>92</v>
      </c>
      <c r="K299" s="149" t="s">
        <v>92</v>
      </c>
      <c r="L299" s="151" t="s">
        <v>92</v>
      </c>
      <c r="M299" s="150" t="s">
        <v>93</v>
      </c>
      <c r="N299" s="151" t="s">
        <v>92</v>
      </c>
      <c r="O299" s="151" t="s">
        <v>92</v>
      </c>
      <c r="P299" s="151" t="s">
        <v>92</v>
      </c>
      <c r="Q299" s="151" t="s">
        <v>92</v>
      </c>
      <c r="R299" s="149" t="s">
        <v>93</v>
      </c>
      <c r="S299" s="150" t="s">
        <v>92</v>
      </c>
      <c r="T299" s="151" t="s">
        <v>93</v>
      </c>
    </row>
    <row r="300" spans="1:20" ht="20.25" customHeight="1" x14ac:dyDescent="0.6">
      <c r="A300" s="60" t="s">
        <v>300</v>
      </c>
      <c r="B300" s="60" t="s">
        <v>302</v>
      </c>
      <c r="C300" s="60" t="s">
        <v>34</v>
      </c>
      <c r="D300" s="60" t="s">
        <v>165</v>
      </c>
      <c r="E300" s="149" t="s">
        <v>92</v>
      </c>
      <c r="F300" s="150" t="s">
        <v>92</v>
      </c>
      <c r="G300" s="151" t="s">
        <v>92</v>
      </c>
      <c r="H300" s="151" t="s">
        <v>92</v>
      </c>
      <c r="I300" s="151" t="s">
        <v>92</v>
      </c>
      <c r="J300" s="151" t="s">
        <v>92</v>
      </c>
      <c r="K300" s="149" t="s">
        <v>92</v>
      </c>
      <c r="L300" s="151" t="s">
        <v>93</v>
      </c>
      <c r="M300" s="150" t="s">
        <v>93</v>
      </c>
      <c r="N300" s="151" t="s">
        <v>92</v>
      </c>
      <c r="O300" s="151" t="s">
        <v>92</v>
      </c>
      <c r="P300" s="151" t="s">
        <v>92</v>
      </c>
      <c r="Q300" s="151" t="s">
        <v>92</v>
      </c>
      <c r="R300" s="149" t="s">
        <v>92</v>
      </c>
      <c r="S300" s="150" t="s">
        <v>92</v>
      </c>
      <c r="T300" s="151" t="s">
        <v>93</v>
      </c>
    </row>
    <row r="301" spans="1:20" ht="20.25" customHeight="1" x14ac:dyDescent="0.6">
      <c r="A301" s="60" t="s">
        <v>300</v>
      </c>
      <c r="B301" s="60" t="s">
        <v>302</v>
      </c>
      <c r="C301" s="60" t="s">
        <v>44</v>
      </c>
      <c r="D301" s="60" t="s">
        <v>165</v>
      </c>
      <c r="E301" s="149" t="s">
        <v>92</v>
      </c>
      <c r="F301" s="150" t="s">
        <v>92</v>
      </c>
      <c r="G301" s="151" t="s">
        <v>93</v>
      </c>
      <c r="H301" s="151" t="s">
        <v>93</v>
      </c>
      <c r="I301" s="151" t="s">
        <v>93</v>
      </c>
      <c r="J301" s="151" t="s">
        <v>93</v>
      </c>
      <c r="K301" s="149" t="s">
        <v>92</v>
      </c>
      <c r="L301" s="151" t="s">
        <v>93</v>
      </c>
      <c r="M301" s="150" t="s">
        <v>93</v>
      </c>
      <c r="N301" s="151" t="s">
        <v>92</v>
      </c>
      <c r="O301" s="151" t="s">
        <v>92</v>
      </c>
      <c r="P301" s="151" t="s">
        <v>92</v>
      </c>
      <c r="Q301" s="151" t="s">
        <v>92</v>
      </c>
      <c r="R301" s="149" t="s">
        <v>93</v>
      </c>
      <c r="S301" s="150" t="s">
        <v>93</v>
      </c>
      <c r="T301" s="151" t="s">
        <v>93</v>
      </c>
    </row>
    <row r="302" spans="1:20" ht="20.25" customHeight="1" x14ac:dyDescent="0.6">
      <c r="A302" s="60" t="s">
        <v>300</v>
      </c>
      <c r="B302" s="60" t="s">
        <v>641</v>
      </c>
      <c r="C302" s="60" t="s">
        <v>34</v>
      </c>
      <c r="D302" s="60" t="s">
        <v>165</v>
      </c>
      <c r="E302" s="149" t="s">
        <v>93</v>
      </c>
      <c r="F302" s="150" t="s">
        <v>93</v>
      </c>
      <c r="G302" s="151" t="s">
        <v>93</v>
      </c>
      <c r="H302" s="151" t="s">
        <v>93</v>
      </c>
      <c r="I302" s="151" t="s">
        <v>93</v>
      </c>
      <c r="J302" s="151" t="s">
        <v>93</v>
      </c>
      <c r="K302" s="149" t="s">
        <v>93</v>
      </c>
      <c r="L302" s="151" t="s">
        <v>93</v>
      </c>
      <c r="M302" s="150" t="s">
        <v>93</v>
      </c>
      <c r="N302" s="151" t="s">
        <v>92</v>
      </c>
      <c r="O302" s="151" t="s">
        <v>92</v>
      </c>
      <c r="P302" s="151" t="s">
        <v>92</v>
      </c>
      <c r="Q302" s="151" t="s">
        <v>92</v>
      </c>
      <c r="R302" s="149" t="s">
        <v>92</v>
      </c>
      <c r="S302" s="150" t="s">
        <v>92</v>
      </c>
      <c r="T302" s="151" t="s">
        <v>93</v>
      </c>
    </row>
    <row r="303" spans="1:20" ht="20.25" customHeight="1" x14ac:dyDescent="0.6">
      <c r="A303" s="60" t="s">
        <v>300</v>
      </c>
      <c r="B303" s="60" t="s">
        <v>303</v>
      </c>
      <c r="C303" s="60" t="s">
        <v>5</v>
      </c>
      <c r="D303" s="60" t="s">
        <v>167</v>
      </c>
      <c r="E303" s="149" t="s">
        <v>92</v>
      </c>
      <c r="F303" s="150" t="s">
        <v>93</v>
      </c>
      <c r="G303" s="151" t="s">
        <v>93</v>
      </c>
      <c r="H303" s="151" t="s">
        <v>93</v>
      </c>
      <c r="I303" s="151" t="s">
        <v>93</v>
      </c>
      <c r="J303" s="151" t="s">
        <v>93</v>
      </c>
      <c r="K303" s="149" t="s">
        <v>92</v>
      </c>
      <c r="L303" s="151" t="s">
        <v>93</v>
      </c>
      <c r="M303" s="150" t="s">
        <v>93</v>
      </c>
      <c r="N303" s="151" t="s">
        <v>92</v>
      </c>
      <c r="O303" s="151" t="s">
        <v>92</v>
      </c>
      <c r="P303" s="151" t="s">
        <v>93</v>
      </c>
      <c r="Q303" s="151" t="s">
        <v>92</v>
      </c>
      <c r="R303" s="149" t="s">
        <v>92</v>
      </c>
      <c r="S303" s="150" t="s">
        <v>93</v>
      </c>
      <c r="T303" s="151" t="s">
        <v>93</v>
      </c>
    </row>
    <row r="304" spans="1:20" ht="20.25" customHeight="1" x14ac:dyDescent="0.6">
      <c r="A304" s="60" t="s">
        <v>300</v>
      </c>
      <c r="B304" s="60" t="s">
        <v>303</v>
      </c>
      <c r="C304" s="60" t="s">
        <v>23</v>
      </c>
      <c r="D304" s="60" t="s">
        <v>167</v>
      </c>
      <c r="E304" s="149" t="s">
        <v>93</v>
      </c>
      <c r="F304" s="150" t="s">
        <v>93</v>
      </c>
      <c r="G304" s="151" t="s">
        <v>93</v>
      </c>
      <c r="H304" s="151" t="s">
        <v>92</v>
      </c>
      <c r="I304" s="151" t="s">
        <v>93</v>
      </c>
      <c r="J304" s="151" t="s">
        <v>92</v>
      </c>
      <c r="K304" s="149" t="s">
        <v>92</v>
      </c>
      <c r="L304" s="151" t="s">
        <v>93</v>
      </c>
      <c r="M304" s="150" t="s">
        <v>93</v>
      </c>
      <c r="N304" s="151" t="s">
        <v>92</v>
      </c>
      <c r="O304" s="151" t="s">
        <v>92</v>
      </c>
      <c r="P304" s="151" t="s">
        <v>92</v>
      </c>
      <c r="Q304" s="151" t="s">
        <v>93</v>
      </c>
      <c r="R304" s="149" t="s">
        <v>93</v>
      </c>
      <c r="S304" s="150" t="s">
        <v>93</v>
      </c>
      <c r="T304" s="151" t="s">
        <v>92</v>
      </c>
    </row>
    <row r="305" spans="1:20" ht="20.25" customHeight="1" x14ac:dyDescent="0.6">
      <c r="A305" s="60" t="s">
        <v>300</v>
      </c>
      <c r="B305" s="60" t="s">
        <v>303</v>
      </c>
      <c r="C305" s="60" t="s">
        <v>40</v>
      </c>
      <c r="D305" s="60" t="s">
        <v>167</v>
      </c>
      <c r="E305" s="149" t="s">
        <v>93</v>
      </c>
      <c r="F305" s="150" t="s">
        <v>93</v>
      </c>
      <c r="G305" s="151" t="s">
        <v>93</v>
      </c>
      <c r="H305" s="151" t="s">
        <v>93</v>
      </c>
      <c r="I305" s="151" t="s">
        <v>93</v>
      </c>
      <c r="J305" s="151" t="s">
        <v>93</v>
      </c>
      <c r="K305" s="149" t="s">
        <v>92</v>
      </c>
      <c r="L305" s="151" t="s">
        <v>93</v>
      </c>
      <c r="M305" s="150" t="s">
        <v>93</v>
      </c>
      <c r="N305" s="151" t="s">
        <v>93</v>
      </c>
      <c r="O305" s="151" t="s">
        <v>92</v>
      </c>
      <c r="P305" s="151" t="s">
        <v>93</v>
      </c>
      <c r="Q305" s="151" t="s">
        <v>93</v>
      </c>
      <c r="R305" s="149" t="s">
        <v>93</v>
      </c>
      <c r="S305" s="150" t="s">
        <v>93</v>
      </c>
      <c r="T305" s="151" t="s">
        <v>93</v>
      </c>
    </row>
    <row r="306" spans="1:20" ht="20.25" customHeight="1" x14ac:dyDescent="0.6">
      <c r="A306" s="60" t="s">
        <v>300</v>
      </c>
      <c r="B306" s="60" t="s">
        <v>303</v>
      </c>
      <c r="C306" s="60" t="s">
        <v>46</v>
      </c>
      <c r="D306" s="60" t="s">
        <v>167</v>
      </c>
      <c r="E306" s="149" t="s">
        <v>93</v>
      </c>
      <c r="F306" s="150" t="s">
        <v>92</v>
      </c>
      <c r="G306" s="151" t="s">
        <v>93</v>
      </c>
      <c r="H306" s="151" t="s">
        <v>93</v>
      </c>
      <c r="I306" s="151" t="s">
        <v>93</v>
      </c>
      <c r="J306" s="151" t="s">
        <v>92</v>
      </c>
      <c r="K306" s="149" t="s">
        <v>92</v>
      </c>
      <c r="L306" s="151" t="s">
        <v>93</v>
      </c>
      <c r="M306" s="150" t="s">
        <v>93</v>
      </c>
      <c r="N306" s="151" t="s">
        <v>92</v>
      </c>
      <c r="O306" s="151" t="s">
        <v>92</v>
      </c>
      <c r="P306" s="151" t="s">
        <v>93</v>
      </c>
      <c r="Q306" s="151" t="s">
        <v>93</v>
      </c>
      <c r="R306" s="149" t="s">
        <v>93</v>
      </c>
      <c r="S306" s="150" t="s">
        <v>93</v>
      </c>
      <c r="T306" s="151" t="s">
        <v>92</v>
      </c>
    </row>
    <row r="307" spans="1:20" ht="20.25" customHeight="1" x14ac:dyDescent="0.6">
      <c r="A307" s="60" t="s">
        <v>300</v>
      </c>
      <c r="B307" s="60" t="s">
        <v>304</v>
      </c>
      <c r="C307" s="60" t="s">
        <v>34</v>
      </c>
      <c r="D307" s="60" t="s">
        <v>165</v>
      </c>
      <c r="E307" s="149" t="s">
        <v>93</v>
      </c>
      <c r="F307" s="150" t="s">
        <v>92</v>
      </c>
      <c r="G307" s="151" t="s">
        <v>93</v>
      </c>
      <c r="H307" s="151" t="s">
        <v>93</v>
      </c>
      <c r="I307" s="151" t="s">
        <v>93</v>
      </c>
      <c r="J307" s="151" t="s">
        <v>92</v>
      </c>
      <c r="K307" s="149" t="s">
        <v>92</v>
      </c>
      <c r="L307" s="151" t="s">
        <v>93</v>
      </c>
      <c r="M307" s="150" t="s">
        <v>93</v>
      </c>
      <c r="N307" s="151" t="s">
        <v>92</v>
      </c>
      <c r="O307" s="151" t="s">
        <v>92</v>
      </c>
      <c r="P307" s="151" t="s">
        <v>92</v>
      </c>
      <c r="Q307" s="151" t="s">
        <v>92</v>
      </c>
      <c r="R307" s="149" t="s">
        <v>93</v>
      </c>
      <c r="S307" s="150" t="s">
        <v>93</v>
      </c>
      <c r="T307" s="151" t="s">
        <v>93</v>
      </c>
    </row>
    <row r="308" spans="1:20" ht="20.25" customHeight="1" x14ac:dyDescent="0.6">
      <c r="A308" s="60" t="s">
        <v>300</v>
      </c>
      <c r="B308" s="60" t="s">
        <v>304</v>
      </c>
      <c r="C308" s="60" t="s">
        <v>650</v>
      </c>
      <c r="D308" s="60" t="s">
        <v>165</v>
      </c>
      <c r="E308" s="149" t="s">
        <v>93</v>
      </c>
      <c r="F308" s="150" t="s">
        <v>93</v>
      </c>
      <c r="G308" s="151" t="s">
        <v>92</v>
      </c>
      <c r="H308" s="151" t="s">
        <v>92</v>
      </c>
      <c r="I308" s="151" t="s">
        <v>93</v>
      </c>
      <c r="J308" s="151" t="s">
        <v>92</v>
      </c>
      <c r="K308" s="149" t="s">
        <v>92</v>
      </c>
      <c r="L308" s="151" t="s">
        <v>93</v>
      </c>
      <c r="M308" s="150" t="s">
        <v>93</v>
      </c>
      <c r="N308" s="151" t="s">
        <v>92</v>
      </c>
      <c r="O308" s="151" t="s">
        <v>92</v>
      </c>
      <c r="P308" s="151" t="s">
        <v>92</v>
      </c>
      <c r="Q308" s="151" t="s">
        <v>92</v>
      </c>
      <c r="R308" s="149" t="s">
        <v>93</v>
      </c>
      <c r="S308" s="150" t="s">
        <v>93</v>
      </c>
      <c r="T308" s="151" t="s">
        <v>93</v>
      </c>
    </row>
    <row r="309" spans="1:20" ht="20.25" customHeight="1" x14ac:dyDescent="0.6">
      <c r="A309" s="60" t="s">
        <v>300</v>
      </c>
      <c r="B309" s="60" t="s">
        <v>305</v>
      </c>
      <c r="C309" s="60" t="s">
        <v>816</v>
      </c>
      <c r="D309" s="60" t="s">
        <v>165</v>
      </c>
      <c r="E309" s="149" t="s">
        <v>93</v>
      </c>
      <c r="F309" s="150" t="s">
        <v>93</v>
      </c>
      <c r="G309" s="151" t="s">
        <v>93</v>
      </c>
      <c r="H309" s="151" t="s">
        <v>93</v>
      </c>
      <c r="I309" s="151" t="s">
        <v>93</v>
      </c>
      <c r="J309" s="151" t="s">
        <v>93</v>
      </c>
      <c r="K309" s="149" t="s">
        <v>93</v>
      </c>
      <c r="L309" s="151" t="s">
        <v>93</v>
      </c>
      <c r="M309" s="150" t="s">
        <v>93</v>
      </c>
      <c r="N309" s="151" t="s">
        <v>92</v>
      </c>
      <c r="O309" s="151" t="s">
        <v>92</v>
      </c>
      <c r="P309" s="151" t="s">
        <v>92</v>
      </c>
      <c r="Q309" s="151" t="s">
        <v>92</v>
      </c>
      <c r="R309" s="149" t="s">
        <v>93</v>
      </c>
      <c r="S309" s="150" t="s">
        <v>93</v>
      </c>
      <c r="T309" s="151" t="s">
        <v>93</v>
      </c>
    </row>
    <row r="310" spans="1:20" ht="20.25" customHeight="1" x14ac:dyDescent="0.6">
      <c r="A310" s="60" t="s">
        <v>300</v>
      </c>
      <c r="B310" s="60" t="s">
        <v>306</v>
      </c>
      <c r="C310" s="60" t="s">
        <v>23</v>
      </c>
      <c r="D310" s="60" t="s">
        <v>167</v>
      </c>
      <c r="E310" s="149" t="s">
        <v>93</v>
      </c>
      <c r="F310" s="150" t="s">
        <v>93</v>
      </c>
      <c r="G310" s="151" t="s">
        <v>92</v>
      </c>
      <c r="H310" s="151" t="s">
        <v>92</v>
      </c>
      <c r="I310" s="151" t="s">
        <v>92</v>
      </c>
      <c r="J310" s="151" t="s">
        <v>92</v>
      </c>
      <c r="K310" s="149" t="s">
        <v>92</v>
      </c>
      <c r="L310" s="151" t="s">
        <v>92</v>
      </c>
      <c r="M310" s="150" t="s">
        <v>93</v>
      </c>
      <c r="N310" s="151" t="s">
        <v>92</v>
      </c>
      <c r="O310" s="151" t="s">
        <v>92</v>
      </c>
      <c r="P310" s="151" t="s">
        <v>92</v>
      </c>
      <c r="Q310" s="151" t="s">
        <v>92</v>
      </c>
      <c r="R310" s="149" t="s">
        <v>92</v>
      </c>
      <c r="S310" s="150" t="s">
        <v>93</v>
      </c>
      <c r="T310" s="151" t="s">
        <v>93</v>
      </c>
    </row>
    <row r="311" spans="1:20" ht="20.25" customHeight="1" x14ac:dyDescent="0.6">
      <c r="A311" s="60" t="s">
        <v>300</v>
      </c>
      <c r="B311" s="60" t="s">
        <v>306</v>
      </c>
      <c r="C311" s="60" t="s">
        <v>25</v>
      </c>
      <c r="D311" s="60" t="s">
        <v>167</v>
      </c>
      <c r="E311" s="149" t="s">
        <v>92</v>
      </c>
      <c r="F311" s="150" t="s">
        <v>93</v>
      </c>
      <c r="G311" s="151" t="s">
        <v>93</v>
      </c>
      <c r="H311" s="151" t="s">
        <v>93</v>
      </c>
      <c r="I311" s="151" t="s">
        <v>93</v>
      </c>
      <c r="J311" s="151" t="s">
        <v>92</v>
      </c>
      <c r="K311" s="149" t="s">
        <v>92</v>
      </c>
      <c r="L311" s="151" t="s">
        <v>92</v>
      </c>
      <c r="M311" s="150" t="s">
        <v>93</v>
      </c>
      <c r="N311" s="151" t="s">
        <v>92</v>
      </c>
      <c r="O311" s="151" t="s">
        <v>92</v>
      </c>
      <c r="P311" s="151" t="s">
        <v>92</v>
      </c>
      <c r="Q311" s="151" t="s">
        <v>92</v>
      </c>
      <c r="R311" s="149" t="s">
        <v>93</v>
      </c>
      <c r="S311" s="150" t="s">
        <v>93</v>
      </c>
      <c r="T311" s="151" t="s">
        <v>93</v>
      </c>
    </row>
    <row r="312" spans="1:20" ht="20.25" customHeight="1" x14ac:dyDescent="0.6">
      <c r="A312" s="60" t="s">
        <v>300</v>
      </c>
      <c r="B312" s="60" t="s">
        <v>306</v>
      </c>
      <c r="C312" s="60" t="s">
        <v>40</v>
      </c>
      <c r="D312" s="60" t="s">
        <v>167</v>
      </c>
      <c r="E312" s="149" t="s">
        <v>93</v>
      </c>
      <c r="F312" s="150" t="s">
        <v>93</v>
      </c>
      <c r="G312" s="151" t="s">
        <v>93</v>
      </c>
      <c r="H312" s="151" t="s">
        <v>92</v>
      </c>
      <c r="I312" s="151" t="s">
        <v>92</v>
      </c>
      <c r="J312" s="151" t="s">
        <v>92</v>
      </c>
      <c r="K312" s="149" t="s">
        <v>92</v>
      </c>
      <c r="L312" s="151" t="s">
        <v>92</v>
      </c>
      <c r="M312" s="150" t="s">
        <v>93</v>
      </c>
      <c r="N312" s="151" t="s">
        <v>92</v>
      </c>
      <c r="O312" s="151" t="s">
        <v>92</v>
      </c>
      <c r="P312" s="151" t="s">
        <v>92</v>
      </c>
      <c r="Q312" s="151" t="s">
        <v>93</v>
      </c>
      <c r="R312" s="149" t="s">
        <v>92</v>
      </c>
      <c r="S312" s="150" t="s">
        <v>93</v>
      </c>
      <c r="T312" s="151" t="s">
        <v>93</v>
      </c>
    </row>
    <row r="313" spans="1:20" ht="20.25" customHeight="1" x14ac:dyDescent="0.6">
      <c r="A313" s="60" t="s">
        <v>300</v>
      </c>
      <c r="B313" s="60" t="s">
        <v>306</v>
      </c>
      <c r="C313" s="60" t="s">
        <v>180</v>
      </c>
      <c r="D313" s="60" t="s">
        <v>167</v>
      </c>
      <c r="E313" s="149" t="s">
        <v>93</v>
      </c>
      <c r="F313" s="150" t="s">
        <v>93</v>
      </c>
      <c r="G313" s="151" t="s">
        <v>93</v>
      </c>
      <c r="H313" s="151" t="s">
        <v>92</v>
      </c>
      <c r="I313" s="151" t="s">
        <v>93</v>
      </c>
      <c r="J313" s="151" t="s">
        <v>93</v>
      </c>
      <c r="K313" s="149" t="s">
        <v>92</v>
      </c>
      <c r="L313" s="151" t="s">
        <v>93</v>
      </c>
      <c r="M313" s="150" t="s">
        <v>93</v>
      </c>
      <c r="N313" s="151" t="s">
        <v>93</v>
      </c>
      <c r="O313" s="151" t="s">
        <v>92</v>
      </c>
      <c r="P313" s="151" t="s">
        <v>93</v>
      </c>
      <c r="Q313" s="151" t="s">
        <v>93</v>
      </c>
      <c r="R313" s="149" t="s">
        <v>93</v>
      </c>
      <c r="S313" s="150" t="s">
        <v>93</v>
      </c>
      <c r="T313" s="151" t="s">
        <v>93</v>
      </c>
    </row>
    <row r="314" spans="1:20" ht="20.25" customHeight="1" x14ac:dyDescent="0.6">
      <c r="A314" s="60" t="s">
        <v>300</v>
      </c>
      <c r="B314" s="60" t="s">
        <v>306</v>
      </c>
      <c r="C314" s="60" t="s">
        <v>44</v>
      </c>
      <c r="D314" s="60" t="s">
        <v>167</v>
      </c>
      <c r="E314" s="149" t="s">
        <v>93</v>
      </c>
      <c r="F314" s="150" t="s">
        <v>92</v>
      </c>
      <c r="G314" s="151" t="s">
        <v>93</v>
      </c>
      <c r="H314" s="151" t="s">
        <v>93</v>
      </c>
      <c r="I314" s="151" t="s">
        <v>93</v>
      </c>
      <c r="J314" s="151" t="s">
        <v>93</v>
      </c>
      <c r="K314" s="149" t="s">
        <v>92</v>
      </c>
      <c r="L314" s="151" t="s">
        <v>93</v>
      </c>
      <c r="M314" s="150" t="s">
        <v>93</v>
      </c>
      <c r="N314" s="151" t="s">
        <v>93</v>
      </c>
      <c r="O314" s="151" t="s">
        <v>93</v>
      </c>
      <c r="P314" s="151" t="s">
        <v>93</v>
      </c>
      <c r="Q314" s="151" t="s">
        <v>93</v>
      </c>
      <c r="R314" s="149" t="s">
        <v>93</v>
      </c>
      <c r="S314" s="150" t="s">
        <v>93</v>
      </c>
      <c r="T314" s="151" t="s">
        <v>93</v>
      </c>
    </row>
    <row r="315" spans="1:20" ht="20.25" customHeight="1" x14ac:dyDescent="0.6">
      <c r="A315" s="60" t="s">
        <v>300</v>
      </c>
      <c r="B315" s="60" t="s">
        <v>306</v>
      </c>
      <c r="C315" s="60" t="s">
        <v>46</v>
      </c>
      <c r="D315" s="60" t="s">
        <v>167</v>
      </c>
      <c r="E315" s="149" t="s">
        <v>93</v>
      </c>
      <c r="F315" s="150" t="s">
        <v>93</v>
      </c>
      <c r="G315" s="151" t="s">
        <v>92</v>
      </c>
      <c r="H315" s="151" t="s">
        <v>92</v>
      </c>
      <c r="I315" s="151" t="s">
        <v>93</v>
      </c>
      <c r="J315" s="151" t="s">
        <v>92</v>
      </c>
      <c r="K315" s="149" t="s">
        <v>92</v>
      </c>
      <c r="L315" s="151" t="s">
        <v>92</v>
      </c>
      <c r="M315" s="150" t="s">
        <v>92</v>
      </c>
      <c r="N315" s="151" t="s">
        <v>92</v>
      </c>
      <c r="O315" s="151" t="s">
        <v>92</v>
      </c>
      <c r="P315" s="151" t="s">
        <v>92</v>
      </c>
      <c r="Q315" s="151" t="s">
        <v>93</v>
      </c>
      <c r="R315" s="149" t="s">
        <v>93</v>
      </c>
      <c r="S315" s="150" t="s">
        <v>93</v>
      </c>
      <c r="T315" s="151" t="s">
        <v>93</v>
      </c>
    </row>
    <row r="316" spans="1:20" ht="20.25" customHeight="1" x14ac:dyDescent="0.6">
      <c r="A316" s="60" t="s">
        <v>300</v>
      </c>
      <c r="B316" s="60" t="s">
        <v>306</v>
      </c>
      <c r="C316" s="60" t="s">
        <v>48</v>
      </c>
      <c r="D316" s="60" t="s">
        <v>167</v>
      </c>
      <c r="E316" s="149" t="s">
        <v>93</v>
      </c>
      <c r="F316" s="150" t="s">
        <v>93</v>
      </c>
      <c r="G316" s="151" t="s">
        <v>93</v>
      </c>
      <c r="H316" s="151" t="s">
        <v>92</v>
      </c>
      <c r="I316" s="151" t="s">
        <v>92</v>
      </c>
      <c r="J316" s="151" t="s">
        <v>92</v>
      </c>
      <c r="K316" s="149" t="s">
        <v>92</v>
      </c>
      <c r="L316" s="151" t="s">
        <v>93</v>
      </c>
      <c r="M316" s="150" t="s">
        <v>93</v>
      </c>
      <c r="N316" s="151" t="s">
        <v>92</v>
      </c>
      <c r="O316" s="151" t="s">
        <v>92</v>
      </c>
      <c r="P316" s="151" t="s">
        <v>93</v>
      </c>
      <c r="Q316" s="151" t="s">
        <v>93</v>
      </c>
      <c r="R316" s="149" t="s">
        <v>93</v>
      </c>
      <c r="S316" s="150" t="s">
        <v>93</v>
      </c>
      <c r="T316" s="151" t="s">
        <v>93</v>
      </c>
    </row>
    <row r="317" spans="1:20" ht="20.25" customHeight="1" x14ac:dyDescent="0.6">
      <c r="A317" s="60" t="s">
        <v>300</v>
      </c>
      <c r="B317" s="60" t="s">
        <v>307</v>
      </c>
      <c r="C317" s="60" t="s">
        <v>25</v>
      </c>
      <c r="D317" s="60" t="s">
        <v>165</v>
      </c>
      <c r="E317" s="149" t="s">
        <v>92</v>
      </c>
      <c r="F317" s="150" t="s">
        <v>92</v>
      </c>
      <c r="G317" s="151" t="s">
        <v>93</v>
      </c>
      <c r="H317" s="151" t="s">
        <v>92</v>
      </c>
      <c r="I317" s="151" t="s">
        <v>93</v>
      </c>
      <c r="J317" s="151" t="s">
        <v>92</v>
      </c>
      <c r="K317" s="149" t="s">
        <v>92</v>
      </c>
      <c r="L317" s="151" t="s">
        <v>92</v>
      </c>
      <c r="M317" s="150" t="s">
        <v>93</v>
      </c>
      <c r="N317" s="151" t="s">
        <v>92</v>
      </c>
      <c r="O317" s="151" t="s">
        <v>92</v>
      </c>
      <c r="P317" s="151" t="s">
        <v>92</v>
      </c>
      <c r="Q317" s="151" t="s">
        <v>92</v>
      </c>
      <c r="R317" s="149" t="s">
        <v>93</v>
      </c>
      <c r="S317" s="150" t="s">
        <v>93</v>
      </c>
      <c r="T317" s="151" t="s">
        <v>93</v>
      </c>
    </row>
    <row r="318" spans="1:20" ht="20.25" customHeight="1" x14ac:dyDescent="0.6">
      <c r="A318" s="60" t="s">
        <v>300</v>
      </c>
      <c r="B318" s="60" t="s">
        <v>308</v>
      </c>
      <c r="C318" s="60" t="s">
        <v>25</v>
      </c>
      <c r="D318" s="60" t="s">
        <v>165</v>
      </c>
      <c r="E318" s="149" t="s">
        <v>93</v>
      </c>
      <c r="F318" s="150" t="s">
        <v>93</v>
      </c>
      <c r="G318" s="151" t="s">
        <v>93</v>
      </c>
      <c r="H318" s="151" t="s">
        <v>93</v>
      </c>
      <c r="I318" s="151" t="s">
        <v>93</v>
      </c>
      <c r="J318" s="151" t="s">
        <v>92</v>
      </c>
      <c r="K318" s="149" t="s">
        <v>93</v>
      </c>
      <c r="L318" s="151" t="s">
        <v>93</v>
      </c>
      <c r="M318" s="150" t="s">
        <v>93</v>
      </c>
      <c r="N318" s="151" t="s">
        <v>92</v>
      </c>
      <c r="O318" s="151" t="s">
        <v>92</v>
      </c>
      <c r="P318" s="151" t="s">
        <v>93</v>
      </c>
      <c r="Q318" s="151" t="s">
        <v>93</v>
      </c>
      <c r="R318" s="149" t="s">
        <v>93</v>
      </c>
      <c r="S318" s="150" t="s">
        <v>93</v>
      </c>
      <c r="T318" s="151" t="s">
        <v>93</v>
      </c>
    </row>
    <row r="319" spans="1:20" ht="20.25" customHeight="1" x14ac:dyDescent="0.6">
      <c r="A319" s="60" t="s">
        <v>309</v>
      </c>
      <c r="B319" s="60" t="s">
        <v>310</v>
      </c>
      <c r="C319" s="60" t="s">
        <v>25</v>
      </c>
      <c r="D319" s="60" t="s">
        <v>165</v>
      </c>
      <c r="E319" s="149" t="s">
        <v>92</v>
      </c>
      <c r="F319" s="150" t="s">
        <v>93</v>
      </c>
      <c r="G319" s="151" t="s">
        <v>93</v>
      </c>
      <c r="H319" s="151" t="s">
        <v>93</v>
      </c>
      <c r="I319" s="151" t="s">
        <v>93</v>
      </c>
      <c r="J319" s="151" t="s">
        <v>93</v>
      </c>
      <c r="K319" s="149" t="s">
        <v>92</v>
      </c>
      <c r="L319" s="151" t="s">
        <v>93</v>
      </c>
      <c r="M319" s="150" t="s">
        <v>93</v>
      </c>
      <c r="N319" s="151" t="s">
        <v>92</v>
      </c>
      <c r="O319" s="151" t="s">
        <v>92</v>
      </c>
      <c r="P319" s="151" t="s">
        <v>93</v>
      </c>
      <c r="Q319" s="151" t="s">
        <v>93</v>
      </c>
      <c r="R319" s="149" t="s">
        <v>93</v>
      </c>
      <c r="S319" s="150" t="s">
        <v>93</v>
      </c>
      <c r="T319" s="151" t="s">
        <v>93</v>
      </c>
    </row>
    <row r="320" spans="1:20" ht="20.25" customHeight="1" x14ac:dyDescent="0.6">
      <c r="A320" s="60" t="s">
        <v>309</v>
      </c>
      <c r="B320" s="60" t="s">
        <v>310</v>
      </c>
      <c r="C320" s="60" t="s">
        <v>44</v>
      </c>
      <c r="D320" s="60" t="s">
        <v>165</v>
      </c>
      <c r="E320" s="149" t="s">
        <v>92</v>
      </c>
      <c r="F320" s="150" t="s">
        <v>92</v>
      </c>
      <c r="G320" s="151" t="s">
        <v>93</v>
      </c>
      <c r="H320" s="151" t="s">
        <v>93</v>
      </c>
      <c r="I320" s="151" t="s">
        <v>93</v>
      </c>
      <c r="J320" s="151" t="s">
        <v>92</v>
      </c>
      <c r="K320" s="149" t="s">
        <v>92</v>
      </c>
      <c r="L320" s="151" t="s">
        <v>93</v>
      </c>
      <c r="M320" s="150" t="s">
        <v>93</v>
      </c>
      <c r="N320" s="151" t="s">
        <v>92</v>
      </c>
      <c r="O320" s="151" t="s">
        <v>92</v>
      </c>
      <c r="P320" s="151" t="s">
        <v>92</v>
      </c>
      <c r="Q320" s="151" t="s">
        <v>92</v>
      </c>
      <c r="R320" s="149" t="s">
        <v>92</v>
      </c>
      <c r="S320" s="150" t="s">
        <v>92</v>
      </c>
      <c r="T320" s="151" t="s">
        <v>93</v>
      </c>
    </row>
    <row r="321" spans="1:20" ht="20.25" customHeight="1" x14ac:dyDescent="0.6">
      <c r="A321" s="60" t="s">
        <v>309</v>
      </c>
      <c r="B321" s="60" t="s">
        <v>311</v>
      </c>
      <c r="C321" s="60" t="s">
        <v>815</v>
      </c>
      <c r="D321" s="60" t="s">
        <v>165</v>
      </c>
      <c r="E321" s="149" t="s">
        <v>93</v>
      </c>
      <c r="F321" s="150" t="s">
        <v>93</v>
      </c>
      <c r="G321" s="151" t="s">
        <v>93</v>
      </c>
      <c r="H321" s="151" t="s">
        <v>93</v>
      </c>
      <c r="I321" s="151" t="s">
        <v>93</v>
      </c>
      <c r="J321" s="151" t="s">
        <v>93</v>
      </c>
      <c r="K321" s="149" t="s">
        <v>92</v>
      </c>
      <c r="L321" s="151" t="s">
        <v>93</v>
      </c>
      <c r="M321" s="150" t="s">
        <v>93</v>
      </c>
      <c r="N321" s="151" t="s">
        <v>92</v>
      </c>
      <c r="O321" s="151" t="s">
        <v>92</v>
      </c>
      <c r="P321" s="151" t="s">
        <v>92</v>
      </c>
      <c r="Q321" s="151" t="s">
        <v>93</v>
      </c>
      <c r="R321" s="149" t="s">
        <v>93</v>
      </c>
      <c r="S321" s="150" t="s">
        <v>93</v>
      </c>
      <c r="T321" s="151" t="s">
        <v>93</v>
      </c>
    </row>
    <row r="322" spans="1:20" ht="20.25" customHeight="1" x14ac:dyDescent="0.6">
      <c r="A322" s="60" t="s">
        <v>309</v>
      </c>
      <c r="B322" s="60" t="s">
        <v>311</v>
      </c>
      <c r="C322" s="60" t="s">
        <v>34</v>
      </c>
      <c r="D322" s="60" t="s">
        <v>165</v>
      </c>
      <c r="E322" s="149" t="s">
        <v>93</v>
      </c>
      <c r="F322" s="150" t="s">
        <v>92</v>
      </c>
      <c r="G322" s="151" t="s">
        <v>93</v>
      </c>
      <c r="H322" s="151" t="s">
        <v>93</v>
      </c>
      <c r="I322" s="151" t="s">
        <v>93</v>
      </c>
      <c r="J322" s="151" t="s">
        <v>92</v>
      </c>
      <c r="K322" s="149" t="s">
        <v>92</v>
      </c>
      <c r="L322" s="151" t="s">
        <v>92</v>
      </c>
      <c r="M322" s="150" t="s">
        <v>92</v>
      </c>
      <c r="N322" s="151" t="s">
        <v>92</v>
      </c>
      <c r="O322" s="151" t="s">
        <v>92</v>
      </c>
      <c r="P322" s="151" t="s">
        <v>92</v>
      </c>
      <c r="Q322" s="151" t="s">
        <v>92</v>
      </c>
      <c r="R322" s="149" t="s">
        <v>92</v>
      </c>
      <c r="S322" s="150" t="s">
        <v>92</v>
      </c>
      <c r="T322" s="151" t="s">
        <v>93</v>
      </c>
    </row>
    <row r="323" spans="1:20" ht="20.25" customHeight="1" x14ac:dyDescent="0.6">
      <c r="A323" s="60" t="s">
        <v>309</v>
      </c>
      <c r="B323" s="60" t="s">
        <v>311</v>
      </c>
      <c r="C323" s="60" t="s">
        <v>40</v>
      </c>
      <c r="D323" s="60" t="s">
        <v>165</v>
      </c>
      <c r="E323" s="149" t="s">
        <v>93</v>
      </c>
      <c r="F323" s="150" t="s">
        <v>93</v>
      </c>
      <c r="G323" s="151" t="s">
        <v>93</v>
      </c>
      <c r="H323" s="151" t="s">
        <v>93</v>
      </c>
      <c r="I323" s="151" t="s">
        <v>93</v>
      </c>
      <c r="J323" s="151" t="s">
        <v>92</v>
      </c>
      <c r="K323" s="149" t="s">
        <v>92</v>
      </c>
      <c r="L323" s="151" t="s">
        <v>93</v>
      </c>
      <c r="M323" s="150" t="s">
        <v>93</v>
      </c>
      <c r="N323" s="151" t="s">
        <v>92</v>
      </c>
      <c r="O323" s="151" t="s">
        <v>92</v>
      </c>
      <c r="P323" s="151" t="s">
        <v>93</v>
      </c>
      <c r="Q323" s="151" t="s">
        <v>93</v>
      </c>
      <c r="R323" s="149" t="s">
        <v>92</v>
      </c>
      <c r="S323" s="150" t="s">
        <v>93</v>
      </c>
      <c r="T323" s="151" t="s">
        <v>93</v>
      </c>
    </row>
    <row r="324" spans="1:20" ht="20.25" customHeight="1" x14ac:dyDescent="0.6">
      <c r="A324" s="60" t="s">
        <v>309</v>
      </c>
      <c r="B324" s="60" t="s">
        <v>311</v>
      </c>
      <c r="C324" s="60" t="s">
        <v>46</v>
      </c>
      <c r="D324" s="60" t="s">
        <v>165</v>
      </c>
      <c r="E324" s="149" t="s">
        <v>93</v>
      </c>
      <c r="F324" s="150" t="s">
        <v>93</v>
      </c>
      <c r="G324" s="151" t="s">
        <v>93</v>
      </c>
      <c r="H324" s="151" t="s">
        <v>93</v>
      </c>
      <c r="I324" s="151" t="s">
        <v>93</v>
      </c>
      <c r="J324" s="151" t="s">
        <v>93</v>
      </c>
      <c r="K324" s="149" t="s">
        <v>92</v>
      </c>
      <c r="L324" s="151" t="s">
        <v>93</v>
      </c>
      <c r="M324" s="150" t="s">
        <v>93</v>
      </c>
      <c r="N324" s="151" t="s">
        <v>92</v>
      </c>
      <c r="O324" s="151" t="s">
        <v>92</v>
      </c>
      <c r="P324" s="151" t="s">
        <v>93</v>
      </c>
      <c r="Q324" s="151" t="s">
        <v>93</v>
      </c>
      <c r="R324" s="149" t="s">
        <v>93</v>
      </c>
      <c r="S324" s="150" t="s">
        <v>93</v>
      </c>
      <c r="T324" s="151" t="s">
        <v>93</v>
      </c>
    </row>
    <row r="325" spans="1:20" ht="20.25" customHeight="1" x14ac:dyDescent="0.6">
      <c r="A325" s="60" t="s">
        <v>309</v>
      </c>
      <c r="B325" s="60" t="s">
        <v>312</v>
      </c>
      <c r="C325" s="60" t="s">
        <v>5</v>
      </c>
      <c r="D325" s="60" t="s">
        <v>165</v>
      </c>
      <c r="E325" s="149" t="s">
        <v>93</v>
      </c>
      <c r="F325" s="150" t="s">
        <v>93</v>
      </c>
      <c r="G325" s="151" t="s">
        <v>93</v>
      </c>
      <c r="H325" s="151" t="s">
        <v>93</v>
      </c>
      <c r="I325" s="151" t="s">
        <v>93</v>
      </c>
      <c r="J325" s="151" t="s">
        <v>92</v>
      </c>
      <c r="K325" s="149" t="s">
        <v>93</v>
      </c>
      <c r="L325" s="151" t="s">
        <v>93</v>
      </c>
      <c r="M325" s="150" t="s">
        <v>93</v>
      </c>
      <c r="N325" s="151" t="s">
        <v>92</v>
      </c>
      <c r="O325" s="151" t="s">
        <v>92</v>
      </c>
      <c r="P325" s="151" t="s">
        <v>92</v>
      </c>
      <c r="Q325" s="151" t="s">
        <v>92</v>
      </c>
      <c r="R325" s="149" t="s">
        <v>93</v>
      </c>
      <c r="S325" s="150" t="s">
        <v>93</v>
      </c>
      <c r="T325" s="151" t="s">
        <v>93</v>
      </c>
    </row>
    <row r="326" spans="1:20" ht="20.25" customHeight="1" x14ac:dyDescent="0.6">
      <c r="A326" s="60" t="s">
        <v>309</v>
      </c>
      <c r="B326" s="60" t="s">
        <v>313</v>
      </c>
      <c r="C326" s="60" t="s">
        <v>23</v>
      </c>
      <c r="D326" s="60" t="s">
        <v>167</v>
      </c>
      <c r="E326" s="149" t="s">
        <v>93</v>
      </c>
      <c r="F326" s="150" t="s">
        <v>93</v>
      </c>
      <c r="G326" s="151" t="s">
        <v>93</v>
      </c>
      <c r="H326" s="151" t="s">
        <v>92</v>
      </c>
      <c r="I326" s="151" t="s">
        <v>92</v>
      </c>
      <c r="J326" s="151" t="s">
        <v>92</v>
      </c>
      <c r="K326" s="149" t="s">
        <v>92</v>
      </c>
      <c r="L326" s="151" t="s">
        <v>93</v>
      </c>
      <c r="M326" s="150" t="s">
        <v>93</v>
      </c>
      <c r="N326" s="151" t="s">
        <v>92</v>
      </c>
      <c r="O326" s="151" t="s">
        <v>92</v>
      </c>
      <c r="P326" s="151" t="s">
        <v>93</v>
      </c>
      <c r="Q326" s="151" t="s">
        <v>93</v>
      </c>
      <c r="R326" s="149" t="s">
        <v>93</v>
      </c>
      <c r="S326" s="150" t="s">
        <v>93</v>
      </c>
      <c r="T326" s="151" t="s">
        <v>93</v>
      </c>
    </row>
    <row r="327" spans="1:20" ht="20.25" customHeight="1" x14ac:dyDescent="0.6">
      <c r="A327" s="60" t="s">
        <v>309</v>
      </c>
      <c r="B327" s="60" t="s">
        <v>313</v>
      </c>
      <c r="C327" s="60" t="s">
        <v>34</v>
      </c>
      <c r="D327" s="60" t="s">
        <v>167</v>
      </c>
      <c r="E327" s="149" t="s">
        <v>93</v>
      </c>
      <c r="F327" s="150" t="s">
        <v>92</v>
      </c>
      <c r="G327" s="151" t="s">
        <v>93</v>
      </c>
      <c r="H327" s="151" t="s">
        <v>93</v>
      </c>
      <c r="I327" s="151" t="s">
        <v>93</v>
      </c>
      <c r="J327" s="151" t="s">
        <v>92</v>
      </c>
      <c r="K327" s="149" t="s">
        <v>92</v>
      </c>
      <c r="L327" s="151" t="s">
        <v>92</v>
      </c>
      <c r="M327" s="150" t="s">
        <v>93</v>
      </c>
      <c r="N327" s="151" t="s">
        <v>92</v>
      </c>
      <c r="O327" s="151" t="s">
        <v>92</v>
      </c>
      <c r="P327" s="151" t="s">
        <v>92</v>
      </c>
      <c r="Q327" s="151" t="s">
        <v>93</v>
      </c>
      <c r="R327" s="149" t="s">
        <v>92</v>
      </c>
      <c r="S327" s="150" t="s">
        <v>93</v>
      </c>
      <c r="T327" s="151" t="s">
        <v>93</v>
      </c>
    </row>
    <row r="328" spans="1:20" ht="20.25" customHeight="1" x14ac:dyDescent="0.6">
      <c r="A328" s="60" t="s">
        <v>309</v>
      </c>
      <c r="B328" s="60" t="s">
        <v>313</v>
      </c>
      <c r="C328" s="60" t="s">
        <v>650</v>
      </c>
      <c r="D328" s="60" t="s">
        <v>167</v>
      </c>
      <c r="E328" s="149" t="s">
        <v>93</v>
      </c>
      <c r="F328" s="150" t="s">
        <v>93</v>
      </c>
      <c r="G328" s="151" t="s">
        <v>93</v>
      </c>
      <c r="H328" s="151" t="s">
        <v>92</v>
      </c>
      <c r="I328" s="151" t="s">
        <v>93</v>
      </c>
      <c r="J328" s="151" t="s">
        <v>92</v>
      </c>
      <c r="K328" s="149" t="s">
        <v>92</v>
      </c>
      <c r="L328" s="151" t="s">
        <v>93</v>
      </c>
      <c r="M328" s="150" t="s">
        <v>93</v>
      </c>
      <c r="N328" s="151" t="s">
        <v>92</v>
      </c>
      <c r="O328" s="151" t="s">
        <v>92</v>
      </c>
      <c r="P328" s="151" t="s">
        <v>92</v>
      </c>
      <c r="Q328" s="151" t="s">
        <v>92</v>
      </c>
      <c r="R328" s="149" t="s">
        <v>92</v>
      </c>
      <c r="S328" s="150" t="s">
        <v>92</v>
      </c>
      <c r="T328" s="151" t="s">
        <v>93</v>
      </c>
    </row>
    <row r="329" spans="1:20" ht="20.25" customHeight="1" x14ac:dyDescent="0.6">
      <c r="A329" s="60" t="s">
        <v>309</v>
      </c>
      <c r="B329" s="60" t="s">
        <v>313</v>
      </c>
      <c r="C329" s="60" t="s">
        <v>40</v>
      </c>
      <c r="D329" s="60" t="s">
        <v>167</v>
      </c>
      <c r="E329" s="149" t="s">
        <v>93</v>
      </c>
      <c r="F329" s="150" t="s">
        <v>93</v>
      </c>
      <c r="G329" s="151" t="s">
        <v>93</v>
      </c>
      <c r="H329" s="151" t="s">
        <v>93</v>
      </c>
      <c r="I329" s="151" t="s">
        <v>93</v>
      </c>
      <c r="J329" s="151" t="s">
        <v>92</v>
      </c>
      <c r="K329" s="149" t="s">
        <v>92</v>
      </c>
      <c r="L329" s="151" t="s">
        <v>92</v>
      </c>
      <c r="M329" s="150" t="s">
        <v>93</v>
      </c>
      <c r="N329" s="151" t="s">
        <v>92</v>
      </c>
      <c r="O329" s="151" t="s">
        <v>92</v>
      </c>
      <c r="P329" s="151" t="s">
        <v>93</v>
      </c>
      <c r="Q329" s="151" t="s">
        <v>93</v>
      </c>
      <c r="R329" s="149" t="s">
        <v>92</v>
      </c>
      <c r="S329" s="150" t="s">
        <v>93</v>
      </c>
      <c r="T329" s="151" t="s">
        <v>93</v>
      </c>
    </row>
    <row r="330" spans="1:20" ht="20.25" customHeight="1" x14ac:dyDescent="0.6">
      <c r="A330" s="60" t="s">
        <v>309</v>
      </c>
      <c r="B330" s="60" t="s">
        <v>313</v>
      </c>
      <c r="C330" s="60" t="s">
        <v>44</v>
      </c>
      <c r="D330" s="60" t="s">
        <v>167</v>
      </c>
      <c r="E330" s="149" t="s">
        <v>93</v>
      </c>
      <c r="F330" s="150" t="s">
        <v>92</v>
      </c>
      <c r="G330" s="151" t="s">
        <v>93</v>
      </c>
      <c r="H330" s="151" t="s">
        <v>93</v>
      </c>
      <c r="I330" s="151" t="s">
        <v>92</v>
      </c>
      <c r="J330" s="151" t="s">
        <v>92</v>
      </c>
      <c r="K330" s="149" t="s">
        <v>92</v>
      </c>
      <c r="L330" s="151" t="s">
        <v>92</v>
      </c>
      <c r="M330" s="150" t="s">
        <v>93</v>
      </c>
      <c r="N330" s="151" t="s">
        <v>92</v>
      </c>
      <c r="O330" s="151" t="s">
        <v>92</v>
      </c>
      <c r="P330" s="151" t="s">
        <v>92</v>
      </c>
      <c r="Q330" s="151" t="s">
        <v>92</v>
      </c>
      <c r="R330" s="149" t="s">
        <v>92</v>
      </c>
      <c r="S330" s="150" t="s">
        <v>93</v>
      </c>
      <c r="T330" s="151" t="s">
        <v>93</v>
      </c>
    </row>
    <row r="331" spans="1:20" ht="20.25" customHeight="1" x14ac:dyDescent="0.6">
      <c r="A331" s="60" t="s">
        <v>309</v>
      </c>
      <c r="B331" s="60" t="s">
        <v>313</v>
      </c>
      <c r="C331" s="60" t="s">
        <v>46</v>
      </c>
      <c r="D331" s="60" t="s">
        <v>167</v>
      </c>
      <c r="E331" s="149" t="s">
        <v>93</v>
      </c>
      <c r="F331" s="150" t="s">
        <v>93</v>
      </c>
      <c r="G331" s="151" t="s">
        <v>93</v>
      </c>
      <c r="H331" s="151" t="s">
        <v>92</v>
      </c>
      <c r="I331" s="151" t="s">
        <v>93</v>
      </c>
      <c r="J331" s="151" t="s">
        <v>92</v>
      </c>
      <c r="K331" s="149" t="s">
        <v>92</v>
      </c>
      <c r="L331" s="151" t="s">
        <v>92</v>
      </c>
      <c r="M331" s="150" t="s">
        <v>93</v>
      </c>
      <c r="N331" s="151" t="s">
        <v>92</v>
      </c>
      <c r="O331" s="151" t="s">
        <v>92</v>
      </c>
      <c r="P331" s="151" t="s">
        <v>92</v>
      </c>
      <c r="Q331" s="151" t="s">
        <v>93</v>
      </c>
      <c r="R331" s="149" t="s">
        <v>93</v>
      </c>
      <c r="S331" s="150" t="s">
        <v>92</v>
      </c>
      <c r="T331" s="151" t="s">
        <v>92</v>
      </c>
    </row>
    <row r="332" spans="1:20" ht="20.25" customHeight="1" x14ac:dyDescent="0.6">
      <c r="A332" s="60" t="s">
        <v>309</v>
      </c>
      <c r="B332" s="60" t="s">
        <v>313</v>
      </c>
      <c r="C332" s="60" t="s">
        <v>48</v>
      </c>
      <c r="D332" s="60" t="s">
        <v>167</v>
      </c>
      <c r="E332" s="149" t="s">
        <v>92</v>
      </c>
      <c r="F332" s="150" t="s">
        <v>92</v>
      </c>
      <c r="G332" s="151" t="s">
        <v>92</v>
      </c>
      <c r="H332" s="151" t="s">
        <v>92</v>
      </c>
      <c r="I332" s="151" t="s">
        <v>92</v>
      </c>
      <c r="J332" s="151" t="s">
        <v>92</v>
      </c>
      <c r="K332" s="149" t="s">
        <v>92</v>
      </c>
      <c r="L332" s="151" t="s">
        <v>93</v>
      </c>
      <c r="M332" s="150" t="s">
        <v>93</v>
      </c>
      <c r="N332" s="151" t="s">
        <v>92</v>
      </c>
      <c r="O332" s="151" t="s">
        <v>92</v>
      </c>
      <c r="P332" s="151" t="s">
        <v>92</v>
      </c>
      <c r="Q332" s="151" t="s">
        <v>92</v>
      </c>
      <c r="R332" s="149" t="s">
        <v>93</v>
      </c>
      <c r="S332" s="150" t="s">
        <v>93</v>
      </c>
      <c r="T332" s="151" t="s">
        <v>93</v>
      </c>
    </row>
    <row r="333" spans="1:20" ht="20.25" customHeight="1" x14ac:dyDescent="0.6">
      <c r="A333" s="60" t="s">
        <v>314</v>
      </c>
      <c r="B333" s="60" t="s">
        <v>315</v>
      </c>
      <c r="C333" s="60" t="s">
        <v>5</v>
      </c>
      <c r="D333" s="60" t="s">
        <v>165</v>
      </c>
      <c r="E333" s="149" t="s">
        <v>93</v>
      </c>
      <c r="F333" s="150" t="s">
        <v>93</v>
      </c>
      <c r="G333" s="151" t="s">
        <v>93</v>
      </c>
      <c r="H333" s="151" t="s">
        <v>93</v>
      </c>
      <c r="I333" s="151" t="s">
        <v>93</v>
      </c>
      <c r="J333" s="151" t="s">
        <v>92</v>
      </c>
      <c r="K333" s="149" t="s">
        <v>93</v>
      </c>
      <c r="L333" s="151" t="s">
        <v>92</v>
      </c>
      <c r="M333" s="150" t="s">
        <v>92</v>
      </c>
      <c r="N333" s="151" t="s">
        <v>92</v>
      </c>
      <c r="O333" s="151" t="s">
        <v>92</v>
      </c>
      <c r="P333" s="151" t="s">
        <v>92</v>
      </c>
      <c r="Q333" s="151" t="s">
        <v>93</v>
      </c>
      <c r="R333" s="149" t="s">
        <v>93</v>
      </c>
      <c r="S333" s="150" t="s">
        <v>92</v>
      </c>
      <c r="T333" s="151" t="s">
        <v>92</v>
      </c>
    </row>
    <row r="334" spans="1:20" ht="20.25" customHeight="1" x14ac:dyDescent="0.6">
      <c r="A334" s="60" t="s">
        <v>314</v>
      </c>
      <c r="B334" s="60" t="s">
        <v>316</v>
      </c>
      <c r="C334" s="60" t="s">
        <v>826</v>
      </c>
      <c r="D334" s="60" t="s">
        <v>165</v>
      </c>
      <c r="E334" s="149" t="s">
        <v>93</v>
      </c>
      <c r="F334" s="150" t="s">
        <v>92</v>
      </c>
      <c r="G334" s="151" t="s">
        <v>93</v>
      </c>
      <c r="H334" s="151" t="s">
        <v>93</v>
      </c>
      <c r="I334" s="151" t="s">
        <v>93</v>
      </c>
      <c r="J334" s="151" t="s">
        <v>93</v>
      </c>
      <c r="K334" s="149" t="s">
        <v>93</v>
      </c>
      <c r="L334" s="151" t="s">
        <v>93</v>
      </c>
      <c r="M334" s="150" t="s">
        <v>93</v>
      </c>
      <c r="N334" s="151" t="s">
        <v>92</v>
      </c>
      <c r="O334" s="151" t="s">
        <v>92</v>
      </c>
      <c r="P334" s="151" t="s">
        <v>92</v>
      </c>
      <c r="Q334" s="151" t="s">
        <v>92</v>
      </c>
      <c r="R334" s="149" t="s">
        <v>92</v>
      </c>
      <c r="S334" s="150" t="s">
        <v>92</v>
      </c>
      <c r="T334" s="151" t="s">
        <v>93</v>
      </c>
    </row>
    <row r="335" spans="1:20" ht="20.25" customHeight="1" x14ac:dyDescent="0.6">
      <c r="A335" s="60" t="s">
        <v>314</v>
      </c>
      <c r="B335" s="60" t="s">
        <v>317</v>
      </c>
      <c r="C335" s="60" t="s">
        <v>44</v>
      </c>
      <c r="D335" s="60" t="s">
        <v>165</v>
      </c>
      <c r="E335" s="149" t="s">
        <v>93</v>
      </c>
      <c r="F335" s="150" t="s">
        <v>93</v>
      </c>
      <c r="G335" s="151" t="s">
        <v>93</v>
      </c>
      <c r="H335" s="151" t="s">
        <v>92</v>
      </c>
      <c r="I335" s="151" t="s">
        <v>93</v>
      </c>
      <c r="J335" s="151" t="s">
        <v>92</v>
      </c>
      <c r="K335" s="149" t="s">
        <v>92</v>
      </c>
      <c r="L335" s="151" t="s">
        <v>92</v>
      </c>
      <c r="M335" s="150" t="s">
        <v>93</v>
      </c>
      <c r="N335" s="151" t="s">
        <v>92</v>
      </c>
      <c r="O335" s="151" t="s">
        <v>92</v>
      </c>
      <c r="P335" s="151" t="s">
        <v>92</v>
      </c>
      <c r="Q335" s="151" t="s">
        <v>92</v>
      </c>
      <c r="R335" s="149" t="s">
        <v>93</v>
      </c>
      <c r="S335" s="150" t="s">
        <v>93</v>
      </c>
      <c r="T335" s="151" t="s">
        <v>93</v>
      </c>
    </row>
    <row r="336" spans="1:20" ht="20.25" customHeight="1" x14ac:dyDescent="0.6">
      <c r="A336" s="60" t="s">
        <v>314</v>
      </c>
      <c r="B336" s="60" t="s">
        <v>318</v>
      </c>
      <c r="C336" s="60" t="s">
        <v>5</v>
      </c>
      <c r="D336" s="60" t="s">
        <v>167</v>
      </c>
      <c r="E336" s="149" t="s">
        <v>93</v>
      </c>
      <c r="F336" s="150" t="s">
        <v>93</v>
      </c>
      <c r="G336" s="151" t="s">
        <v>93</v>
      </c>
      <c r="H336" s="151" t="s">
        <v>92</v>
      </c>
      <c r="I336" s="151" t="s">
        <v>93</v>
      </c>
      <c r="J336" s="151" t="s">
        <v>92</v>
      </c>
      <c r="K336" s="149" t="s">
        <v>93</v>
      </c>
      <c r="L336" s="151" t="s">
        <v>92</v>
      </c>
      <c r="M336" s="150" t="s">
        <v>93</v>
      </c>
      <c r="N336" s="151" t="s">
        <v>92</v>
      </c>
      <c r="O336" s="151" t="s">
        <v>92</v>
      </c>
      <c r="P336" s="151" t="s">
        <v>92</v>
      </c>
      <c r="Q336" s="151" t="s">
        <v>92</v>
      </c>
      <c r="R336" s="149" t="s">
        <v>93</v>
      </c>
      <c r="S336" s="150" t="s">
        <v>93</v>
      </c>
      <c r="T336" s="151" t="s">
        <v>93</v>
      </c>
    </row>
    <row r="337" spans="1:20" ht="20.25" customHeight="1" x14ac:dyDescent="0.6">
      <c r="A337" s="60" t="s">
        <v>314</v>
      </c>
      <c r="B337" s="60" t="s">
        <v>318</v>
      </c>
      <c r="C337" s="60" t="s">
        <v>34</v>
      </c>
      <c r="D337" s="60" t="s">
        <v>167</v>
      </c>
      <c r="E337" s="149" t="s">
        <v>93</v>
      </c>
      <c r="F337" s="150" t="s">
        <v>92</v>
      </c>
      <c r="G337" s="151" t="s">
        <v>93</v>
      </c>
      <c r="H337" s="151" t="s">
        <v>93</v>
      </c>
      <c r="I337" s="151" t="s">
        <v>92</v>
      </c>
      <c r="J337" s="151" t="s">
        <v>92</v>
      </c>
      <c r="K337" s="149" t="s">
        <v>92</v>
      </c>
      <c r="L337" s="151" t="s">
        <v>92</v>
      </c>
      <c r="M337" s="150" t="s">
        <v>92</v>
      </c>
      <c r="N337" s="151" t="s">
        <v>92</v>
      </c>
      <c r="O337" s="151" t="s">
        <v>92</v>
      </c>
      <c r="P337" s="151" t="s">
        <v>92</v>
      </c>
      <c r="Q337" s="151" t="s">
        <v>92</v>
      </c>
      <c r="R337" s="149" t="s">
        <v>92</v>
      </c>
      <c r="S337" s="150" t="s">
        <v>93</v>
      </c>
      <c r="T337" s="151" t="s">
        <v>92</v>
      </c>
    </row>
    <row r="338" spans="1:20" ht="20.25" customHeight="1" x14ac:dyDescent="0.6">
      <c r="A338" s="60" t="s">
        <v>319</v>
      </c>
      <c r="B338" s="60" t="s">
        <v>321</v>
      </c>
      <c r="C338" s="60" t="s">
        <v>25</v>
      </c>
      <c r="D338" s="60" t="s">
        <v>165</v>
      </c>
      <c r="E338" s="149" t="s">
        <v>93</v>
      </c>
      <c r="F338" s="150" t="s">
        <v>92</v>
      </c>
      <c r="G338" s="151" t="s">
        <v>92</v>
      </c>
      <c r="H338" s="151" t="s">
        <v>92</v>
      </c>
      <c r="I338" s="151" t="s">
        <v>92</v>
      </c>
      <c r="J338" s="151" t="s">
        <v>92</v>
      </c>
      <c r="K338" s="149" t="s">
        <v>92</v>
      </c>
      <c r="L338" s="151" t="s">
        <v>93</v>
      </c>
      <c r="M338" s="150" t="s">
        <v>93</v>
      </c>
      <c r="N338" s="151" t="s">
        <v>92</v>
      </c>
      <c r="O338" s="151" t="s">
        <v>92</v>
      </c>
      <c r="P338" s="151" t="s">
        <v>92</v>
      </c>
      <c r="Q338" s="151" t="s">
        <v>92</v>
      </c>
      <c r="R338" s="149" t="s">
        <v>92</v>
      </c>
      <c r="S338" s="150" t="s">
        <v>93</v>
      </c>
      <c r="T338" s="151" t="s">
        <v>93</v>
      </c>
    </row>
    <row r="339" spans="1:20" ht="20.25" customHeight="1" x14ac:dyDescent="0.6">
      <c r="A339" s="60" t="s">
        <v>319</v>
      </c>
      <c r="B339" s="60" t="s">
        <v>858</v>
      </c>
      <c r="C339" s="60" t="s">
        <v>23</v>
      </c>
      <c r="D339" s="60" t="s">
        <v>165</v>
      </c>
      <c r="E339" s="149" t="s">
        <v>93</v>
      </c>
      <c r="F339" s="150" t="s">
        <v>93</v>
      </c>
      <c r="G339" s="151" t="s">
        <v>93</v>
      </c>
      <c r="H339" s="151" t="s">
        <v>93</v>
      </c>
      <c r="I339" s="151" t="s">
        <v>93</v>
      </c>
      <c r="J339" s="151" t="s">
        <v>92</v>
      </c>
      <c r="K339" s="149" t="s">
        <v>92</v>
      </c>
      <c r="L339" s="151" t="s">
        <v>93</v>
      </c>
      <c r="M339" s="150" t="s">
        <v>93</v>
      </c>
      <c r="N339" s="151" t="s">
        <v>93</v>
      </c>
      <c r="O339" s="151" t="s">
        <v>93</v>
      </c>
      <c r="P339" s="151" t="s">
        <v>93</v>
      </c>
      <c r="Q339" s="151" t="s">
        <v>93</v>
      </c>
      <c r="R339" s="149" t="s">
        <v>93</v>
      </c>
      <c r="S339" s="150" t="s">
        <v>93</v>
      </c>
      <c r="T339" s="151" t="s">
        <v>93</v>
      </c>
    </row>
    <row r="340" spans="1:20" ht="20.25" customHeight="1" x14ac:dyDescent="0.6">
      <c r="A340" s="60" t="s">
        <v>319</v>
      </c>
      <c r="B340" s="60" t="s">
        <v>858</v>
      </c>
      <c r="C340" s="60" t="s">
        <v>40</v>
      </c>
      <c r="D340" s="60" t="s">
        <v>165</v>
      </c>
      <c r="E340" s="149" t="s">
        <v>93</v>
      </c>
      <c r="F340" s="150" t="s">
        <v>93</v>
      </c>
      <c r="G340" s="151" t="s">
        <v>93</v>
      </c>
      <c r="H340" s="151" t="s">
        <v>93</v>
      </c>
      <c r="I340" s="151" t="s">
        <v>93</v>
      </c>
      <c r="J340" s="151" t="s">
        <v>92</v>
      </c>
      <c r="K340" s="149" t="s">
        <v>92</v>
      </c>
      <c r="L340" s="151" t="s">
        <v>93</v>
      </c>
      <c r="M340" s="150" t="s">
        <v>93</v>
      </c>
      <c r="N340" s="151" t="s">
        <v>92</v>
      </c>
      <c r="O340" s="151" t="s">
        <v>92</v>
      </c>
      <c r="P340" s="151" t="s">
        <v>93</v>
      </c>
      <c r="Q340" s="151" t="s">
        <v>93</v>
      </c>
      <c r="R340" s="149" t="s">
        <v>92</v>
      </c>
      <c r="S340" s="150" t="s">
        <v>93</v>
      </c>
      <c r="T340" s="151" t="s">
        <v>93</v>
      </c>
    </row>
    <row r="341" spans="1:20" ht="20.25" customHeight="1" x14ac:dyDescent="0.6">
      <c r="A341" s="60" t="s">
        <v>319</v>
      </c>
      <c r="B341" s="60" t="s">
        <v>858</v>
      </c>
      <c r="C341" s="60" t="s">
        <v>44</v>
      </c>
      <c r="D341" s="60" t="s">
        <v>165</v>
      </c>
      <c r="E341" s="149" t="s">
        <v>93</v>
      </c>
      <c r="F341" s="150" t="s">
        <v>93</v>
      </c>
      <c r="G341" s="151" t="s">
        <v>93</v>
      </c>
      <c r="H341" s="151" t="s">
        <v>93</v>
      </c>
      <c r="I341" s="151" t="s">
        <v>93</v>
      </c>
      <c r="J341" s="151" t="s">
        <v>92</v>
      </c>
      <c r="K341" s="149" t="s">
        <v>93</v>
      </c>
      <c r="L341" s="151" t="s">
        <v>93</v>
      </c>
      <c r="M341" s="150" t="s">
        <v>93</v>
      </c>
      <c r="N341" s="151" t="s">
        <v>93</v>
      </c>
      <c r="O341" s="151" t="s">
        <v>93</v>
      </c>
      <c r="P341" s="151" t="s">
        <v>93</v>
      </c>
      <c r="Q341" s="151" t="s">
        <v>93</v>
      </c>
      <c r="R341" s="149" t="s">
        <v>93</v>
      </c>
      <c r="S341" s="150" t="s">
        <v>93</v>
      </c>
      <c r="T341" s="151" t="s">
        <v>93</v>
      </c>
    </row>
    <row r="342" spans="1:20" ht="20.25" customHeight="1" x14ac:dyDescent="0.6">
      <c r="A342" s="60" t="s">
        <v>319</v>
      </c>
      <c r="B342" s="60" t="s">
        <v>858</v>
      </c>
      <c r="C342" s="60" t="s">
        <v>46</v>
      </c>
      <c r="D342" s="60" t="s">
        <v>165</v>
      </c>
      <c r="E342" s="149" t="s">
        <v>92</v>
      </c>
      <c r="F342" s="150" t="s">
        <v>92</v>
      </c>
      <c r="G342" s="151" t="s">
        <v>93</v>
      </c>
      <c r="H342" s="151" t="s">
        <v>93</v>
      </c>
      <c r="I342" s="151" t="s">
        <v>93</v>
      </c>
      <c r="J342" s="151" t="s">
        <v>93</v>
      </c>
      <c r="K342" s="149" t="s">
        <v>92</v>
      </c>
      <c r="L342" s="151" t="s">
        <v>92</v>
      </c>
      <c r="M342" s="150" t="s">
        <v>93</v>
      </c>
      <c r="N342" s="151" t="s">
        <v>93</v>
      </c>
      <c r="O342" s="151" t="s">
        <v>92</v>
      </c>
      <c r="P342" s="151" t="s">
        <v>92</v>
      </c>
      <c r="Q342" s="151" t="s">
        <v>93</v>
      </c>
      <c r="R342" s="149" t="s">
        <v>93</v>
      </c>
      <c r="S342" s="150" t="s">
        <v>93</v>
      </c>
      <c r="T342" s="151" t="s">
        <v>93</v>
      </c>
    </row>
    <row r="343" spans="1:20" ht="20.25" customHeight="1" x14ac:dyDescent="0.6">
      <c r="A343" s="60" t="s">
        <v>319</v>
      </c>
      <c r="B343" s="60" t="s">
        <v>323</v>
      </c>
      <c r="C343" s="60" t="s">
        <v>44</v>
      </c>
      <c r="D343" s="60" t="s">
        <v>165</v>
      </c>
      <c r="E343" s="149" t="s">
        <v>93</v>
      </c>
      <c r="F343" s="150" t="s">
        <v>93</v>
      </c>
      <c r="G343" s="151" t="s">
        <v>93</v>
      </c>
      <c r="H343" s="151" t="s">
        <v>93</v>
      </c>
      <c r="I343" s="151" t="s">
        <v>93</v>
      </c>
      <c r="J343" s="151" t="s">
        <v>92</v>
      </c>
      <c r="K343" s="149" t="s">
        <v>92</v>
      </c>
      <c r="L343" s="151" t="s">
        <v>92</v>
      </c>
      <c r="M343" s="150" t="s">
        <v>93</v>
      </c>
      <c r="N343" s="151" t="s">
        <v>93</v>
      </c>
      <c r="O343" s="151" t="s">
        <v>92</v>
      </c>
      <c r="P343" s="151" t="s">
        <v>93</v>
      </c>
      <c r="Q343" s="151" t="s">
        <v>92</v>
      </c>
      <c r="R343" s="149" t="s">
        <v>93</v>
      </c>
      <c r="S343" s="150" t="s">
        <v>92</v>
      </c>
      <c r="T343" s="151" t="s">
        <v>93</v>
      </c>
    </row>
    <row r="344" spans="1:20" ht="20.25" customHeight="1" x14ac:dyDescent="0.6">
      <c r="A344" s="60" t="s">
        <v>319</v>
      </c>
      <c r="B344" s="60" t="s">
        <v>324</v>
      </c>
      <c r="C344" s="60" t="s">
        <v>25</v>
      </c>
      <c r="D344" s="60" t="s">
        <v>165</v>
      </c>
      <c r="E344" s="149" t="s">
        <v>93</v>
      </c>
      <c r="F344" s="150" t="s">
        <v>93</v>
      </c>
      <c r="G344" s="151" t="s">
        <v>92</v>
      </c>
      <c r="H344" s="151" t="s">
        <v>92</v>
      </c>
      <c r="I344" s="151" t="s">
        <v>92</v>
      </c>
      <c r="J344" s="151" t="s">
        <v>92</v>
      </c>
      <c r="K344" s="149" t="s">
        <v>93</v>
      </c>
      <c r="L344" s="151" t="s">
        <v>93</v>
      </c>
      <c r="M344" s="150" t="s">
        <v>93</v>
      </c>
      <c r="N344" s="151" t="s">
        <v>93</v>
      </c>
      <c r="O344" s="151" t="s">
        <v>92</v>
      </c>
      <c r="P344" s="151" t="s">
        <v>93</v>
      </c>
      <c r="Q344" s="151" t="s">
        <v>93</v>
      </c>
      <c r="R344" s="149" t="s">
        <v>93</v>
      </c>
      <c r="S344" s="150" t="s">
        <v>93</v>
      </c>
      <c r="T344" s="151" t="s">
        <v>93</v>
      </c>
    </row>
    <row r="345" spans="1:20" ht="20.25" customHeight="1" x14ac:dyDescent="0.6">
      <c r="A345" s="60" t="s">
        <v>319</v>
      </c>
      <c r="B345" s="60" t="s">
        <v>325</v>
      </c>
      <c r="C345" s="60" t="s">
        <v>5</v>
      </c>
      <c r="D345" s="60" t="s">
        <v>167</v>
      </c>
      <c r="E345" s="149" t="s">
        <v>93</v>
      </c>
      <c r="F345" s="150" t="s">
        <v>93</v>
      </c>
      <c r="G345" s="151" t="s">
        <v>93</v>
      </c>
      <c r="H345" s="151" t="s">
        <v>93</v>
      </c>
      <c r="I345" s="151" t="s">
        <v>93</v>
      </c>
      <c r="J345" s="151" t="s">
        <v>92</v>
      </c>
      <c r="K345" s="149" t="s">
        <v>92</v>
      </c>
      <c r="L345" s="151" t="s">
        <v>93</v>
      </c>
      <c r="M345" s="150" t="s">
        <v>93</v>
      </c>
      <c r="N345" s="151" t="s">
        <v>93</v>
      </c>
      <c r="O345" s="151" t="s">
        <v>92</v>
      </c>
      <c r="P345" s="151" t="s">
        <v>93</v>
      </c>
      <c r="Q345" s="151" t="s">
        <v>93</v>
      </c>
      <c r="R345" s="149" t="s">
        <v>92</v>
      </c>
      <c r="S345" s="150" t="s">
        <v>93</v>
      </c>
      <c r="T345" s="151" t="s">
        <v>93</v>
      </c>
    </row>
    <row r="346" spans="1:20" ht="20.25" customHeight="1" x14ac:dyDescent="0.6">
      <c r="A346" s="60" t="s">
        <v>319</v>
      </c>
      <c r="B346" s="60" t="s">
        <v>325</v>
      </c>
      <c r="C346" s="60" t="s">
        <v>23</v>
      </c>
      <c r="D346" s="60" t="s">
        <v>167</v>
      </c>
      <c r="E346" s="149" t="s">
        <v>93</v>
      </c>
      <c r="F346" s="150" t="s">
        <v>93</v>
      </c>
      <c r="G346" s="151" t="s">
        <v>93</v>
      </c>
      <c r="H346" s="151" t="s">
        <v>93</v>
      </c>
      <c r="I346" s="151" t="s">
        <v>93</v>
      </c>
      <c r="J346" s="151" t="s">
        <v>93</v>
      </c>
      <c r="K346" s="149" t="s">
        <v>92</v>
      </c>
      <c r="L346" s="151" t="s">
        <v>93</v>
      </c>
      <c r="M346" s="150" t="s">
        <v>93</v>
      </c>
      <c r="N346" s="151" t="s">
        <v>92</v>
      </c>
      <c r="O346" s="151" t="s">
        <v>92</v>
      </c>
      <c r="P346" s="151" t="s">
        <v>92</v>
      </c>
      <c r="Q346" s="151" t="s">
        <v>93</v>
      </c>
      <c r="R346" s="149" t="s">
        <v>93</v>
      </c>
      <c r="S346" s="150" t="s">
        <v>93</v>
      </c>
      <c r="T346" s="151" t="s">
        <v>92</v>
      </c>
    </row>
    <row r="347" spans="1:20" ht="20.25" customHeight="1" x14ac:dyDescent="0.6">
      <c r="A347" s="60" t="s">
        <v>319</v>
      </c>
      <c r="B347" s="60" t="s">
        <v>325</v>
      </c>
      <c r="C347" s="60" t="s">
        <v>34</v>
      </c>
      <c r="D347" s="60" t="s">
        <v>167</v>
      </c>
      <c r="E347" s="149" t="s">
        <v>92</v>
      </c>
      <c r="F347" s="150" t="s">
        <v>92</v>
      </c>
      <c r="G347" s="151" t="s">
        <v>92</v>
      </c>
      <c r="H347" s="151" t="s">
        <v>92</v>
      </c>
      <c r="I347" s="151" t="s">
        <v>92</v>
      </c>
      <c r="J347" s="151" t="s">
        <v>92</v>
      </c>
      <c r="K347" s="149" t="s">
        <v>92</v>
      </c>
      <c r="L347" s="151" t="s">
        <v>92</v>
      </c>
      <c r="M347" s="150" t="s">
        <v>93</v>
      </c>
      <c r="N347" s="151" t="s">
        <v>93</v>
      </c>
      <c r="O347" s="151" t="s">
        <v>92</v>
      </c>
      <c r="P347" s="151" t="s">
        <v>92</v>
      </c>
      <c r="Q347" s="151" t="s">
        <v>92</v>
      </c>
      <c r="R347" s="149" t="s">
        <v>92</v>
      </c>
      <c r="S347" s="150" t="s">
        <v>93</v>
      </c>
      <c r="T347" s="151" t="s">
        <v>93</v>
      </c>
    </row>
    <row r="348" spans="1:20" ht="20.25" customHeight="1" x14ac:dyDescent="0.6">
      <c r="A348" s="60" t="s">
        <v>319</v>
      </c>
      <c r="B348" s="60" t="s">
        <v>325</v>
      </c>
      <c r="C348" s="60" t="s">
        <v>40</v>
      </c>
      <c r="D348" s="60" t="s">
        <v>167</v>
      </c>
      <c r="E348" s="149" t="s">
        <v>93</v>
      </c>
      <c r="F348" s="150" t="s">
        <v>93</v>
      </c>
      <c r="G348" s="151" t="s">
        <v>93</v>
      </c>
      <c r="H348" s="151" t="s">
        <v>93</v>
      </c>
      <c r="I348" s="151" t="s">
        <v>93</v>
      </c>
      <c r="J348" s="151" t="s">
        <v>93</v>
      </c>
      <c r="K348" s="149" t="s">
        <v>92</v>
      </c>
      <c r="L348" s="151" t="s">
        <v>93</v>
      </c>
      <c r="M348" s="150" t="s">
        <v>93</v>
      </c>
      <c r="N348" s="151" t="s">
        <v>93</v>
      </c>
      <c r="O348" s="151" t="s">
        <v>92</v>
      </c>
      <c r="P348" s="151" t="s">
        <v>93</v>
      </c>
      <c r="Q348" s="151" t="s">
        <v>93</v>
      </c>
      <c r="R348" s="149" t="s">
        <v>93</v>
      </c>
      <c r="S348" s="150" t="s">
        <v>93</v>
      </c>
      <c r="T348" s="151" t="s">
        <v>93</v>
      </c>
    </row>
    <row r="349" spans="1:20" ht="20.25" customHeight="1" x14ac:dyDescent="0.6">
      <c r="A349" s="60" t="s">
        <v>319</v>
      </c>
      <c r="B349" s="60" t="s">
        <v>325</v>
      </c>
      <c r="C349" s="60" t="s">
        <v>46</v>
      </c>
      <c r="D349" s="60" t="s">
        <v>167</v>
      </c>
      <c r="E349" s="149" t="s">
        <v>93</v>
      </c>
      <c r="F349" s="150" t="s">
        <v>93</v>
      </c>
      <c r="G349" s="151" t="s">
        <v>93</v>
      </c>
      <c r="H349" s="151" t="s">
        <v>93</v>
      </c>
      <c r="I349" s="151" t="s">
        <v>93</v>
      </c>
      <c r="J349" s="151" t="s">
        <v>92</v>
      </c>
      <c r="K349" s="149" t="s">
        <v>92</v>
      </c>
      <c r="L349" s="151" t="s">
        <v>92</v>
      </c>
      <c r="M349" s="150" t="s">
        <v>93</v>
      </c>
      <c r="N349" s="151" t="s">
        <v>92</v>
      </c>
      <c r="O349" s="151" t="s">
        <v>92</v>
      </c>
      <c r="P349" s="151" t="s">
        <v>92</v>
      </c>
      <c r="Q349" s="151" t="s">
        <v>93</v>
      </c>
      <c r="R349" s="149" t="s">
        <v>93</v>
      </c>
      <c r="S349" s="150" t="s">
        <v>93</v>
      </c>
      <c r="T349" s="151" t="s">
        <v>93</v>
      </c>
    </row>
    <row r="350" spans="1:20" ht="20.25" customHeight="1" x14ac:dyDescent="0.6">
      <c r="A350" s="60" t="s">
        <v>326</v>
      </c>
      <c r="B350" s="60" t="s">
        <v>327</v>
      </c>
      <c r="C350" s="60" t="s">
        <v>5</v>
      </c>
      <c r="D350" s="60" t="s">
        <v>165</v>
      </c>
      <c r="E350" s="149" t="s">
        <v>93</v>
      </c>
      <c r="F350" s="150" t="s">
        <v>93</v>
      </c>
      <c r="G350" s="151" t="s">
        <v>93</v>
      </c>
      <c r="H350" s="151" t="s">
        <v>92</v>
      </c>
      <c r="I350" s="151" t="s">
        <v>93</v>
      </c>
      <c r="J350" s="151" t="s">
        <v>92</v>
      </c>
      <c r="K350" s="149" t="s">
        <v>92</v>
      </c>
      <c r="L350" s="151" t="s">
        <v>92</v>
      </c>
      <c r="M350" s="150" t="s">
        <v>93</v>
      </c>
      <c r="N350" s="151" t="s">
        <v>92</v>
      </c>
      <c r="O350" s="151" t="s">
        <v>92</v>
      </c>
      <c r="P350" s="151" t="s">
        <v>93</v>
      </c>
      <c r="Q350" s="151" t="s">
        <v>93</v>
      </c>
      <c r="R350" s="149" t="s">
        <v>93</v>
      </c>
      <c r="S350" s="150" t="s">
        <v>93</v>
      </c>
      <c r="T350" s="151" t="s">
        <v>93</v>
      </c>
    </row>
    <row r="351" spans="1:20" ht="20.25" customHeight="1" x14ac:dyDescent="0.6">
      <c r="A351" s="60" t="s">
        <v>326</v>
      </c>
      <c r="B351" s="60" t="s">
        <v>328</v>
      </c>
      <c r="C351" s="60" t="s">
        <v>5</v>
      </c>
      <c r="D351" s="60" t="s">
        <v>167</v>
      </c>
      <c r="E351" s="149" t="s">
        <v>93</v>
      </c>
      <c r="F351" s="150" t="s">
        <v>92</v>
      </c>
      <c r="G351" s="151" t="s">
        <v>93</v>
      </c>
      <c r="H351" s="151" t="s">
        <v>92</v>
      </c>
      <c r="I351" s="151" t="s">
        <v>93</v>
      </c>
      <c r="J351" s="151" t="s">
        <v>93</v>
      </c>
      <c r="K351" s="149" t="s">
        <v>92</v>
      </c>
      <c r="L351" s="151" t="s">
        <v>93</v>
      </c>
      <c r="M351" s="150" t="s">
        <v>93</v>
      </c>
      <c r="N351" s="151" t="s">
        <v>92</v>
      </c>
      <c r="O351" s="151" t="s">
        <v>92</v>
      </c>
      <c r="P351" s="151" t="s">
        <v>93</v>
      </c>
      <c r="Q351" s="151" t="s">
        <v>92</v>
      </c>
      <c r="R351" s="149" t="s">
        <v>93</v>
      </c>
      <c r="S351" s="150" t="s">
        <v>93</v>
      </c>
      <c r="T351" s="151" t="s">
        <v>93</v>
      </c>
    </row>
    <row r="352" spans="1:20" ht="20.25" customHeight="1" x14ac:dyDescent="0.6">
      <c r="A352" s="60" t="s">
        <v>326</v>
      </c>
      <c r="B352" s="60" t="s">
        <v>328</v>
      </c>
      <c r="C352" s="60" t="s">
        <v>23</v>
      </c>
      <c r="D352" s="60" t="s">
        <v>167</v>
      </c>
      <c r="E352" s="149" t="s">
        <v>93</v>
      </c>
      <c r="F352" s="150" t="s">
        <v>92</v>
      </c>
      <c r="G352" s="151" t="s">
        <v>92</v>
      </c>
      <c r="H352" s="151" t="s">
        <v>92</v>
      </c>
      <c r="I352" s="151" t="s">
        <v>93</v>
      </c>
      <c r="J352" s="151" t="s">
        <v>92</v>
      </c>
      <c r="K352" s="149" t="s">
        <v>92</v>
      </c>
      <c r="L352" s="151" t="s">
        <v>92</v>
      </c>
      <c r="M352" s="150" t="s">
        <v>93</v>
      </c>
      <c r="N352" s="151" t="s">
        <v>92</v>
      </c>
      <c r="O352" s="151" t="s">
        <v>92</v>
      </c>
      <c r="P352" s="151" t="s">
        <v>93</v>
      </c>
      <c r="Q352" s="151" t="s">
        <v>93</v>
      </c>
      <c r="R352" s="149" t="s">
        <v>93</v>
      </c>
      <c r="S352" s="150" t="s">
        <v>93</v>
      </c>
      <c r="T352" s="151" t="s">
        <v>93</v>
      </c>
    </row>
    <row r="353" spans="1:20" ht="20.25" customHeight="1" x14ac:dyDescent="0.6">
      <c r="A353" s="60" t="s">
        <v>326</v>
      </c>
      <c r="B353" s="60" t="s">
        <v>328</v>
      </c>
      <c r="C353" s="60" t="s">
        <v>25</v>
      </c>
      <c r="D353" s="60" t="s">
        <v>167</v>
      </c>
      <c r="E353" s="149" t="s">
        <v>93</v>
      </c>
      <c r="F353" s="150" t="s">
        <v>92</v>
      </c>
      <c r="G353" s="151" t="s">
        <v>93</v>
      </c>
      <c r="H353" s="151" t="s">
        <v>92</v>
      </c>
      <c r="I353" s="151" t="s">
        <v>93</v>
      </c>
      <c r="J353" s="151" t="s">
        <v>93</v>
      </c>
      <c r="K353" s="149" t="s">
        <v>92</v>
      </c>
      <c r="L353" s="151" t="s">
        <v>93</v>
      </c>
      <c r="M353" s="150" t="s">
        <v>93</v>
      </c>
      <c r="N353" s="151" t="s">
        <v>92</v>
      </c>
      <c r="O353" s="151" t="s">
        <v>92</v>
      </c>
      <c r="P353" s="151" t="s">
        <v>93</v>
      </c>
      <c r="Q353" s="151" t="s">
        <v>92</v>
      </c>
      <c r="R353" s="149" t="s">
        <v>93</v>
      </c>
      <c r="S353" s="150" t="s">
        <v>93</v>
      </c>
      <c r="T353" s="151" t="s">
        <v>93</v>
      </c>
    </row>
    <row r="354" spans="1:20" ht="20.25" customHeight="1" x14ac:dyDescent="0.6">
      <c r="A354" s="60" t="s">
        <v>326</v>
      </c>
      <c r="B354" s="60" t="s">
        <v>328</v>
      </c>
      <c r="C354" s="60" t="s">
        <v>40</v>
      </c>
      <c r="D354" s="60" t="s">
        <v>167</v>
      </c>
      <c r="E354" s="149" t="s">
        <v>93</v>
      </c>
      <c r="F354" s="150" t="s">
        <v>92</v>
      </c>
      <c r="G354" s="151" t="s">
        <v>93</v>
      </c>
      <c r="H354" s="151" t="s">
        <v>92</v>
      </c>
      <c r="I354" s="151" t="s">
        <v>93</v>
      </c>
      <c r="J354" s="151" t="s">
        <v>92</v>
      </c>
      <c r="K354" s="149" t="s">
        <v>92</v>
      </c>
      <c r="L354" s="151" t="s">
        <v>93</v>
      </c>
      <c r="M354" s="150" t="s">
        <v>93</v>
      </c>
      <c r="N354" s="151" t="s">
        <v>92</v>
      </c>
      <c r="O354" s="151" t="s">
        <v>92</v>
      </c>
      <c r="P354" s="151" t="s">
        <v>92</v>
      </c>
      <c r="Q354" s="151" t="s">
        <v>92</v>
      </c>
      <c r="R354" s="149" t="s">
        <v>93</v>
      </c>
      <c r="S354" s="150" t="s">
        <v>93</v>
      </c>
      <c r="T354" s="151" t="s">
        <v>93</v>
      </c>
    </row>
    <row r="355" spans="1:20" ht="20.25" customHeight="1" x14ac:dyDescent="0.6">
      <c r="A355" s="60" t="s">
        <v>326</v>
      </c>
      <c r="B355" s="60" t="s">
        <v>328</v>
      </c>
      <c r="C355" s="60" t="s">
        <v>44</v>
      </c>
      <c r="D355" s="60" t="s">
        <v>167</v>
      </c>
      <c r="E355" s="149" t="s">
        <v>93</v>
      </c>
      <c r="F355" s="150" t="s">
        <v>92</v>
      </c>
      <c r="G355" s="151" t="s">
        <v>93</v>
      </c>
      <c r="H355" s="151" t="s">
        <v>92</v>
      </c>
      <c r="I355" s="151" t="s">
        <v>93</v>
      </c>
      <c r="J355" s="151" t="s">
        <v>92</v>
      </c>
      <c r="K355" s="149" t="s">
        <v>92</v>
      </c>
      <c r="L355" s="151" t="s">
        <v>92</v>
      </c>
      <c r="M355" s="150" t="s">
        <v>93</v>
      </c>
      <c r="N355" s="151" t="s">
        <v>92</v>
      </c>
      <c r="O355" s="151" t="s">
        <v>92</v>
      </c>
      <c r="P355" s="151" t="s">
        <v>92</v>
      </c>
      <c r="Q355" s="151" t="s">
        <v>92</v>
      </c>
      <c r="R355" s="149" t="s">
        <v>93</v>
      </c>
      <c r="S355" s="150" t="s">
        <v>93</v>
      </c>
      <c r="T355" s="151" t="s">
        <v>93</v>
      </c>
    </row>
    <row r="356" spans="1:20" ht="20.25" customHeight="1" x14ac:dyDescent="0.6">
      <c r="A356" s="60" t="s">
        <v>326</v>
      </c>
      <c r="B356" s="60" t="s">
        <v>328</v>
      </c>
      <c r="C356" s="60" t="s">
        <v>46</v>
      </c>
      <c r="D356" s="60" t="s">
        <v>167</v>
      </c>
      <c r="E356" s="149" t="s">
        <v>93</v>
      </c>
      <c r="F356" s="150" t="s">
        <v>92</v>
      </c>
      <c r="G356" s="151" t="s">
        <v>93</v>
      </c>
      <c r="H356" s="151" t="s">
        <v>93</v>
      </c>
      <c r="I356" s="151" t="s">
        <v>93</v>
      </c>
      <c r="J356" s="151" t="s">
        <v>92</v>
      </c>
      <c r="K356" s="149" t="s">
        <v>92</v>
      </c>
      <c r="L356" s="151" t="s">
        <v>92</v>
      </c>
      <c r="M356" s="150" t="s">
        <v>93</v>
      </c>
      <c r="N356" s="151" t="s">
        <v>93</v>
      </c>
      <c r="O356" s="151" t="s">
        <v>92</v>
      </c>
      <c r="P356" s="151" t="s">
        <v>93</v>
      </c>
      <c r="Q356" s="151" t="s">
        <v>93</v>
      </c>
      <c r="R356" s="149" t="s">
        <v>93</v>
      </c>
      <c r="S356" s="150" t="s">
        <v>93</v>
      </c>
      <c r="T356" s="151" t="s">
        <v>92</v>
      </c>
    </row>
    <row r="357" spans="1:20" ht="20.25" customHeight="1" x14ac:dyDescent="0.6">
      <c r="A357" s="60" t="s">
        <v>326</v>
      </c>
      <c r="B357" s="60" t="s">
        <v>329</v>
      </c>
      <c r="C357" s="60" t="s">
        <v>34</v>
      </c>
      <c r="D357" s="60" t="s">
        <v>165</v>
      </c>
      <c r="E357" s="149" t="s">
        <v>93</v>
      </c>
      <c r="F357" s="150" t="s">
        <v>92</v>
      </c>
      <c r="G357" s="151" t="s">
        <v>93</v>
      </c>
      <c r="H357" s="151" t="s">
        <v>93</v>
      </c>
      <c r="I357" s="151" t="s">
        <v>93</v>
      </c>
      <c r="J357" s="151" t="s">
        <v>93</v>
      </c>
      <c r="K357" s="149" t="s">
        <v>92</v>
      </c>
      <c r="L357" s="151" t="s">
        <v>93</v>
      </c>
      <c r="M357" s="150" t="s">
        <v>93</v>
      </c>
      <c r="N357" s="151" t="s">
        <v>93</v>
      </c>
      <c r="O357" s="151" t="s">
        <v>92</v>
      </c>
      <c r="P357" s="151" t="s">
        <v>93</v>
      </c>
      <c r="Q357" s="151" t="s">
        <v>93</v>
      </c>
      <c r="R357" s="149" t="s">
        <v>92</v>
      </c>
      <c r="S357" s="150" t="s">
        <v>93</v>
      </c>
      <c r="T357" s="151" t="s">
        <v>93</v>
      </c>
    </row>
    <row r="358" spans="1:20" ht="20.25" customHeight="1" x14ac:dyDescent="0.6">
      <c r="A358" s="60" t="s">
        <v>330</v>
      </c>
      <c r="B358" s="60" t="s">
        <v>331</v>
      </c>
      <c r="C358" s="60" t="s">
        <v>5</v>
      </c>
      <c r="D358" s="60" t="s">
        <v>165</v>
      </c>
      <c r="E358" s="149" t="s">
        <v>92</v>
      </c>
      <c r="F358" s="150" t="s">
        <v>93</v>
      </c>
      <c r="G358" s="151" t="s">
        <v>93</v>
      </c>
      <c r="H358" s="151" t="s">
        <v>93</v>
      </c>
      <c r="I358" s="151" t="s">
        <v>93</v>
      </c>
      <c r="J358" s="151" t="s">
        <v>93</v>
      </c>
      <c r="K358" s="149" t="s">
        <v>93</v>
      </c>
      <c r="L358" s="151" t="s">
        <v>93</v>
      </c>
      <c r="M358" s="150" t="s">
        <v>93</v>
      </c>
      <c r="N358" s="151" t="s">
        <v>92</v>
      </c>
      <c r="O358" s="151" t="s">
        <v>92</v>
      </c>
      <c r="P358" s="151" t="s">
        <v>92</v>
      </c>
      <c r="Q358" s="151" t="s">
        <v>92</v>
      </c>
      <c r="R358" s="149" t="s">
        <v>93</v>
      </c>
      <c r="S358" s="150" t="s">
        <v>93</v>
      </c>
      <c r="T358" s="151" t="s">
        <v>93</v>
      </c>
    </row>
    <row r="359" spans="1:20" ht="20.25" customHeight="1" x14ac:dyDescent="0.6">
      <c r="A359" s="60" t="s">
        <v>330</v>
      </c>
      <c r="B359" s="60" t="s">
        <v>332</v>
      </c>
      <c r="C359" s="60" t="s">
        <v>40</v>
      </c>
      <c r="D359" s="60" t="s">
        <v>165</v>
      </c>
      <c r="E359" s="149" t="s">
        <v>93</v>
      </c>
      <c r="F359" s="150" t="s">
        <v>93</v>
      </c>
      <c r="G359" s="151" t="s">
        <v>92</v>
      </c>
      <c r="H359" s="151" t="s">
        <v>92</v>
      </c>
      <c r="I359" s="151" t="s">
        <v>92</v>
      </c>
      <c r="J359" s="151" t="s">
        <v>92</v>
      </c>
      <c r="K359" s="149" t="s">
        <v>92</v>
      </c>
      <c r="L359" s="151" t="s">
        <v>92</v>
      </c>
      <c r="M359" s="150" t="s">
        <v>93</v>
      </c>
      <c r="N359" s="151" t="s">
        <v>92</v>
      </c>
      <c r="O359" s="151" t="s">
        <v>92</v>
      </c>
      <c r="P359" s="151" t="s">
        <v>92</v>
      </c>
      <c r="Q359" s="151" t="s">
        <v>92</v>
      </c>
      <c r="R359" s="149" t="s">
        <v>93</v>
      </c>
      <c r="S359" s="150" t="s">
        <v>93</v>
      </c>
      <c r="T359" s="151" t="s">
        <v>93</v>
      </c>
    </row>
    <row r="360" spans="1:20" ht="20.25" customHeight="1" x14ac:dyDescent="0.6">
      <c r="A360" s="60" t="s">
        <v>330</v>
      </c>
      <c r="B360" s="60" t="s">
        <v>333</v>
      </c>
      <c r="C360" s="60" t="s">
        <v>19</v>
      </c>
      <c r="D360" s="60" t="s">
        <v>167</v>
      </c>
      <c r="E360" s="149" t="s">
        <v>93</v>
      </c>
      <c r="F360" s="150" t="s">
        <v>92</v>
      </c>
      <c r="G360" s="151" t="s">
        <v>93</v>
      </c>
      <c r="H360" s="151" t="s">
        <v>93</v>
      </c>
      <c r="I360" s="151" t="s">
        <v>93</v>
      </c>
      <c r="J360" s="151" t="s">
        <v>93</v>
      </c>
      <c r="K360" s="149" t="s">
        <v>93</v>
      </c>
      <c r="L360" s="151" t="s">
        <v>93</v>
      </c>
      <c r="M360" s="150" t="s">
        <v>93</v>
      </c>
      <c r="N360" s="151" t="s">
        <v>92</v>
      </c>
      <c r="O360" s="151" t="s">
        <v>92</v>
      </c>
      <c r="P360" s="151" t="s">
        <v>92</v>
      </c>
      <c r="Q360" s="151" t="s">
        <v>92</v>
      </c>
      <c r="R360" s="149" t="s">
        <v>92</v>
      </c>
      <c r="S360" s="150" t="s">
        <v>93</v>
      </c>
      <c r="T360" s="151" t="s">
        <v>93</v>
      </c>
    </row>
    <row r="361" spans="1:20" ht="20.25" customHeight="1" x14ac:dyDescent="0.6">
      <c r="A361" s="60" t="s">
        <v>330</v>
      </c>
      <c r="B361" s="60" t="s">
        <v>333</v>
      </c>
      <c r="C361" s="60" t="s">
        <v>21</v>
      </c>
      <c r="D361" s="60" t="s">
        <v>167</v>
      </c>
      <c r="E361" s="149" t="s">
        <v>93</v>
      </c>
      <c r="F361" s="150" t="s">
        <v>92</v>
      </c>
      <c r="G361" s="151" t="s">
        <v>93</v>
      </c>
      <c r="H361" s="151" t="s">
        <v>93</v>
      </c>
      <c r="I361" s="151" t="s">
        <v>93</v>
      </c>
      <c r="J361" s="151" t="s">
        <v>93</v>
      </c>
      <c r="K361" s="149" t="s">
        <v>93</v>
      </c>
      <c r="L361" s="151" t="s">
        <v>93</v>
      </c>
      <c r="M361" s="150" t="s">
        <v>93</v>
      </c>
      <c r="N361" s="151" t="s">
        <v>92</v>
      </c>
      <c r="O361" s="151" t="s">
        <v>92</v>
      </c>
      <c r="P361" s="151" t="s">
        <v>93</v>
      </c>
      <c r="Q361" s="151" t="s">
        <v>92</v>
      </c>
      <c r="R361" s="149" t="s">
        <v>93</v>
      </c>
      <c r="S361" s="150" t="s">
        <v>93</v>
      </c>
      <c r="T361" s="151" t="s">
        <v>93</v>
      </c>
    </row>
    <row r="362" spans="1:20" ht="20.25" customHeight="1" x14ac:dyDescent="0.6">
      <c r="A362" s="60" t="s">
        <v>330</v>
      </c>
      <c r="B362" s="60" t="s">
        <v>333</v>
      </c>
      <c r="C362" s="60" t="s">
        <v>25</v>
      </c>
      <c r="D362" s="60" t="s">
        <v>167</v>
      </c>
      <c r="E362" s="149" t="s">
        <v>93</v>
      </c>
      <c r="F362" s="150" t="s">
        <v>92</v>
      </c>
      <c r="G362" s="151" t="s">
        <v>93</v>
      </c>
      <c r="H362" s="151" t="s">
        <v>93</v>
      </c>
      <c r="I362" s="151" t="s">
        <v>93</v>
      </c>
      <c r="J362" s="151" t="s">
        <v>93</v>
      </c>
      <c r="K362" s="149" t="s">
        <v>93</v>
      </c>
      <c r="L362" s="151" t="s">
        <v>93</v>
      </c>
      <c r="M362" s="150" t="s">
        <v>93</v>
      </c>
      <c r="N362" s="151" t="s">
        <v>93</v>
      </c>
      <c r="O362" s="151" t="s">
        <v>93</v>
      </c>
      <c r="P362" s="151" t="s">
        <v>93</v>
      </c>
      <c r="Q362" s="151" t="s">
        <v>93</v>
      </c>
      <c r="R362" s="149" t="s">
        <v>93</v>
      </c>
      <c r="S362" s="150" t="s">
        <v>93</v>
      </c>
      <c r="T362" s="151" t="s">
        <v>93</v>
      </c>
    </row>
    <row r="363" spans="1:20" ht="20.25" customHeight="1" x14ac:dyDescent="0.6">
      <c r="A363" s="60" t="s">
        <v>330</v>
      </c>
      <c r="B363" s="60" t="s">
        <v>333</v>
      </c>
      <c r="C363" s="60" t="s">
        <v>40</v>
      </c>
      <c r="D363" s="60" t="s">
        <v>167</v>
      </c>
      <c r="E363" s="149" t="s">
        <v>93</v>
      </c>
      <c r="F363" s="150" t="s">
        <v>93</v>
      </c>
      <c r="G363" s="151" t="s">
        <v>93</v>
      </c>
      <c r="H363" s="151" t="s">
        <v>93</v>
      </c>
      <c r="I363" s="151" t="s">
        <v>93</v>
      </c>
      <c r="J363" s="151" t="s">
        <v>93</v>
      </c>
      <c r="K363" s="149" t="s">
        <v>92</v>
      </c>
      <c r="L363" s="151" t="s">
        <v>92</v>
      </c>
      <c r="M363" s="150" t="s">
        <v>93</v>
      </c>
      <c r="N363" s="151" t="s">
        <v>93</v>
      </c>
      <c r="O363" s="151" t="s">
        <v>92</v>
      </c>
      <c r="P363" s="151" t="s">
        <v>93</v>
      </c>
      <c r="Q363" s="151" t="s">
        <v>92</v>
      </c>
      <c r="R363" s="149" t="s">
        <v>92</v>
      </c>
      <c r="S363" s="150" t="s">
        <v>93</v>
      </c>
      <c r="T363" s="151" t="s">
        <v>93</v>
      </c>
    </row>
    <row r="364" spans="1:20" ht="20.25" customHeight="1" x14ac:dyDescent="0.6">
      <c r="A364" s="60" t="s">
        <v>330</v>
      </c>
      <c r="B364" s="60" t="s">
        <v>333</v>
      </c>
      <c r="C364" s="60" t="s">
        <v>44</v>
      </c>
      <c r="D364" s="60" t="s">
        <v>167</v>
      </c>
      <c r="E364" s="149" t="s">
        <v>93</v>
      </c>
      <c r="F364" s="150" t="s">
        <v>92</v>
      </c>
      <c r="G364" s="151" t="s">
        <v>93</v>
      </c>
      <c r="H364" s="151" t="s">
        <v>92</v>
      </c>
      <c r="I364" s="151" t="s">
        <v>93</v>
      </c>
      <c r="J364" s="151" t="s">
        <v>92</v>
      </c>
      <c r="K364" s="149" t="s">
        <v>92</v>
      </c>
      <c r="L364" s="151" t="s">
        <v>93</v>
      </c>
      <c r="M364" s="150" t="s">
        <v>93</v>
      </c>
      <c r="N364" s="151" t="s">
        <v>92</v>
      </c>
      <c r="O364" s="151" t="s">
        <v>92</v>
      </c>
      <c r="P364" s="151" t="s">
        <v>93</v>
      </c>
      <c r="Q364" s="151" t="s">
        <v>92</v>
      </c>
      <c r="R364" s="149" t="s">
        <v>93</v>
      </c>
      <c r="S364" s="150" t="s">
        <v>92</v>
      </c>
      <c r="T364" s="151" t="s">
        <v>93</v>
      </c>
    </row>
    <row r="365" spans="1:20" ht="20.25" customHeight="1" x14ac:dyDescent="0.6">
      <c r="A365" s="60" t="s">
        <v>334</v>
      </c>
      <c r="B365" s="60" t="s">
        <v>432</v>
      </c>
      <c r="C365" s="60" t="s">
        <v>40</v>
      </c>
      <c r="D365" s="60" t="s">
        <v>165</v>
      </c>
      <c r="E365" s="149" t="s">
        <v>92</v>
      </c>
      <c r="F365" s="150" t="s">
        <v>93</v>
      </c>
      <c r="G365" s="151" t="s">
        <v>92</v>
      </c>
      <c r="H365" s="151" t="s">
        <v>92</v>
      </c>
      <c r="I365" s="151" t="s">
        <v>92</v>
      </c>
      <c r="J365" s="151" t="s">
        <v>92</v>
      </c>
      <c r="K365" s="149" t="s">
        <v>92</v>
      </c>
      <c r="L365" s="151" t="s">
        <v>92</v>
      </c>
      <c r="M365" s="150" t="s">
        <v>93</v>
      </c>
      <c r="N365" s="151" t="s">
        <v>92</v>
      </c>
      <c r="O365" s="151" t="s">
        <v>92</v>
      </c>
      <c r="P365" s="151" t="s">
        <v>92</v>
      </c>
      <c r="Q365" s="151" t="s">
        <v>93</v>
      </c>
      <c r="R365" s="149" t="s">
        <v>92</v>
      </c>
      <c r="S365" s="150" t="s">
        <v>93</v>
      </c>
      <c r="T365" s="151" t="s">
        <v>93</v>
      </c>
    </row>
    <row r="366" spans="1:20" ht="20.25" customHeight="1" x14ac:dyDescent="0.6">
      <c r="A366" s="60" t="s">
        <v>334</v>
      </c>
      <c r="B366" s="60" t="s">
        <v>335</v>
      </c>
      <c r="C366" s="60" t="s">
        <v>44</v>
      </c>
      <c r="D366" s="60" t="s">
        <v>165</v>
      </c>
      <c r="E366" s="149" t="s">
        <v>93</v>
      </c>
      <c r="F366" s="150" t="s">
        <v>92</v>
      </c>
      <c r="G366" s="151" t="s">
        <v>92</v>
      </c>
      <c r="H366" s="151" t="s">
        <v>92</v>
      </c>
      <c r="I366" s="151" t="s">
        <v>92</v>
      </c>
      <c r="J366" s="151" t="s">
        <v>92</v>
      </c>
      <c r="K366" s="149" t="s">
        <v>92</v>
      </c>
      <c r="L366" s="151" t="s">
        <v>93</v>
      </c>
      <c r="M366" s="150" t="s">
        <v>93</v>
      </c>
      <c r="N366" s="151" t="s">
        <v>92</v>
      </c>
      <c r="O366" s="151" t="s">
        <v>92</v>
      </c>
      <c r="P366" s="151" t="s">
        <v>92</v>
      </c>
      <c r="Q366" s="151" t="s">
        <v>92</v>
      </c>
      <c r="R366" s="149" t="s">
        <v>92</v>
      </c>
      <c r="S366" s="150" t="s">
        <v>93</v>
      </c>
      <c r="T366" s="151" t="s">
        <v>93</v>
      </c>
    </row>
    <row r="367" spans="1:20" ht="20.25" customHeight="1" x14ac:dyDescent="0.6">
      <c r="A367" s="60" t="s">
        <v>334</v>
      </c>
      <c r="B367" s="60" t="s">
        <v>336</v>
      </c>
      <c r="C367" s="60" t="s">
        <v>25</v>
      </c>
      <c r="D367" s="60" t="s">
        <v>165</v>
      </c>
      <c r="E367" s="149" t="s">
        <v>93</v>
      </c>
      <c r="F367" s="150" t="s">
        <v>92</v>
      </c>
      <c r="G367" s="151" t="s">
        <v>93</v>
      </c>
      <c r="H367" s="151" t="s">
        <v>93</v>
      </c>
      <c r="I367" s="151" t="s">
        <v>93</v>
      </c>
      <c r="J367" s="151" t="s">
        <v>93</v>
      </c>
      <c r="K367" s="149" t="s">
        <v>92</v>
      </c>
      <c r="L367" s="151" t="s">
        <v>93</v>
      </c>
      <c r="M367" s="150" t="s">
        <v>92</v>
      </c>
      <c r="N367" s="151" t="s">
        <v>92</v>
      </c>
      <c r="O367" s="151" t="s">
        <v>92</v>
      </c>
      <c r="P367" s="151" t="s">
        <v>92</v>
      </c>
      <c r="Q367" s="151" t="s">
        <v>92</v>
      </c>
      <c r="R367" s="149" t="s">
        <v>93</v>
      </c>
      <c r="S367" s="150" t="s">
        <v>92</v>
      </c>
      <c r="T367" s="151" t="s">
        <v>93</v>
      </c>
    </row>
    <row r="368" spans="1:20" ht="20.25" customHeight="1" x14ac:dyDescent="0.6">
      <c r="A368" s="60" t="s">
        <v>334</v>
      </c>
      <c r="B368" s="60" t="s">
        <v>337</v>
      </c>
      <c r="C368" s="60" t="s">
        <v>25</v>
      </c>
      <c r="D368" s="60" t="s">
        <v>165</v>
      </c>
      <c r="E368" s="149" t="s">
        <v>92</v>
      </c>
      <c r="F368" s="150" t="s">
        <v>92</v>
      </c>
      <c r="G368" s="151" t="s">
        <v>93</v>
      </c>
      <c r="H368" s="151" t="s">
        <v>93</v>
      </c>
      <c r="I368" s="151" t="s">
        <v>93</v>
      </c>
      <c r="J368" s="151" t="s">
        <v>93</v>
      </c>
      <c r="K368" s="149" t="s">
        <v>93</v>
      </c>
      <c r="L368" s="151" t="s">
        <v>93</v>
      </c>
      <c r="M368" s="150" t="s">
        <v>93</v>
      </c>
      <c r="N368" s="151" t="s">
        <v>92</v>
      </c>
      <c r="O368" s="151" t="s">
        <v>92</v>
      </c>
      <c r="P368" s="151" t="s">
        <v>92</v>
      </c>
      <c r="Q368" s="151" t="s">
        <v>92</v>
      </c>
      <c r="R368" s="149" t="s">
        <v>93</v>
      </c>
      <c r="S368" s="150" t="s">
        <v>93</v>
      </c>
      <c r="T368" s="151" t="s">
        <v>93</v>
      </c>
    </row>
    <row r="369" spans="1:20" ht="20.25" customHeight="1" x14ac:dyDescent="0.6">
      <c r="A369" s="60" t="s">
        <v>334</v>
      </c>
      <c r="B369" s="60" t="s">
        <v>338</v>
      </c>
      <c r="C369" s="60" t="s">
        <v>25</v>
      </c>
      <c r="D369" s="60" t="s">
        <v>165</v>
      </c>
      <c r="E369" s="149" t="s">
        <v>92</v>
      </c>
      <c r="F369" s="150" t="s">
        <v>92</v>
      </c>
      <c r="G369" s="151" t="s">
        <v>93</v>
      </c>
      <c r="H369" s="151" t="s">
        <v>92</v>
      </c>
      <c r="I369" s="151" t="s">
        <v>93</v>
      </c>
      <c r="J369" s="151" t="s">
        <v>93</v>
      </c>
      <c r="K369" s="149" t="s">
        <v>92</v>
      </c>
      <c r="L369" s="151" t="s">
        <v>93</v>
      </c>
      <c r="M369" s="150" t="s">
        <v>93</v>
      </c>
      <c r="N369" s="151" t="s">
        <v>92</v>
      </c>
      <c r="O369" s="151" t="s">
        <v>92</v>
      </c>
      <c r="P369" s="151" t="s">
        <v>93</v>
      </c>
      <c r="Q369" s="151" t="s">
        <v>92</v>
      </c>
      <c r="R369" s="149" t="s">
        <v>93</v>
      </c>
      <c r="S369" s="150" t="s">
        <v>93</v>
      </c>
      <c r="T369" s="151" t="s">
        <v>93</v>
      </c>
    </row>
    <row r="370" spans="1:20" ht="20.25" customHeight="1" x14ac:dyDescent="0.6">
      <c r="A370" s="60" t="s">
        <v>334</v>
      </c>
      <c r="B370" s="60" t="s">
        <v>339</v>
      </c>
      <c r="C370" s="60" t="s">
        <v>25</v>
      </c>
      <c r="D370" s="60" t="s">
        <v>165</v>
      </c>
      <c r="E370" s="149" t="s">
        <v>93</v>
      </c>
      <c r="F370" s="150" t="s">
        <v>93</v>
      </c>
      <c r="G370" s="151" t="s">
        <v>93</v>
      </c>
      <c r="H370" s="151" t="s">
        <v>93</v>
      </c>
      <c r="I370" s="151" t="s">
        <v>93</v>
      </c>
      <c r="J370" s="151" t="s">
        <v>93</v>
      </c>
      <c r="K370" s="149" t="s">
        <v>93</v>
      </c>
      <c r="L370" s="151" t="s">
        <v>93</v>
      </c>
      <c r="M370" s="150" t="s">
        <v>93</v>
      </c>
      <c r="N370" s="151" t="s">
        <v>92</v>
      </c>
      <c r="O370" s="151" t="s">
        <v>92</v>
      </c>
      <c r="P370" s="151" t="s">
        <v>92</v>
      </c>
      <c r="Q370" s="151" t="s">
        <v>92</v>
      </c>
      <c r="R370" s="149" t="s">
        <v>92</v>
      </c>
      <c r="S370" s="150" t="s">
        <v>92</v>
      </c>
      <c r="T370" s="151" t="s">
        <v>93</v>
      </c>
    </row>
    <row r="371" spans="1:20" ht="20.25" customHeight="1" x14ac:dyDescent="0.6">
      <c r="A371" s="60" t="s">
        <v>334</v>
      </c>
      <c r="B371" s="60" t="s">
        <v>340</v>
      </c>
      <c r="C371" s="60" t="s">
        <v>40</v>
      </c>
      <c r="D371" s="60" t="s">
        <v>165</v>
      </c>
      <c r="E371" s="149" t="s">
        <v>93</v>
      </c>
      <c r="F371" s="150" t="s">
        <v>93</v>
      </c>
      <c r="G371" s="151" t="s">
        <v>93</v>
      </c>
      <c r="H371" s="151" t="s">
        <v>93</v>
      </c>
      <c r="I371" s="151" t="s">
        <v>93</v>
      </c>
      <c r="J371" s="151" t="s">
        <v>93</v>
      </c>
      <c r="K371" s="149" t="s">
        <v>93</v>
      </c>
      <c r="L371" s="151" t="s">
        <v>93</v>
      </c>
      <c r="M371" s="150" t="s">
        <v>93</v>
      </c>
      <c r="N371" s="151" t="s">
        <v>93</v>
      </c>
      <c r="O371" s="151" t="s">
        <v>92</v>
      </c>
      <c r="P371" s="151" t="s">
        <v>92</v>
      </c>
      <c r="Q371" s="151" t="s">
        <v>93</v>
      </c>
      <c r="R371" s="149" t="s">
        <v>93</v>
      </c>
      <c r="S371" s="150" t="s">
        <v>93</v>
      </c>
      <c r="T371" s="151" t="s">
        <v>93</v>
      </c>
    </row>
    <row r="372" spans="1:20" ht="20.25" customHeight="1" x14ac:dyDescent="0.6">
      <c r="A372" s="60" t="s">
        <v>334</v>
      </c>
      <c r="B372" s="60" t="s">
        <v>341</v>
      </c>
      <c r="C372" s="60" t="s">
        <v>25</v>
      </c>
      <c r="D372" s="60" t="s">
        <v>165</v>
      </c>
      <c r="E372" s="149" t="s">
        <v>93</v>
      </c>
      <c r="F372" s="150" t="s">
        <v>92</v>
      </c>
      <c r="G372" s="151" t="s">
        <v>93</v>
      </c>
      <c r="H372" s="151" t="s">
        <v>93</v>
      </c>
      <c r="I372" s="151" t="s">
        <v>92</v>
      </c>
      <c r="J372" s="151" t="s">
        <v>92</v>
      </c>
      <c r="K372" s="149" t="s">
        <v>93</v>
      </c>
      <c r="L372" s="151" t="s">
        <v>93</v>
      </c>
      <c r="M372" s="150" t="s">
        <v>93</v>
      </c>
      <c r="N372" s="151" t="s">
        <v>92</v>
      </c>
      <c r="O372" s="151" t="s">
        <v>92</v>
      </c>
      <c r="P372" s="151" t="s">
        <v>93</v>
      </c>
      <c r="Q372" s="151" t="s">
        <v>93</v>
      </c>
      <c r="R372" s="149" t="s">
        <v>92</v>
      </c>
      <c r="S372" s="150" t="s">
        <v>93</v>
      </c>
      <c r="T372" s="151" t="s">
        <v>93</v>
      </c>
    </row>
    <row r="373" spans="1:20" ht="20.25" customHeight="1" x14ac:dyDescent="0.6">
      <c r="A373" s="60" t="s">
        <v>334</v>
      </c>
      <c r="B373" s="60" t="s">
        <v>342</v>
      </c>
      <c r="C373" s="60" t="s">
        <v>25</v>
      </c>
      <c r="D373" s="60" t="s">
        <v>165</v>
      </c>
      <c r="E373" s="149" t="s">
        <v>93</v>
      </c>
      <c r="F373" s="150" t="s">
        <v>93</v>
      </c>
      <c r="G373" s="151" t="s">
        <v>93</v>
      </c>
      <c r="H373" s="151" t="s">
        <v>93</v>
      </c>
      <c r="I373" s="151" t="s">
        <v>92</v>
      </c>
      <c r="J373" s="151" t="s">
        <v>92</v>
      </c>
      <c r="K373" s="149" t="s">
        <v>92</v>
      </c>
      <c r="L373" s="151" t="s">
        <v>93</v>
      </c>
      <c r="M373" s="150" t="s">
        <v>93</v>
      </c>
      <c r="N373" s="151" t="s">
        <v>92</v>
      </c>
      <c r="O373" s="151" t="s">
        <v>92</v>
      </c>
      <c r="P373" s="151" t="s">
        <v>93</v>
      </c>
      <c r="Q373" s="151" t="s">
        <v>92</v>
      </c>
      <c r="R373" s="149" t="s">
        <v>93</v>
      </c>
      <c r="S373" s="150" t="s">
        <v>93</v>
      </c>
      <c r="T373" s="151" t="s">
        <v>93</v>
      </c>
    </row>
    <row r="374" spans="1:20" ht="20.25" customHeight="1" x14ac:dyDescent="0.6">
      <c r="A374" s="60" t="s">
        <v>334</v>
      </c>
      <c r="B374" s="60" t="s">
        <v>343</v>
      </c>
      <c r="C374" s="60" t="s">
        <v>25</v>
      </c>
      <c r="D374" s="60" t="s">
        <v>165</v>
      </c>
      <c r="E374" s="149" t="s">
        <v>93</v>
      </c>
      <c r="F374" s="150" t="s">
        <v>92</v>
      </c>
      <c r="G374" s="151" t="s">
        <v>93</v>
      </c>
      <c r="H374" s="151" t="s">
        <v>93</v>
      </c>
      <c r="I374" s="151" t="s">
        <v>93</v>
      </c>
      <c r="J374" s="151" t="s">
        <v>92</v>
      </c>
      <c r="K374" s="149" t="s">
        <v>92</v>
      </c>
      <c r="L374" s="151" t="s">
        <v>92</v>
      </c>
      <c r="M374" s="150" t="s">
        <v>93</v>
      </c>
      <c r="N374" s="151" t="s">
        <v>92</v>
      </c>
      <c r="O374" s="151" t="s">
        <v>92</v>
      </c>
      <c r="P374" s="151" t="s">
        <v>93</v>
      </c>
      <c r="Q374" s="151" t="s">
        <v>92</v>
      </c>
      <c r="R374" s="149" t="s">
        <v>93</v>
      </c>
      <c r="S374" s="150" t="s">
        <v>93</v>
      </c>
      <c r="T374" s="151" t="s">
        <v>93</v>
      </c>
    </row>
    <row r="375" spans="1:20" ht="20.25" customHeight="1" x14ac:dyDescent="0.6">
      <c r="A375" s="60" t="s">
        <v>334</v>
      </c>
      <c r="B375" s="60" t="s">
        <v>343</v>
      </c>
      <c r="C375" s="60" t="s">
        <v>826</v>
      </c>
      <c r="D375" s="60" t="s">
        <v>165</v>
      </c>
      <c r="E375" s="149" t="s">
        <v>93</v>
      </c>
      <c r="F375" s="150" t="s">
        <v>93</v>
      </c>
      <c r="G375" s="151" t="s">
        <v>93</v>
      </c>
      <c r="H375" s="151" t="s">
        <v>93</v>
      </c>
      <c r="I375" s="151" t="s">
        <v>93</v>
      </c>
      <c r="J375" s="151" t="s">
        <v>93</v>
      </c>
      <c r="K375" s="149" t="s">
        <v>93</v>
      </c>
      <c r="L375" s="151" t="s">
        <v>93</v>
      </c>
      <c r="M375" s="150" t="s">
        <v>93</v>
      </c>
      <c r="N375" s="151" t="s">
        <v>92</v>
      </c>
      <c r="O375" s="151" t="s">
        <v>92</v>
      </c>
      <c r="P375" s="151" t="s">
        <v>93</v>
      </c>
      <c r="Q375" s="151" t="s">
        <v>92</v>
      </c>
      <c r="R375" s="149" t="s">
        <v>93</v>
      </c>
      <c r="S375" s="150" t="s">
        <v>93</v>
      </c>
      <c r="T375" s="151" t="s">
        <v>93</v>
      </c>
    </row>
    <row r="376" spans="1:20" ht="20.25" customHeight="1" x14ac:dyDescent="0.6">
      <c r="A376" s="60" t="s">
        <v>334</v>
      </c>
      <c r="B376" s="60" t="s">
        <v>344</v>
      </c>
      <c r="C376" s="60" t="s">
        <v>25</v>
      </c>
      <c r="D376" s="60" t="s">
        <v>165</v>
      </c>
      <c r="E376" s="149" t="s">
        <v>93</v>
      </c>
      <c r="F376" s="150" t="s">
        <v>93</v>
      </c>
      <c r="G376" s="151" t="s">
        <v>93</v>
      </c>
      <c r="H376" s="151" t="s">
        <v>93</v>
      </c>
      <c r="I376" s="151" t="s">
        <v>93</v>
      </c>
      <c r="J376" s="151" t="s">
        <v>93</v>
      </c>
      <c r="K376" s="149" t="s">
        <v>92</v>
      </c>
      <c r="L376" s="151" t="s">
        <v>93</v>
      </c>
      <c r="M376" s="150" t="s">
        <v>93</v>
      </c>
      <c r="N376" s="151" t="s">
        <v>92</v>
      </c>
      <c r="O376" s="151" t="s">
        <v>92</v>
      </c>
      <c r="P376" s="151" t="s">
        <v>92</v>
      </c>
      <c r="Q376" s="151" t="s">
        <v>92</v>
      </c>
      <c r="R376" s="149" t="s">
        <v>93</v>
      </c>
      <c r="S376" s="150" t="s">
        <v>93</v>
      </c>
      <c r="T376" s="151" t="s">
        <v>93</v>
      </c>
    </row>
    <row r="377" spans="1:20" ht="20.25" customHeight="1" x14ac:dyDescent="0.6">
      <c r="A377" s="60" t="s">
        <v>334</v>
      </c>
      <c r="B377" s="60" t="s">
        <v>345</v>
      </c>
      <c r="C377" s="60" t="s">
        <v>25</v>
      </c>
      <c r="D377" s="60" t="s">
        <v>165</v>
      </c>
      <c r="E377" s="149" t="s">
        <v>93</v>
      </c>
      <c r="F377" s="150" t="s">
        <v>93</v>
      </c>
      <c r="G377" s="151" t="s">
        <v>93</v>
      </c>
      <c r="H377" s="151" t="s">
        <v>93</v>
      </c>
      <c r="I377" s="151" t="s">
        <v>93</v>
      </c>
      <c r="J377" s="151" t="s">
        <v>93</v>
      </c>
      <c r="K377" s="149" t="s">
        <v>93</v>
      </c>
      <c r="L377" s="151" t="s">
        <v>93</v>
      </c>
      <c r="M377" s="150" t="s">
        <v>93</v>
      </c>
      <c r="N377" s="151" t="s">
        <v>92</v>
      </c>
      <c r="O377" s="151" t="s">
        <v>92</v>
      </c>
      <c r="P377" s="151" t="s">
        <v>92</v>
      </c>
      <c r="Q377" s="151" t="s">
        <v>93</v>
      </c>
      <c r="R377" s="149" t="s">
        <v>93</v>
      </c>
      <c r="S377" s="150" t="s">
        <v>93</v>
      </c>
      <c r="T377" s="151" t="s">
        <v>93</v>
      </c>
    </row>
    <row r="378" spans="1:20" ht="20.25" customHeight="1" x14ac:dyDescent="0.6">
      <c r="A378" s="60" t="s">
        <v>334</v>
      </c>
      <c r="B378" s="60" t="s">
        <v>346</v>
      </c>
      <c r="C378" s="60" t="s">
        <v>25</v>
      </c>
      <c r="D378" s="60" t="s">
        <v>165</v>
      </c>
      <c r="E378" s="149" t="s">
        <v>93</v>
      </c>
      <c r="F378" s="150" t="s">
        <v>93</v>
      </c>
      <c r="G378" s="151" t="s">
        <v>92</v>
      </c>
      <c r="H378" s="151" t="s">
        <v>92</v>
      </c>
      <c r="I378" s="151" t="s">
        <v>92</v>
      </c>
      <c r="J378" s="151" t="s">
        <v>92</v>
      </c>
      <c r="K378" s="149" t="s">
        <v>92</v>
      </c>
      <c r="L378" s="151" t="s">
        <v>93</v>
      </c>
      <c r="M378" s="150" t="s">
        <v>93</v>
      </c>
      <c r="N378" s="151" t="s">
        <v>92</v>
      </c>
      <c r="O378" s="151" t="s">
        <v>92</v>
      </c>
      <c r="P378" s="151" t="s">
        <v>92</v>
      </c>
      <c r="Q378" s="151" t="s">
        <v>92</v>
      </c>
      <c r="R378" s="149" t="s">
        <v>93</v>
      </c>
      <c r="S378" s="150" t="s">
        <v>92</v>
      </c>
      <c r="T378" s="151" t="s">
        <v>93</v>
      </c>
    </row>
    <row r="379" spans="1:20" ht="20.25" customHeight="1" x14ac:dyDescent="0.6">
      <c r="A379" s="60" t="s">
        <v>334</v>
      </c>
      <c r="B379" s="60" t="s">
        <v>347</v>
      </c>
      <c r="C379" s="60" t="s">
        <v>25</v>
      </c>
      <c r="D379" s="60" t="s">
        <v>165</v>
      </c>
      <c r="E379" s="149" t="s">
        <v>93</v>
      </c>
      <c r="F379" s="150" t="s">
        <v>93</v>
      </c>
      <c r="G379" s="151" t="s">
        <v>93</v>
      </c>
      <c r="H379" s="151" t="s">
        <v>93</v>
      </c>
      <c r="I379" s="151" t="s">
        <v>93</v>
      </c>
      <c r="J379" s="151" t="s">
        <v>93</v>
      </c>
      <c r="K379" s="149" t="s">
        <v>93</v>
      </c>
      <c r="L379" s="151" t="s">
        <v>93</v>
      </c>
      <c r="M379" s="150" t="s">
        <v>93</v>
      </c>
      <c r="N379" s="151" t="s">
        <v>92</v>
      </c>
      <c r="O379" s="151" t="s">
        <v>92</v>
      </c>
      <c r="P379" s="151" t="s">
        <v>92</v>
      </c>
      <c r="Q379" s="151" t="s">
        <v>92</v>
      </c>
      <c r="R379" s="149" t="s">
        <v>93</v>
      </c>
      <c r="S379" s="150" t="s">
        <v>93</v>
      </c>
      <c r="T379" s="151" t="s">
        <v>93</v>
      </c>
    </row>
    <row r="380" spans="1:20" ht="20.25" customHeight="1" x14ac:dyDescent="0.6">
      <c r="A380" s="60" t="s">
        <v>334</v>
      </c>
      <c r="B380" s="60" t="s">
        <v>348</v>
      </c>
      <c r="C380" s="60" t="s">
        <v>23</v>
      </c>
      <c r="D380" s="60" t="s">
        <v>167</v>
      </c>
      <c r="E380" s="149" t="s">
        <v>93</v>
      </c>
      <c r="F380" s="150" t="s">
        <v>93</v>
      </c>
      <c r="G380" s="151" t="s">
        <v>93</v>
      </c>
      <c r="H380" s="151" t="s">
        <v>93</v>
      </c>
      <c r="I380" s="151" t="s">
        <v>93</v>
      </c>
      <c r="J380" s="151" t="s">
        <v>92</v>
      </c>
      <c r="K380" s="149" t="s">
        <v>92</v>
      </c>
      <c r="L380" s="151" t="s">
        <v>93</v>
      </c>
      <c r="M380" s="150" t="s">
        <v>93</v>
      </c>
      <c r="N380" s="151" t="s">
        <v>93</v>
      </c>
      <c r="O380" s="151" t="s">
        <v>92</v>
      </c>
      <c r="P380" s="151" t="s">
        <v>93</v>
      </c>
      <c r="Q380" s="151" t="s">
        <v>93</v>
      </c>
      <c r="R380" s="149" t="s">
        <v>93</v>
      </c>
      <c r="S380" s="150" t="s">
        <v>93</v>
      </c>
      <c r="T380" s="151" t="s">
        <v>93</v>
      </c>
    </row>
    <row r="381" spans="1:20" ht="20.25" customHeight="1" x14ac:dyDescent="0.6">
      <c r="A381" s="60" t="s">
        <v>334</v>
      </c>
      <c r="B381" s="60" t="s">
        <v>348</v>
      </c>
      <c r="C381" s="60" t="s">
        <v>25</v>
      </c>
      <c r="D381" s="60" t="s">
        <v>167</v>
      </c>
      <c r="E381" s="149" t="s">
        <v>93</v>
      </c>
      <c r="F381" s="150" t="s">
        <v>92</v>
      </c>
      <c r="G381" s="151" t="s">
        <v>93</v>
      </c>
      <c r="H381" s="151" t="s">
        <v>93</v>
      </c>
      <c r="I381" s="151" t="s">
        <v>93</v>
      </c>
      <c r="J381" s="151" t="s">
        <v>93</v>
      </c>
      <c r="K381" s="149" t="s">
        <v>93</v>
      </c>
      <c r="L381" s="151" t="s">
        <v>93</v>
      </c>
      <c r="M381" s="150" t="s">
        <v>93</v>
      </c>
      <c r="N381" s="151" t="s">
        <v>92</v>
      </c>
      <c r="O381" s="151" t="s">
        <v>92</v>
      </c>
      <c r="P381" s="151" t="s">
        <v>93</v>
      </c>
      <c r="Q381" s="151" t="s">
        <v>93</v>
      </c>
      <c r="R381" s="149" t="s">
        <v>93</v>
      </c>
      <c r="S381" s="150" t="s">
        <v>93</v>
      </c>
      <c r="T381" s="151" t="s">
        <v>93</v>
      </c>
    </row>
    <row r="382" spans="1:20" ht="20.25" customHeight="1" x14ac:dyDescent="0.6">
      <c r="A382" s="60" t="s">
        <v>334</v>
      </c>
      <c r="B382" s="60" t="s">
        <v>348</v>
      </c>
      <c r="C382" s="60" t="s">
        <v>34</v>
      </c>
      <c r="D382" s="60" t="s">
        <v>167</v>
      </c>
      <c r="E382" s="149" t="s">
        <v>93</v>
      </c>
      <c r="F382" s="150" t="s">
        <v>93</v>
      </c>
      <c r="G382" s="151" t="s">
        <v>93</v>
      </c>
      <c r="H382" s="151" t="s">
        <v>93</v>
      </c>
      <c r="I382" s="151" t="s">
        <v>93</v>
      </c>
      <c r="J382" s="151" t="s">
        <v>93</v>
      </c>
      <c r="K382" s="149" t="s">
        <v>92</v>
      </c>
      <c r="L382" s="151" t="s">
        <v>93</v>
      </c>
      <c r="M382" s="150" t="s">
        <v>93</v>
      </c>
      <c r="N382" s="151" t="s">
        <v>93</v>
      </c>
      <c r="O382" s="151" t="s">
        <v>92</v>
      </c>
      <c r="P382" s="151" t="s">
        <v>92</v>
      </c>
      <c r="Q382" s="151" t="s">
        <v>92</v>
      </c>
      <c r="R382" s="149" t="s">
        <v>93</v>
      </c>
      <c r="S382" s="150" t="s">
        <v>93</v>
      </c>
      <c r="T382" s="151" t="s">
        <v>93</v>
      </c>
    </row>
    <row r="383" spans="1:20" ht="20.25" customHeight="1" x14ac:dyDescent="0.6">
      <c r="A383" s="60" t="s">
        <v>334</v>
      </c>
      <c r="B383" s="60" t="s">
        <v>348</v>
      </c>
      <c r="C383" s="60" t="s">
        <v>650</v>
      </c>
      <c r="D383" s="60" t="s">
        <v>167</v>
      </c>
      <c r="E383" s="149" t="s">
        <v>93</v>
      </c>
      <c r="F383" s="150" t="s">
        <v>93</v>
      </c>
      <c r="G383" s="151" t="s">
        <v>93</v>
      </c>
      <c r="H383" s="151" t="s">
        <v>92</v>
      </c>
      <c r="I383" s="151" t="s">
        <v>93</v>
      </c>
      <c r="J383" s="151" t="s">
        <v>92</v>
      </c>
      <c r="K383" s="149" t="s">
        <v>92</v>
      </c>
      <c r="L383" s="151" t="s">
        <v>93</v>
      </c>
      <c r="M383" s="150" t="s">
        <v>93</v>
      </c>
      <c r="N383" s="151" t="s">
        <v>92</v>
      </c>
      <c r="O383" s="151" t="s">
        <v>92</v>
      </c>
      <c r="P383" s="151" t="s">
        <v>93</v>
      </c>
      <c r="Q383" s="151" t="s">
        <v>93</v>
      </c>
      <c r="R383" s="149" t="s">
        <v>92</v>
      </c>
      <c r="S383" s="150" t="s">
        <v>92</v>
      </c>
      <c r="T383" s="151" t="s">
        <v>93</v>
      </c>
    </row>
    <row r="384" spans="1:20" ht="20.25" customHeight="1" x14ac:dyDescent="0.6">
      <c r="A384" s="60" t="s">
        <v>334</v>
      </c>
      <c r="B384" s="60" t="s">
        <v>348</v>
      </c>
      <c r="C384" s="60" t="s">
        <v>40</v>
      </c>
      <c r="D384" s="60" t="s">
        <v>167</v>
      </c>
      <c r="E384" s="149" t="s">
        <v>93</v>
      </c>
      <c r="F384" s="150" t="s">
        <v>93</v>
      </c>
      <c r="G384" s="151" t="s">
        <v>93</v>
      </c>
      <c r="H384" s="151" t="s">
        <v>92</v>
      </c>
      <c r="I384" s="151" t="s">
        <v>92</v>
      </c>
      <c r="J384" s="151" t="s">
        <v>92</v>
      </c>
      <c r="K384" s="149" t="s">
        <v>92</v>
      </c>
      <c r="L384" s="151" t="s">
        <v>93</v>
      </c>
      <c r="M384" s="150" t="s">
        <v>93</v>
      </c>
      <c r="N384" s="151" t="s">
        <v>92</v>
      </c>
      <c r="O384" s="151" t="s">
        <v>92</v>
      </c>
      <c r="P384" s="151" t="s">
        <v>93</v>
      </c>
      <c r="Q384" s="151" t="s">
        <v>93</v>
      </c>
      <c r="R384" s="149" t="s">
        <v>93</v>
      </c>
      <c r="S384" s="150" t="s">
        <v>93</v>
      </c>
      <c r="T384" s="151" t="s">
        <v>93</v>
      </c>
    </row>
    <row r="385" spans="1:20" ht="20.25" customHeight="1" x14ac:dyDescent="0.6">
      <c r="A385" s="60" t="s">
        <v>334</v>
      </c>
      <c r="B385" s="60" t="s">
        <v>348</v>
      </c>
      <c r="C385" s="60" t="s">
        <v>44</v>
      </c>
      <c r="D385" s="60" t="s">
        <v>167</v>
      </c>
      <c r="E385" s="149" t="s">
        <v>93</v>
      </c>
      <c r="F385" s="150" t="s">
        <v>92</v>
      </c>
      <c r="G385" s="151" t="s">
        <v>93</v>
      </c>
      <c r="H385" s="151" t="s">
        <v>92</v>
      </c>
      <c r="I385" s="151" t="s">
        <v>93</v>
      </c>
      <c r="J385" s="151" t="s">
        <v>92</v>
      </c>
      <c r="K385" s="149" t="s">
        <v>92</v>
      </c>
      <c r="L385" s="151" t="s">
        <v>92</v>
      </c>
      <c r="M385" s="150" t="s">
        <v>92</v>
      </c>
      <c r="N385" s="151" t="s">
        <v>93</v>
      </c>
      <c r="O385" s="151" t="s">
        <v>92</v>
      </c>
      <c r="P385" s="151" t="s">
        <v>93</v>
      </c>
      <c r="Q385" s="151" t="s">
        <v>92</v>
      </c>
      <c r="R385" s="149" t="s">
        <v>93</v>
      </c>
      <c r="S385" s="150" t="s">
        <v>93</v>
      </c>
      <c r="T385" s="151" t="s">
        <v>93</v>
      </c>
    </row>
    <row r="386" spans="1:20" ht="20.25" customHeight="1" x14ac:dyDescent="0.6">
      <c r="A386" s="60" t="s">
        <v>334</v>
      </c>
      <c r="B386" s="60" t="s">
        <v>348</v>
      </c>
      <c r="C386" s="60" t="s">
        <v>46</v>
      </c>
      <c r="D386" s="60" t="s">
        <v>167</v>
      </c>
      <c r="E386" s="149" t="s">
        <v>92</v>
      </c>
      <c r="F386" s="150" t="s">
        <v>92</v>
      </c>
      <c r="G386" s="151" t="s">
        <v>93</v>
      </c>
      <c r="H386" s="151" t="s">
        <v>93</v>
      </c>
      <c r="I386" s="151" t="s">
        <v>93</v>
      </c>
      <c r="J386" s="151" t="s">
        <v>92</v>
      </c>
      <c r="K386" s="149" t="s">
        <v>92</v>
      </c>
      <c r="L386" s="151" t="s">
        <v>93</v>
      </c>
      <c r="M386" s="150" t="s">
        <v>93</v>
      </c>
      <c r="N386" s="151" t="s">
        <v>92</v>
      </c>
      <c r="O386" s="151" t="s">
        <v>92</v>
      </c>
      <c r="P386" s="151" t="s">
        <v>92</v>
      </c>
      <c r="Q386" s="151" t="s">
        <v>93</v>
      </c>
      <c r="R386" s="149" t="s">
        <v>92</v>
      </c>
      <c r="S386" s="150" t="s">
        <v>92</v>
      </c>
      <c r="T386" s="151" t="s">
        <v>93</v>
      </c>
    </row>
    <row r="387" spans="1:20" ht="20.25" customHeight="1" x14ac:dyDescent="0.6">
      <c r="A387" s="60" t="s">
        <v>334</v>
      </c>
      <c r="B387" s="60" t="s">
        <v>348</v>
      </c>
      <c r="C387" s="60" t="s">
        <v>48</v>
      </c>
      <c r="D387" s="60" t="s">
        <v>167</v>
      </c>
      <c r="E387" s="149" t="s">
        <v>93</v>
      </c>
      <c r="F387" s="150" t="s">
        <v>93</v>
      </c>
      <c r="G387" s="151" t="s">
        <v>93</v>
      </c>
      <c r="H387" s="151" t="s">
        <v>92</v>
      </c>
      <c r="I387" s="151" t="s">
        <v>93</v>
      </c>
      <c r="J387" s="151" t="s">
        <v>92</v>
      </c>
      <c r="K387" s="149" t="s">
        <v>92</v>
      </c>
      <c r="L387" s="151" t="s">
        <v>93</v>
      </c>
      <c r="M387" s="150" t="s">
        <v>93</v>
      </c>
      <c r="N387" s="151" t="s">
        <v>92</v>
      </c>
      <c r="O387" s="151" t="s">
        <v>92</v>
      </c>
      <c r="P387" s="151" t="s">
        <v>93</v>
      </c>
      <c r="Q387" s="151" t="s">
        <v>92</v>
      </c>
      <c r="R387" s="149" t="s">
        <v>93</v>
      </c>
      <c r="S387" s="150" t="s">
        <v>93</v>
      </c>
      <c r="T387" s="151" t="s">
        <v>93</v>
      </c>
    </row>
    <row r="388" spans="1:20" ht="20.25" customHeight="1" x14ac:dyDescent="0.6">
      <c r="A388" s="60" t="s">
        <v>334</v>
      </c>
      <c r="B388" s="60" t="s">
        <v>349</v>
      </c>
      <c r="C388" s="60" t="s">
        <v>25</v>
      </c>
      <c r="D388" s="60" t="s">
        <v>165</v>
      </c>
      <c r="E388" s="149" t="s">
        <v>93</v>
      </c>
      <c r="F388" s="150" t="s">
        <v>93</v>
      </c>
      <c r="G388" s="151" t="s">
        <v>93</v>
      </c>
      <c r="H388" s="151" t="s">
        <v>92</v>
      </c>
      <c r="I388" s="151" t="s">
        <v>93</v>
      </c>
      <c r="J388" s="151" t="s">
        <v>92</v>
      </c>
      <c r="K388" s="149" t="s">
        <v>92</v>
      </c>
      <c r="L388" s="151" t="s">
        <v>93</v>
      </c>
      <c r="M388" s="150" t="s">
        <v>93</v>
      </c>
      <c r="N388" s="151" t="s">
        <v>92</v>
      </c>
      <c r="O388" s="151" t="s">
        <v>92</v>
      </c>
      <c r="P388" s="151" t="s">
        <v>92</v>
      </c>
      <c r="Q388" s="151" t="s">
        <v>92</v>
      </c>
      <c r="R388" s="149" t="s">
        <v>93</v>
      </c>
      <c r="S388" s="150" t="s">
        <v>92</v>
      </c>
      <c r="T388" s="151" t="s">
        <v>93</v>
      </c>
    </row>
    <row r="389" spans="1:20" ht="20.25" customHeight="1" x14ac:dyDescent="0.6">
      <c r="A389" s="60" t="s">
        <v>334</v>
      </c>
      <c r="B389" s="60" t="s">
        <v>349</v>
      </c>
      <c r="C389" s="60" t="s">
        <v>34</v>
      </c>
      <c r="D389" s="60" t="s">
        <v>165</v>
      </c>
      <c r="E389" s="149" t="s">
        <v>93</v>
      </c>
      <c r="F389" s="150" t="s">
        <v>92</v>
      </c>
      <c r="G389" s="151" t="s">
        <v>93</v>
      </c>
      <c r="H389" s="151" t="s">
        <v>92</v>
      </c>
      <c r="I389" s="151" t="s">
        <v>93</v>
      </c>
      <c r="J389" s="151" t="s">
        <v>93</v>
      </c>
      <c r="K389" s="149" t="s">
        <v>92</v>
      </c>
      <c r="L389" s="151" t="s">
        <v>92</v>
      </c>
      <c r="M389" s="150" t="s">
        <v>93</v>
      </c>
      <c r="N389" s="151" t="s">
        <v>92</v>
      </c>
      <c r="O389" s="151" t="s">
        <v>92</v>
      </c>
      <c r="P389" s="151" t="s">
        <v>92</v>
      </c>
      <c r="Q389" s="151" t="s">
        <v>92</v>
      </c>
      <c r="R389" s="149" t="s">
        <v>92</v>
      </c>
      <c r="S389" s="150" t="s">
        <v>93</v>
      </c>
      <c r="T389" s="151" t="s">
        <v>93</v>
      </c>
    </row>
    <row r="390" spans="1:20" ht="20.25" customHeight="1" x14ac:dyDescent="0.6">
      <c r="A390" s="60" t="s">
        <v>334</v>
      </c>
      <c r="B390" s="60" t="s">
        <v>349</v>
      </c>
      <c r="C390" s="60" t="s">
        <v>44</v>
      </c>
      <c r="D390" s="60" t="s">
        <v>165</v>
      </c>
      <c r="E390" s="149" t="s">
        <v>93</v>
      </c>
      <c r="F390" s="150" t="s">
        <v>93</v>
      </c>
      <c r="G390" s="151" t="s">
        <v>93</v>
      </c>
      <c r="H390" s="151" t="s">
        <v>93</v>
      </c>
      <c r="I390" s="151" t="s">
        <v>93</v>
      </c>
      <c r="J390" s="151" t="s">
        <v>93</v>
      </c>
      <c r="K390" s="149" t="s">
        <v>92</v>
      </c>
      <c r="L390" s="151" t="s">
        <v>93</v>
      </c>
      <c r="M390" s="150" t="s">
        <v>93</v>
      </c>
      <c r="N390" s="151" t="s">
        <v>92</v>
      </c>
      <c r="O390" s="151" t="s">
        <v>92</v>
      </c>
      <c r="P390" s="151" t="s">
        <v>93</v>
      </c>
      <c r="Q390" s="151" t="s">
        <v>93</v>
      </c>
      <c r="R390" s="149" t="s">
        <v>93</v>
      </c>
      <c r="S390" s="150" t="s">
        <v>93</v>
      </c>
      <c r="T390" s="151" t="s">
        <v>93</v>
      </c>
    </row>
    <row r="391" spans="1:20" ht="20.25" customHeight="1" x14ac:dyDescent="0.6">
      <c r="A391" s="60" t="s">
        <v>334</v>
      </c>
      <c r="B391" s="60" t="s">
        <v>350</v>
      </c>
      <c r="C391" s="60" t="s">
        <v>25</v>
      </c>
      <c r="D391" s="60" t="s">
        <v>165</v>
      </c>
      <c r="E391" s="149" t="s">
        <v>93</v>
      </c>
      <c r="F391" s="150" t="s">
        <v>92</v>
      </c>
      <c r="G391" s="151" t="s">
        <v>93</v>
      </c>
      <c r="H391" s="151" t="s">
        <v>93</v>
      </c>
      <c r="I391" s="151" t="s">
        <v>93</v>
      </c>
      <c r="J391" s="151" t="s">
        <v>93</v>
      </c>
      <c r="K391" s="149" t="s">
        <v>93</v>
      </c>
      <c r="L391" s="151" t="s">
        <v>93</v>
      </c>
      <c r="M391" s="150" t="s">
        <v>93</v>
      </c>
      <c r="N391" s="151" t="s">
        <v>93</v>
      </c>
      <c r="O391" s="151" t="s">
        <v>93</v>
      </c>
      <c r="P391" s="151" t="s">
        <v>93</v>
      </c>
      <c r="Q391" s="151" t="s">
        <v>93</v>
      </c>
      <c r="R391" s="149" t="s">
        <v>93</v>
      </c>
      <c r="S391" s="150" t="s">
        <v>93</v>
      </c>
      <c r="T391" s="151" t="s">
        <v>93</v>
      </c>
    </row>
    <row r="392" spans="1:20" ht="20.25" customHeight="1" x14ac:dyDescent="0.6">
      <c r="A392" s="60" t="s">
        <v>351</v>
      </c>
      <c r="B392" s="60" t="s">
        <v>352</v>
      </c>
      <c r="C392" s="60" t="s">
        <v>5</v>
      </c>
      <c r="D392" s="60" t="s">
        <v>165</v>
      </c>
      <c r="E392" s="149" t="s">
        <v>92</v>
      </c>
      <c r="F392" s="150" t="s">
        <v>92</v>
      </c>
      <c r="G392" s="151" t="s">
        <v>93</v>
      </c>
      <c r="H392" s="151" t="s">
        <v>92</v>
      </c>
      <c r="I392" s="151" t="s">
        <v>93</v>
      </c>
      <c r="J392" s="151" t="s">
        <v>92</v>
      </c>
      <c r="K392" s="149" t="s">
        <v>92</v>
      </c>
      <c r="L392" s="151" t="s">
        <v>93</v>
      </c>
      <c r="M392" s="150" t="s">
        <v>93</v>
      </c>
      <c r="N392" s="151" t="s">
        <v>92</v>
      </c>
      <c r="O392" s="151" t="s">
        <v>92</v>
      </c>
      <c r="P392" s="151" t="s">
        <v>92</v>
      </c>
      <c r="Q392" s="151" t="s">
        <v>92</v>
      </c>
      <c r="R392" s="149" t="s">
        <v>92</v>
      </c>
      <c r="S392" s="150" t="s">
        <v>92</v>
      </c>
      <c r="T392" s="151" t="s">
        <v>93</v>
      </c>
    </row>
    <row r="393" spans="1:20" ht="20.25" customHeight="1" x14ac:dyDescent="0.6">
      <c r="A393" s="60" t="s">
        <v>353</v>
      </c>
      <c r="B393" s="60" t="s">
        <v>354</v>
      </c>
      <c r="C393" s="60" t="s">
        <v>25</v>
      </c>
      <c r="D393" s="60" t="s">
        <v>165</v>
      </c>
      <c r="E393" s="149" t="s">
        <v>93</v>
      </c>
      <c r="F393" s="150" t="s">
        <v>93</v>
      </c>
      <c r="G393" s="151" t="s">
        <v>93</v>
      </c>
      <c r="H393" s="151" t="s">
        <v>92</v>
      </c>
      <c r="I393" s="151" t="s">
        <v>93</v>
      </c>
      <c r="J393" s="151" t="s">
        <v>92</v>
      </c>
      <c r="K393" s="149" t="s">
        <v>92</v>
      </c>
      <c r="L393" s="151" t="s">
        <v>93</v>
      </c>
      <c r="M393" s="150" t="s">
        <v>93</v>
      </c>
      <c r="N393" s="151" t="s">
        <v>92</v>
      </c>
      <c r="O393" s="151" t="s">
        <v>92</v>
      </c>
      <c r="P393" s="151" t="s">
        <v>93</v>
      </c>
      <c r="Q393" s="151" t="s">
        <v>93</v>
      </c>
      <c r="R393" s="149" t="s">
        <v>93</v>
      </c>
      <c r="S393" s="150" t="s">
        <v>92</v>
      </c>
      <c r="T393" s="151" t="s">
        <v>93</v>
      </c>
    </row>
    <row r="394" spans="1:20" ht="20.25" customHeight="1" x14ac:dyDescent="0.6">
      <c r="A394" s="60" t="s">
        <v>353</v>
      </c>
      <c r="B394" s="60" t="s">
        <v>354</v>
      </c>
      <c r="C394" s="60" t="s">
        <v>40</v>
      </c>
      <c r="D394" s="60" t="s">
        <v>165</v>
      </c>
      <c r="E394" s="149" t="s">
        <v>92</v>
      </c>
      <c r="F394" s="150" t="s">
        <v>92</v>
      </c>
      <c r="G394" s="151" t="s">
        <v>93</v>
      </c>
      <c r="H394" s="151" t="s">
        <v>92</v>
      </c>
      <c r="I394" s="151" t="s">
        <v>93</v>
      </c>
      <c r="J394" s="151" t="s">
        <v>92</v>
      </c>
      <c r="K394" s="149" t="s">
        <v>92</v>
      </c>
      <c r="L394" s="151" t="s">
        <v>93</v>
      </c>
      <c r="M394" s="150" t="s">
        <v>93</v>
      </c>
      <c r="N394" s="151" t="s">
        <v>92</v>
      </c>
      <c r="O394" s="151" t="s">
        <v>92</v>
      </c>
      <c r="P394" s="151" t="s">
        <v>93</v>
      </c>
      <c r="Q394" s="151" t="s">
        <v>93</v>
      </c>
      <c r="R394" s="149" t="s">
        <v>92</v>
      </c>
      <c r="S394" s="150" t="s">
        <v>93</v>
      </c>
      <c r="T394" s="151" t="s">
        <v>93</v>
      </c>
    </row>
    <row r="395" spans="1:20" ht="20.25" customHeight="1" x14ac:dyDescent="0.6">
      <c r="A395" s="60" t="s">
        <v>353</v>
      </c>
      <c r="B395" s="60" t="s">
        <v>354</v>
      </c>
      <c r="C395" s="60" t="s">
        <v>44</v>
      </c>
      <c r="D395" s="60" t="s">
        <v>165</v>
      </c>
      <c r="E395" s="149" t="s">
        <v>92</v>
      </c>
      <c r="F395" s="150" t="s">
        <v>92</v>
      </c>
      <c r="G395" s="151" t="s">
        <v>93</v>
      </c>
      <c r="H395" s="151" t="s">
        <v>92</v>
      </c>
      <c r="I395" s="151" t="s">
        <v>93</v>
      </c>
      <c r="J395" s="151" t="s">
        <v>92</v>
      </c>
      <c r="K395" s="149" t="s">
        <v>92</v>
      </c>
      <c r="L395" s="151" t="s">
        <v>93</v>
      </c>
      <c r="M395" s="150" t="s">
        <v>92</v>
      </c>
      <c r="N395" s="151" t="s">
        <v>92</v>
      </c>
      <c r="O395" s="151" t="s">
        <v>92</v>
      </c>
      <c r="P395" s="151" t="s">
        <v>92</v>
      </c>
      <c r="Q395" s="151" t="s">
        <v>93</v>
      </c>
      <c r="R395" s="149" t="s">
        <v>93</v>
      </c>
      <c r="S395" s="150" t="s">
        <v>93</v>
      </c>
      <c r="T395" s="151" t="s">
        <v>93</v>
      </c>
    </row>
    <row r="396" spans="1:20" ht="20.25" customHeight="1" x14ac:dyDescent="0.6">
      <c r="A396" s="60" t="s">
        <v>353</v>
      </c>
      <c r="B396" s="60" t="s">
        <v>883</v>
      </c>
      <c r="C396" s="60" t="s">
        <v>25</v>
      </c>
      <c r="D396" s="60" t="s">
        <v>165</v>
      </c>
      <c r="E396" s="149" t="s">
        <v>93</v>
      </c>
      <c r="F396" s="150" t="s">
        <v>92</v>
      </c>
      <c r="G396" s="151" t="s">
        <v>93</v>
      </c>
      <c r="H396" s="151" t="s">
        <v>92</v>
      </c>
      <c r="I396" s="151" t="s">
        <v>92</v>
      </c>
      <c r="J396" s="151" t="s">
        <v>92</v>
      </c>
      <c r="K396" s="149" t="s">
        <v>92</v>
      </c>
      <c r="L396" s="151" t="s">
        <v>93</v>
      </c>
      <c r="M396" s="150" t="s">
        <v>93</v>
      </c>
      <c r="N396" s="151" t="s">
        <v>92</v>
      </c>
      <c r="O396" s="151" t="s">
        <v>92</v>
      </c>
      <c r="P396" s="151" t="s">
        <v>92</v>
      </c>
      <c r="Q396" s="151" t="s">
        <v>92</v>
      </c>
      <c r="R396" s="149" t="s">
        <v>93</v>
      </c>
      <c r="S396" s="150" t="s">
        <v>93</v>
      </c>
      <c r="T396" s="151" t="s">
        <v>93</v>
      </c>
    </row>
    <row r="397" spans="1:20" ht="20.25" customHeight="1" x14ac:dyDescent="0.6">
      <c r="A397" s="60" t="s">
        <v>353</v>
      </c>
      <c r="B397" s="60" t="s">
        <v>884</v>
      </c>
      <c r="C397" s="60" t="s">
        <v>34</v>
      </c>
      <c r="D397" s="60" t="s">
        <v>165</v>
      </c>
      <c r="E397" s="149" t="s">
        <v>93</v>
      </c>
      <c r="F397" s="150" t="s">
        <v>92</v>
      </c>
      <c r="G397" s="151" t="s">
        <v>93</v>
      </c>
      <c r="H397" s="151" t="s">
        <v>93</v>
      </c>
      <c r="I397" s="151" t="s">
        <v>93</v>
      </c>
      <c r="J397" s="151" t="s">
        <v>92</v>
      </c>
      <c r="K397" s="149" t="s">
        <v>92</v>
      </c>
      <c r="L397" s="151" t="s">
        <v>93</v>
      </c>
      <c r="M397" s="150" t="s">
        <v>93</v>
      </c>
      <c r="N397" s="151" t="s">
        <v>92</v>
      </c>
      <c r="O397" s="151" t="s">
        <v>92</v>
      </c>
      <c r="P397" s="151" t="s">
        <v>92</v>
      </c>
      <c r="Q397" s="151" t="s">
        <v>93</v>
      </c>
      <c r="R397" s="149" t="s">
        <v>93</v>
      </c>
      <c r="S397" s="150" t="s">
        <v>93</v>
      </c>
      <c r="T397" s="151" t="s">
        <v>93</v>
      </c>
    </row>
    <row r="398" spans="1:20" ht="20.25" customHeight="1" x14ac:dyDescent="0.6">
      <c r="A398" s="60" t="s">
        <v>353</v>
      </c>
      <c r="B398" s="60" t="s">
        <v>883</v>
      </c>
      <c r="C398" s="60" t="s">
        <v>44</v>
      </c>
      <c r="D398" s="60" t="s">
        <v>165</v>
      </c>
      <c r="E398" s="149" t="s">
        <v>93</v>
      </c>
      <c r="F398" s="150" t="s">
        <v>92</v>
      </c>
      <c r="G398" s="151" t="s">
        <v>92</v>
      </c>
      <c r="H398" s="151" t="s">
        <v>92</v>
      </c>
      <c r="I398" s="151" t="s">
        <v>92</v>
      </c>
      <c r="J398" s="151" t="s">
        <v>92</v>
      </c>
      <c r="K398" s="149" t="s">
        <v>92</v>
      </c>
      <c r="L398" s="151" t="s">
        <v>93</v>
      </c>
      <c r="M398" s="150" t="s">
        <v>93</v>
      </c>
      <c r="N398" s="151" t="s">
        <v>92</v>
      </c>
      <c r="O398" s="151" t="s">
        <v>92</v>
      </c>
      <c r="P398" s="151" t="s">
        <v>92</v>
      </c>
      <c r="Q398" s="151" t="s">
        <v>92</v>
      </c>
      <c r="R398" s="149" t="s">
        <v>93</v>
      </c>
      <c r="S398" s="150" t="s">
        <v>93</v>
      </c>
      <c r="T398" s="151" t="s">
        <v>92</v>
      </c>
    </row>
    <row r="399" spans="1:20" ht="20.25" customHeight="1" x14ac:dyDescent="0.6">
      <c r="A399" s="60" t="s">
        <v>353</v>
      </c>
      <c r="B399" s="60" t="s">
        <v>355</v>
      </c>
      <c r="C399" s="60" t="s">
        <v>5</v>
      </c>
      <c r="D399" s="60" t="s">
        <v>167</v>
      </c>
      <c r="E399" s="149" t="s">
        <v>93</v>
      </c>
      <c r="F399" s="150" t="s">
        <v>93</v>
      </c>
      <c r="G399" s="151" t="s">
        <v>93</v>
      </c>
      <c r="H399" s="151" t="s">
        <v>93</v>
      </c>
      <c r="I399" s="151" t="s">
        <v>93</v>
      </c>
      <c r="J399" s="151" t="s">
        <v>93</v>
      </c>
      <c r="K399" s="149" t="s">
        <v>92</v>
      </c>
      <c r="L399" s="151" t="s">
        <v>93</v>
      </c>
      <c r="M399" s="150" t="s">
        <v>93</v>
      </c>
      <c r="N399" s="151" t="s">
        <v>92</v>
      </c>
      <c r="O399" s="151" t="s">
        <v>92</v>
      </c>
      <c r="P399" s="151" t="s">
        <v>92</v>
      </c>
      <c r="Q399" s="151" t="s">
        <v>92</v>
      </c>
      <c r="R399" s="149" t="s">
        <v>92</v>
      </c>
      <c r="S399" s="150" t="s">
        <v>93</v>
      </c>
      <c r="T399" s="151" t="s">
        <v>93</v>
      </c>
    </row>
    <row r="400" spans="1:20" ht="20.25" customHeight="1" x14ac:dyDescent="0.6">
      <c r="A400" s="60" t="s">
        <v>353</v>
      </c>
      <c r="B400" s="60" t="s">
        <v>355</v>
      </c>
      <c r="C400" s="60" t="s">
        <v>23</v>
      </c>
      <c r="D400" s="60" t="s">
        <v>167</v>
      </c>
      <c r="E400" s="149" t="s">
        <v>93</v>
      </c>
      <c r="F400" s="150" t="s">
        <v>93</v>
      </c>
      <c r="G400" s="151" t="s">
        <v>93</v>
      </c>
      <c r="H400" s="151" t="s">
        <v>92</v>
      </c>
      <c r="I400" s="151" t="s">
        <v>93</v>
      </c>
      <c r="J400" s="151" t="s">
        <v>93</v>
      </c>
      <c r="K400" s="149" t="s">
        <v>93</v>
      </c>
      <c r="L400" s="151" t="s">
        <v>93</v>
      </c>
      <c r="M400" s="150" t="s">
        <v>93</v>
      </c>
      <c r="N400" s="151" t="s">
        <v>93</v>
      </c>
      <c r="O400" s="151" t="s">
        <v>93</v>
      </c>
      <c r="P400" s="151" t="s">
        <v>93</v>
      </c>
      <c r="Q400" s="151" t="s">
        <v>93</v>
      </c>
      <c r="R400" s="149" t="s">
        <v>93</v>
      </c>
      <c r="S400" s="150" t="s">
        <v>93</v>
      </c>
      <c r="T400" s="151" t="s">
        <v>93</v>
      </c>
    </row>
    <row r="401" spans="1:20" ht="20.25" customHeight="1" x14ac:dyDescent="0.6">
      <c r="A401" s="60" t="s">
        <v>353</v>
      </c>
      <c r="B401" s="60" t="s">
        <v>355</v>
      </c>
      <c r="C401" s="60" t="s">
        <v>40</v>
      </c>
      <c r="D401" s="60" t="s">
        <v>167</v>
      </c>
      <c r="E401" s="149" t="s">
        <v>93</v>
      </c>
      <c r="F401" s="150" t="s">
        <v>93</v>
      </c>
      <c r="G401" s="151" t="s">
        <v>93</v>
      </c>
      <c r="H401" s="151" t="s">
        <v>92</v>
      </c>
      <c r="I401" s="151" t="s">
        <v>93</v>
      </c>
      <c r="J401" s="151" t="s">
        <v>93</v>
      </c>
      <c r="K401" s="149" t="s">
        <v>92</v>
      </c>
      <c r="L401" s="151" t="s">
        <v>92</v>
      </c>
      <c r="M401" s="150" t="s">
        <v>92</v>
      </c>
      <c r="N401" s="151" t="s">
        <v>92</v>
      </c>
      <c r="O401" s="151" t="s">
        <v>92</v>
      </c>
      <c r="P401" s="151" t="s">
        <v>92</v>
      </c>
      <c r="Q401" s="151" t="s">
        <v>92</v>
      </c>
      <c r="R401" s="149" t="s">
        <v>92</v>
      </c>
      <c r="S401" s="150" t="s">
        <v>93</v>
      </c>
      <c r="T401" s="151" t="s">
        <v>93</v>
      </c>
    </row>
    <row r="402" spans="1:20" ht="20.25" customHeight="1" x14ac:dyDescent="0.6">
      <c r="A402" s="60" t="s">
        <v>353</v>
      </c>
      <c r="B402" s="60" t="s">
        <v>355</v>
      </c>
      <c r="C402" s="60" t="s">
        <v>46</v>
      </c>
      <c r="D402" s="60" t="s">
        <v>167</v>
      </c>
      <c r="E402" s="149" t="s">
        <v>93</v>
      </c>
      <c r="F402" s="150" t="s">
        <v>93</v>
      </c>
      <c r="G402" s="151" t="s">
        <v>93</v>
      </c>
      <c r="H402" s="151" t="s">
        <v>93</v>
      </c>
      <c r="I402" s="151" t="s">
        <v>93</v>
      </c>
      <c r="J402" s="151" t="s">
        <v>93</v>
      </c>
      <c r="K402" s="149" t="s">
        <v>92</v>
      </c>
      <c r="L402" s="151" t="s">
        <v>92</v>
      </c>
      <c r="M402" s="150" t="s">
        <v>92</v>
      </c>
      <c r="N402" s="151" t="s">
        <v>92</v>
      </c>
      <c r="O402" s="151" t="s">
        <v>92</v>
      </c>
      <c r="P402" s="151" t="s">
        <v>92</v>
      </c>
      <c r="Q402" s="151" t="s">
        <v>92</v>
      </c>
      <c r="R402" s="149" t="s">
        <v>93</v>
      </c>
      <c r="S402" s="150" t="s">
        <v>93</v>
      </c>
      <c r="T402" s="151" t="s">
        <v>93</v>
      </c>
    </row>
    <row r="403" spans="1:20" ht="20.25" customHeight="1" x14ac:dyDescent="0.6">
      <c r="A403" s="60" t="s">
        <v>353</v>
      </c>
      <c r="B403" s="60" t="s">
        <v>355</v>
      </c>
      <c r="C403" s="60" t="s">
        <v>48</v>
      </c>
      <c r="D403" s="60" t="s">
        <v>167</v>
      </c>
      <c r="E403" s="149" t="s">
        <v>93</v>
      </c>
      <c r="F403" s="150" t="s">
        <v>93</v>
      </c>
      <c r="G403" s="151" t="s">
        <v>93</v>
      </c>
      <c r="H403" s="151" t="s">
        <v>93</v>
      </c>
      <c r="I403" s="151" t="s">
        <v>93</v>
      </c>
      <c r="J403" s="151" t="s">
        <v>93</v>
      </c>
      <c r="K403" s="149" t="s">
        <v>93</v>
      </c>
      <c r="L403" s="151" t="s">
        <v>93</v>
      </c>
      <c r="M403" s="150" t="s">
        <v>93</v>
      </c>
      <c r="N403" s="151" t="s">
        <v>92</v>
      </c>
      <c r="O403" s="151" t="s">
        <v>92</v>
      </c>
      <c r="P403" s="151" t="s">
        <v>92</v>
      </c>
      <c r="Q403" s="151" t="s">
        <v>93</v>
      </c>
      <c r="R403" s="149" t="s">
        <v>92</v>
      </c>
      <c r="S403" s="150" t="s">
        <v>93</v>
      </c>
      <c r="T403" s="151" t="s">
        <v>93</v>
      </c>
    </row>
    <row r="404" spans="1:20" ht="20.25" customHeight="1" x14ac:dyDescent="0.6">
      <c r="A404" s="60" t="s">
        <v>353</v>
      </c>
      <c r="B404" s="60" t="s">
        <v>356</v>
      </c>
      <c r="C404" s="60" t="s">
        <v>25</v>
      </c>
      <c r="D404" s="60" t="s">
        <v>165</v>
      </c>
      <c r="E404" s="149" t="s">
        <v>93</v>
      </c>
      <c r="F404" s="150" t="s">
        <v>93</v>
      </c>
      <c r="G404" s="151" t="s">
        <v>93</v>
      </c>
      <c r="H404" s="151" t="s">
        <v>93</v>
      </c>
      <c r="I404" s="151" t="s">
        <v>93</v>
      </c>
      <c r="J404" s="151" t="s">
        <v>93</v>
      </c>
      <c r="K404" s="149" t="s">
        <v>93</v>
      </c>
      <c r="L404" s="151" t="s">
        <v>93</v>
      </c>
      <c r="M404" s="150" t="s">
        <v>93</v>
      </c>
      <c r="N404" s="151" t="s">
        <v>93</v>
      </c>
      <c r="O404" s="151" t="s">
        <v>92</v>
      </c>
      <c r="P404" s="151" t="s">
        <v>93</v>
      </c>
      <c r="Q404" s="151" t="s">
        <v>93</v>
      </c>
      <c r="R404" s="149" t="s">
        <v>93</v>
      </c>
      <c r="S404" s="150" t="s">
        <v>93</v>
      </c>
      <c r="T404" s="151" t="s">
        <v>93</v>
      </c>
    </row>
    <row r="405" spans="1:20" ht="20.25" customHeight="1" x14ac:dyDescent="0.6">
      <c r="A405" s="60" t="s">
        <v>353</v>
      </c>
      <c r="B405" s="60" t="s">
        <v>356</v>
      </c>
      <c r="C405" s="60" t="s">
        <v>815</v>
      </c>
      <c r="D405" s="60" t="s">
        <v>165</v>
      </c>
      <c r="E405" s="149" t="s">
        <v>93</v>
      </c>
      <c r="F405" s="150" t="s">
        <v>93</v>
      </c>
      <c r="G405" s="151" t="s">
        <v>93</v>
      </c>
      <c r="H405" s="151" t="s">
        <v>93</v>
      </c>
      <c r="I405" s="151" t="s">
        <v>93</v>
      </c>
      <c r="J405" s="151" t="s">
        <v>93</v>
      </c>
      <c r="K405" s="149" t="s">
        <v>92</v>
      </c>
      <c r="L405" s="151" t="s">
        <v>93</v>
      </c>
      <c r="M405" s="150" t="s">
        <v>93</v>
      </c>
      <c r="N405" s="151" t="s">
        <v>92</v>
      </c>
      <c r="O405" s="151" t="s">
        <v>92</v>
      </c>
      <c r="P405" s="151" t="s">
        <v>92</v>
      </c>
      <c r="Q405" s="151" t="s">
        <v>93</v>
      </c>
      <c r="R405" s="149" t="s">
        <v>93</v>
      </c>
      <c r="S405" s="150" t="s">
        <v>93</v>
      </c>
      <c r="T405" s="151" t="s">
        <v>93</v>
      </c>
    </row>
    <row r="406" spans="1:20" ht="20.25" customHeight="1" x14ac:dyDescent="0.6">
      <c r="A406" s="60" t="s">
        <v>353</v>
      </c>
      <c r="B406" s="60" t="s">
        <v>357</v>
      </c>
      <c r="C406" s="60" t="s">
        <v>25</v>
      </c>
      <c r="D406" s="60" t="s">
        <v>165</v>
      </c>
      <c r="E406" s="149" t="s">
        <v>93</v>
      </c>
      <c r="F406" s="150" t="s">
        <v>93</v>
      </c>
      <c r="G406" s="151" t="s">
        <v>93</v>
      </c>
      <c r="H406" s="151" t="s">
        <v>93</v>
      </c>
      <c r="I406" s="151" t="s">
        <v>93</v>
      </c>
      <c r="J406" s="151" t="s">
        <v>93</v>
      </c>
      <c r="K406" s="149" t="s">
        <v>93</v>
      </c>
      <c r="L406" s="151" t="s">
        <v>93</v>
      </c>
      <c r="M406" s="150" t="s">
        <v>92</v>
      </c>
      <c r="N406" s="151" t="s">
        <v>92</v>
      </c>
      <c r="O406" s="151" t="s">
        <v>93</v>
      </c>
      <c r="P406" s="151" t="s">
        <v>93</v>
      </c>
      <c r="Q406" s="151" t="s">
        <v>93</v>
      </c>
      <c r="R406" s="149" t="s">
        <v>93</v>
      </c>
      <c r="S406" s="150" t="s">
        <v>93</v>
      </c>
      <c r="T406" s="151" t="s">
        <v>93</v>
      </c>
    </row>
    <row r="407" spans="1:20" ht="20.25" customHeight="1" x14ac:dyDescent="0.6">
      <c r="A407" s="60" t="s">
        <v>353</v>
      </c>
      <c r="B407" s="60" t="s">
        <v>358</v>
      </c>
      <c r="C407" s="60" t="s">
        <v>25</v>
      </c>
      <c r="D407" s="60" t="s">
        <v>165</v>
      </c>
      <c r="E407" s="149" t="s">
        <v>93</v>
      </c>
      <c r="F407" s="150" t="s">
        <v>93</v>
      </c>
      <c r="G407" s="151" t="s">
        <v>92</v>
      </c>
      <c r="H407" s="151" t="s">
        <v>92</v>
      </c>
      <c r="I407" s="151" t="s">
        <v>92</v>
      </c>
      <c r="J407" s="151" t="s">
        <v>92</v>
      </c>
      <c r="K407" s="149" t="s">
        <v>93</v>
      </c>
      <c r="L407" s="151" t="s">
        <v>93</v>
      </c>
      <c r="M407" s="150" t="s">
        <v>93</v>
      </c>
      <c r="N407" s="151" t="s">
        <v>92</v>
      </c>
      <c r="O407" s="151" t="s">
        <v>92</v>
      </c>
      <c r="P407" s="151" t="s">
        <v>93</v>
      </c>
      <c r="Q407" s="151" t="s">
        <v>92</v>
      </c>
      <c r="R407" s="149" t="s">
        <v>92</v>
      </c>
      <c r="S407" s="150" t="s">
        <v>92</v>
      </c>
      <c r="T407" s="151" t="s">
        <v>93</v>
      </c>
    </row>
    <row r="408" spans="1:20" ht="20.25" customHeight="1" x14ac:dyDescent="0.6">
      <c r="A408" s="60" t="s">
        <v>353</v>
      </c>
      <c r="B408" s="60" t="s">
        <v>358</v>
      </c>
      <c r="C408" s="60" t="s">
        <v>34</v>
      </c>
      <c r="D408" s="60" t="s">
        <v>165</v>
      </c>
      <c r="E408" s="149" t="s">
        <v>93</v>
      </c>
      <c r="F408" s="150" t="s">
        <v>93</v>
      </c>
      <c r="G408" s="151" t="s">
        <v>93</v>
      </c>
      <c r="H408" s="151" t="s">
        <v>93</v>
      </c>
      <c r="I408" s="151" t="s">
        <v>93</v>
      </c>
      <c r="J408" s="151" t="s">
        <v>92</v>
      </c>
      <c r="K408" s="149" t="s">
        <v>93</v>
      </c>
      <c r="L408" s="151" t="s">
        <v>93</v>
      </c>
      <c r="M408" s="150" t="s">
        <v>93</v>
      </c>
      <c r="N408" s="151" t="s">
        <v>93</v>
      </c>
      <c r="O408" s="151" t="s">
        <v>93</v>
      </c>
      <c r="P408" s="151" t="s">
        <v>93</v>
      </c>
      <c r="Q408" s="151" t="s">
        <v>93</v>
      </c>
      <c r="R408" s="149" t="s">
        <v>93</v>
      </c>
      <c r="S408" s="150" t="s">
        <v>93</v>
      </c>
      <c r="T408" s="151" t="s">
        <v>92</v>
      </c>
    </row>
    <row r="409" spans="1:20" ht="20.25" customHeight="1" x14ac:dyDescent="0.6">
      <c r="A409" s="60" t="s">
        <v>353</v>
      </c>
      <c r="B409" s="60" t="s">
        <v>358</v>
      </c>
      <c r="C409" s="60" t="s">
        <v>44</v>
      </c>
      <c r="D409" s="60" t="s">
        <v>165</v>
      </c>
      <c r="E409" s="149" t="s">
        <v>93</v>
      </c>
      <c r="F409" s="150" t="s">
        <v>93</v>
      </c>
      <c r="G409" s="151" t="s">
        <v>92</v>
      </c>
      <c r="H409" s="151" t="s">
        <v>92</v>
      </c>
      <c r="I409" s="151" t="s">
        <v>93</v>
      </c>
      <c r="J409" s="151" t="s">
        <v>92</v>
      </c>
      <c r="K409" s="149" t="s">
        <v>92</v>
      </c>
      <c r="L409" s="151" t="s">
        <v>93</v>
      </c>
      <c r="M409" s="150" t="s">
        <v>93</v>
      </c>
      <c r="N409" s="151" t="s">
        <v>92</v>
      </c>
      <c r="O409" s="151" t="s">
        <v>92</v>
      </c>
      <c r="P409" s="151" t="s">
        <v>93</v>
      </c>
      <c r="Q409" s="151" t="s">
        <v>93</v>
      </c>
      <c r="R409" s="149" t="s">
        <v>93</v>
      </c>
      <c r="S409" s="150" t="s">
        <v>93</v>
      </c>
      <c r="T409" s="151" t="s">
        <v>93</v>
      </c>
    </row>
    <row r="410" spans="1:20" ht="20.25" customHeight="1" x14ac:dyDescent="0.6">
      <c r="A410" s="60" t="s">
        <v>353</v>
      </c>
      <c r="B410" s="60" t="s">
        <v>359</v>
      </c>
      <c r="C410" s="60" t="s">
        <v>5</v>
      </c>
      <c r="D410" s="60" t="s">
        <v>165</v>
      </c>
      <c r="E410" s="149" t="s">
        <v>93</v>
      </c>
      <c r="F410" s="150" t="s">
        <v>93</v>
      </c>
      <c r="G410" s="151" t="s">
        <v>93</v>
      </c>
      <c r="H410" s="151" t="s">
        <v>93</v>
      </c>
      <c r="I410" s="151" t="s">
        <v>92</v>
      </c>
      <c r="J410" s="151" t="s">
        <v>92</v>
      </c>
      <c r="K410" s="149" t="s">
        <v>92</v>
      </c>
      <c r="L410" s="151" t="s">
        <v>93</v>
      </c>
      <c r="M410" s="150" t="s">
        <v>93</v>
      </c>
      <c r="N410" s="151" t="s">
        <v>92</v>
      </c>
      <c r="O410" s="151" t="s">
        <v>92</v>
      </c>
      <c r="P410" s="151" t="s">
        <v>92</v>
      </c>
      <c r="Q410" s="151" t="s">
        <v>92</v>
      </c>
      <c r="R410" s="149" t="s">
        <v>93</v>
      </c>
      <c r="S410" s="150" t="s">
        <v>93</v>
      </c>
      <c r="T410" s="151" t="s">
        <v>93</v>
      </c>
    </row>
    <row r="411" spans="1:20" ht="20.25" customHeight="1" x14ac:dyDescent="0.6">
      <c r="A411" s="60" t="s">
        <v>353</v>
      </c>
      <c r="B411" s="60" t="s">
        <v>360</v>
      </c>
      <c r="C411" s="60" t="s">
        <v>19</v>
      </c>
      <c r="D411" s="60" t="s">
        <v>165</v>
      </c>
      <c r="E411" s="149" t="s">
        <v>93</v>
      </c>
      <c r="F411" s="150" t="s">
        <v>93</v>
      </c>
      <c r="G411" s="151" t="s">
        <v>92</v>
      </c>
      <c r="H411" s="151" t="s">
        <v>93</v>
      </c>
      <c r="I411" s="151" t="s">
        <v>93</v>
      </c>
      <c r="J411" s="151" t="s">
        <v>92</v>
      </c>
      <c r="K411" s="149" t="s">
        <v>92</v>
      </c>
      <c r="L411" s="151" t="s">
        <v>93</v>
      </c>
      <c r="M411" s="150" t="s">
        <v>93</v>
      </c>
      <c r="N411" s="151" t="s">
        <v>93</v>
      </c>
      <c r="O411" s="151" t="s">
        <v>92</v>
      </c>
      <c r="P411" s="151" t="s">
        <v>92</v>
      </c>
      <c r="Q411" s="151" t="s">
        <v>93</v>
      </c>
      <c r="R411" s="149" t="s">
        <v>93</v>
      </c>
      <c r="S411" s="150" t="s">
        <v>93</v>
      </c>
      <c r="T411" s="151" t="s">
        <v>93</v>
      </c>
    </row>
    <row r="412" spans="1:20" ht="20.25" customHeight="1" x14ac:dyDescent="0.6">
      <c r="A412" s="60" t="s">
        <v>353</v>
      </c>
      <c r="B412" s="60" t="s">
        <v>360</v>
      </c>
      <c r="C412" s="60" t="s">
        <v>21</v>
      </c>
      <c r="D412" s="60" t="s">
        <v>165</v>
      </c>
      <c r="E412" s="149" t="s">
        <v>93</v>
      </c>
      <c r="F412" s="150" t="s">
        <v>93</v>
      </c>
      <c r="G412" s="151" t="s">
        <v>92</v>
      </c>
      <c r="H412" s="151" t="s">
        <v>93</v>
      </c>
      <c r="I412" s="151" t="s">
        <v>93</v>
      </c>
      <c r="J412" s="151" t="s">
        <v>92</v>
      </c>
      <c r="K412" s="149" t="s">
        <v>92</v>
      </c>
      <c r="L412" s="151" t="s">
        <v>93</v>
      </c>
      <c r="M412" s="150" t="s">
        <v>92</v>
      </c>
      <c r="N412" s="151" t="s">
        <v>92</v>
      </c>
      <c r="O412" s="151" t="s">
        <v>93</v>
      </c>
      <c r="P412" s="151" t="s">
        <v>93</v>
      </c>
      <c r="Q412" s="151" t="s">
        <v>93</v>
      </c>
      <c r="R412" s="149" t="s">
        <v>93</v>
      </c>
      <c r="S412" s="150" t="s">
        <v>93</v>
      </c>
      <c r="T412" s="151" t="s">
        <v>93</v>
      </c>
    </row>
    <row r="413" spans="1:20" ht="20.25" customHeight="1" x14ac:dyDescent="0.6">
      <c r="A413" s="60" t="s">
        <v>353</v>
      </c>
      <c r="B413" s="60" t="s">
        <v>360</v>
      </c>
      <c r="C413" s="60" t="s">
        <v>25</v>
      </c>
      <c r="D413" s="60" t="s">
        <v>165</v>
      </c>
      <c r="E413" s="149" t="s">
        <v>93</v>
      </c>
      <c r="F413" s="150" t="s">
        <v>93</v>
      </c>
      <c r="G413" s="151" t="s">
        <v>93</v>
      </c>
      <c r="H413" s="151" t="s">
        <v>93</v>
      </c>
      <c r="I413" s="151" t="s">
        <v>93</v>
      </c>
      <c r="J413" s="151" t="s">
        <v>93</v>
      </c>
      <c r="K413" s="149" t="s">
        <v>93</v>
      </c>
      <c r="L413" s="151" t="s">
        <v>93</v>
      </c>
      <c r="M413" s="150" t="s">
        <v>93</v>
      </c>
      <c r="N413" s="151" t="s">
        <v>93</v>
      </c>
      <c r="O413" s="151" t="s">
        <v>92</v>
      </c>
      <c r="P413" s="151" t="s">
        <v>93</v>
      </c>
      <c r="Q413" s="151" t="s">
        <v>93</v>
      </c>
      <c r="R413" s="149" t="s">
        <v>93</v>
      </c>
      <c r="S413" s="150" t="s">
        <v>93</v>
      </c>
      <c r="T413" s="151" t="s">
        <v>93</v>
      </c>
    </row>
    <row r="414" spans="1:20" ht="20.25" customHeight="1" x14ac:dyDescent="0.6">
      <c r="A414" s="60" t="s">
        <v>353</v>
      </c>
      <c r="B414" s="60" t="s">
        <v>360</v>
      </c>
      <c r="C414" s="60" t="s">
        <v>180</v>
      </c>
      <c r="D414" s="60" t="s">
        <v>165</v>
      </c>
      <c r="E414" s="149" t="s">
        <v>93</v>
      </c>
      <c r="F414" s="150" t="s">
        <v>93</v>
      </c>
      <c r="G414" s="151" t="s">
        <v>93</v>
      </c>
      <c r="H414" s="151" t="s">
        <v>93</v>
      </c>
      <c r="I414" s="151" t="s">
        <v>93</v>
      </c>
      <c r="J414" s="151" t="s">
        <v>92</v>
      </c>
      <c r="K414" s="149" t="s">
        <v>93</v>
      </c>
      <c r="L414" s="151" t="s">
        <v>93</v>
      </c>
      <c r="M414" s="150" t="s">
        <v>93</v>
      </c>
      <c r="N414" s="151" t="s">
        <v>93</v>
      </c>
      <c r="O414" s="151" t="s">
        <v>93</v>
      </c>
      <c r="P414" s="151" t="s">
        <v>93</v>
      </c>
      <c r="Q414" s="151" t="s">
        <v>93</v>
      </c>
      <c r="R414" s="149" t="s">
        <v>93</v>
      </c>
      <c r="S414" s="150" t="s">
        <v>93</v>
      </c>
      <c r="T414" s="151" t="s">
        <v>93</v>
      </c>
    </row>
    <row r="415" spans="1:20" ht="20.25" customHeight="1" x14ac:dyDescent="0.6">
      <c r="A415" s="60" t="s">
        <v>353</v>
      </c>
      <c r="B415" s="60" t="s">
        <v>360</v>
      </c>
      <c r="C415" s="60" t="s">
        <v>44</v>
      </c>
      <c r="D415" s="60" t="s">
        <v>165</v>
      </c>
      <c r="E415" s="149" t="s">
        <v>93</v>
      </c>
      <c r="F415" s="150" t="s">
        <v>92</v>
      </c>
      <c r="G415" s="151" t="s">
        <v>92</v>
      </c>
      <c r="H415" s="151" t="s">
        <v>92</v>
      </c>
      <c r="I415" s="151" t="s">
        <v>92</v>
      </c>
      <c r="J415" s="151" t="s">
        <v>92</v>
      </c>
      <c r="K415" s="149" t="s">
        <v>92</v>
      </c>
      <c r="L415" s="151" t="s">
        <v>92</v>
      </c>
      <c r="M415" s="150" t="s">
        <v>92</v>
      </c>
      <c r="N415" s="151" t="s">
        <v>92</v>
      </c>
      <c r="O415" s="151" t="s">
        <v>92</v>
      </c>
      <c r="P415" s="151" t="s">
        <v>92</v>
      </c>
      <c r="Q415" s="151" t="s">
        <v>92</v>
      </c>
      <c r="R415" s="149" t="s">
        <v>93</v>
      </c>
      <c r="S415" s="150" t="s">
        <v>93</v>
      </c>
      <c r="T415" s="151" t="s">
        <v>93</v>
      </c>
    </row>
    <row r="416" spans="1:20" ht="20.25" customHeight="1" x14ac:dyDescent="0.6">
      <c r="A416" s="60" t="s">
        <v>353</v>
      </c>
      <c r="B416" s="60" t="s">
        <v>361</v>
      </c>
      <c r="C416" s="60" t="s">
        <v>25</v>
      </c>
      <c r="D416" s="60" t="s">
        <v>165</v>
      </c>
      <c r="E416" s="149" t="s">
        <v>93</v>
      </c>
      <c r="F416" s="150" t="s">
        <v>93</v>
      </c>
      <c r="G416" s="151" t="s">
        <v>93</v>
      </c>
      <c r="H416" s="151" t="s">
        <v>93</v>
      </c>
      <c r="I416" s="151" t="s">
        <v>93</v>
      </c>
      <c r="J416" s="151" t="s">
        <v>93</v>
      </c>
      <c r="K416" s="149" t="s">
        <v>92</v>
      </c>
      <c r="L416" s="151" t="s">
        <v>93</v>
      </c>
      <c r="M416" s="150" t="s">
        <v>93</v>
      </c>
      <c r="N416" s="151" t="s">
        <v>93</v>
      </c>
      <c r="O416" s="151" t="s">
        <v>92</v>
      </c>
      <c r="P416" s="151" t="s">
        <v>93</v>
      </c>
      <c r="Q416" s="151" t="s">
        <v>92</v>
      </c>
      <c r="R416" s="149" t="s">
        <v>93</v>
      </c>
      <c r="S416" s="150" t="s">
        <v>93</v>
      </c>
      <c r="T416" s="151" t="s">
        <v>93</v>
      </c>
    </row>
    <row r="417" spans="1:20" ht="20.25" customHeight="1" x14ac:dyDescent="0.6">
      <c r="A417" s="60" t="s">
        <v>353</v>
      </c>
      <c r="B417" s="60" t="s">
        <v>361</v>
      </c>
      <c r="C417" s="60" t="s">
        <v>44</v>
      </c>
      <c r="D417" s="60" t="s">
        <v>165</v>
      </c>
      <c r="E417" s="149" t="s">
        <v>93</v>
      </c>
      <c r="F417" s="150" t="s">
        <v>93</v>
      </c>
      <c r="G417" s="151" t="s">
        <v>92</v>
      </c>
      <c r="H417" s="151" t="s">
        <v>92</v>
      </c>
      <c r="I417" s="151" t="s">
        <v>92</v>
      </c>
      <c r="J417" s="151" t="s">
        <v>92</v>
      </c>
      <c r="K417" s="149" t="s">
        <v>92</v>
      </c>
      <c r="L417" s="151" t="s">
        <v>93</v>
      </c>
      <c r="M417" s="150" t="s">
        <v>92</v>
      </c>
      <c r="N417" s="151" t="s">
        <v>92</v>
      </c>
      <c r="O417" s="151" t="s">
        <v>92</v>
      </c>
      <c r="P417" s="151" t="s">
        <v>92</v>
      </c>
      <c r="Q417" s="151" t="s">
        <v>92</v>
      </c>
      <c r="R417" s="149" t="s">
        <v>92</v>
      </c>
      <c r="S417" s="150" t="s">
        <v>93</v>
      </c>
      <c r="T417" s="151" t="s">
        <v>93</v>
      </c>
    </row>
    <row r="418" spans="1:20" ht="20.25" customHeight="1" x14ac:dyDescent="0.6">
      <c r="A418" s="60" t="s">
        <v>353</v>
      </c>
      <c r="B418" s="60" t="s">
        <v>362</v>
      </c>
      <c r="C418" s="60" t="s">
        <v>25</v>
      </c>
      <c r="D418" s="60" t="s">
        <v>165</v>
      </c>
      <c r="E418" s="149" t="s">
        <v>93</v>
      </c>
      <c r="F418" s="150" t="s">
        <v>93</v>
      </c>
      <c r="G418" s="151" t="s">
        <v>93</v>
      </c>
      <c r="H418" s="151" t="s">
        <v>93</v>
      </c>
      <c r="I418" s="151" t="s">
        <v>93</v>
      </c>
      <c r="J418" s="151" t="s">
        <v>93</v>
      </c>
      <c r="K418" s="149" t="s">
        <v>93</v>
      </c>
      <c r="L418" s="151" t="s">
        <v>93</v>
      </c>
      <c r="M418" s="150" t="s">
        <v>93</v>
      </c>
      <c r="N418" s="151" t="s">
        <v>92</v>
      </c>
      <c r="O418" s="151" t="s">
        <v>92</v>
      </c>
      <c r="P418" s="151" t="s">
        <v>93</v>
      </c>
      <c r="Q418" s="151" t="s">
        <v>92</v>
      </c>
      <c r="R418" s="149" t="s">
        <v>93</v>
      </c>
      <c r="S418" s="150" t="s">
        <v>93</v>
      </c>
      <c r="T418" s="151" t="s">
        <v>93</v>
      </c>
    </row>
    <row r="419" spans="1:20" ht="20.25" customHeight="1" x14ac:dyDescent="0.6">
      <c r="A419" s="60" t="s">
        <v>353</v>
      </c>
      <c r="B419" s="60" t="s">
        <v>362</v>
      </c>
      <c r="C419" s="60" t="s">
        <v>34</v>
      </c>
      <c r="D419" s="60" t="s">
        <v>165</v>
      </c>
      <c r="E419" s="149" t="s">
        <v>92</v>
      </c>
      <c r="F419" s="150" t="s">
        <v>92</v>
      </c>
      <c r="G419" s="151" t="s">
        <v>93</v>
      </c>
      <c r="H419" s="151" t="s">
        <v>93</v>
      </c>
      <c r="I419" s="151" t="s">
        <v>93</v>
      </c>
      <c r="J419" s="151" t="s">
        <v>93</v>
      </c>
      <c r="K419" s="149" t="s">
        <v>93</v>
      </c>
      <c r="L419" s="151" t="s">
        <v>92</v>
      </c>
      <c r="M419" s="150" t="s">
        <v>93</v>
      </c>
      <c r="N419" s="151" t="s">
        <v>92</v>
      </c>
      <c r="O419" s="151" t="s">
        <v>92</v>
      </c>
      <c r="P419" s="151" t="s">
        <v>92</v>
      </c>
      <c r="Q419" s="151" t="s">
        <v>92</v>
      </c>
      <c r="R419" s="149" t="s">
        <v>93</v>
      </c>
      <c r="S419" s="150" t="s">
        <v>93</v>
      </c>
      <c r="T419" s="151" t="s">
        <v>93</v>
      </c>
    </row>
    <row r="420" spans="1:20" ht="20.25" customHeight="1" x14ac:dyDescent="0.6">
      <c r="A420" s="60" t="s">
        <v>353</v>
      </c>
      <c r="B420" s="60" t="s">
        <v>363</v>
      </c>
      <c r="C420" s="60" t="s">
        <v>25</v>
      </c>
      <c r="D420" s="60" t="s">
        <v>165</v>
      </c>
      <c r="E420" s="149" t="s">
        <v>93</v>
      </c>
      <c r="F420" s="150" t="s">
        <v>93</v>
      </c>
      <c r="G420" s="151" t="s">
        <v>93</v>
      </c>
      <c r="H420" s="151" t="s">
        <v>92</v>
      </c>
      <c r="I420" s="151" t="s">
        <v>93</v>
      </c>
      <c r="J420" s="151" t="s">
        <v>92</v>
      </c>
      <c r="K420" s="149" t="s">
        <v>92</v>
      </c>
      <c r="L420" s="151" t="s">
        <v>93</v>
      </c>
      <c r="M420" s="150" t="s">
        <v>93</v>
      </c>
      <c r="N420" s="151" t="s">
        <v>93</v>
      </c>
      <c r="O420" s="151" t="s">
        <v>92</v>
      </c>
      <c r="P420" s="151" t="s">
        <v>93</v>
      </c>
      <c r="Q420" s="151" t="s">
        <v>92</v>
      </c>
      <c r="R420" s="149" t="s">
        <v>93</v>
      </c>
      <c r="S420" s="150" t="s">
        <v>92</v>
      </c>
      <c r="T420" s="151" t="s">
        <v>93</v>
      </c>
    </row>
    <row r="421" spans="1:20" ht="20.25" customHeight="1" x14ac:dyDescent="0.6">
      <c r="A421" s="60" t="s">
        <v>353</v>
      </c>
      <c r="B421" s="60" t="s">
        <v>363</v>
      </c>
      <c r="C421" s="60" t="s">
        <v>34</v>
      </c>
      <c r="D421" s="60" t="s">
        <v>165</v>
      </c>
      <c r="E421" s="149" t="s">
        <v>93</v>
      </c>
      <c r="F421" s="150" t="s">
        <v>93</v>
      </c>
      <c r="G421" s="151" t="s">
        <v>92</v>
      </c>
      <c r="H421" s="151" t="s">
        <v>92</v>
      </c>
      <c r="I421" s="151" t="s">
        <v>92</v>
      </c>
      <c r="J421" s="151" t="s">
        <v>92</v>
      </c>
      <c r="K421" s="149" t="s">
        <v>92</v>
      </c>
      <c r="L421" s="151" t="s">
        <v>92</v>
      </c>
      <c r="M421" s="150" t="s">
        <v>92</v>
      </c>
      <c r="N421" s="151" t="s">
        <v>92</v>
      </c>
      <c r="O421" s="151" t="s">
        <v>92</v>
      </c>
      <c r="P421" s="151" t="s">
        <v>92</v>
      </c>
      <c r="Q421" s="151" t="s">
        <v>92</v>
      </c>
      <c r="R421" s="149" t="s">
        <v>92</v>
      </c>
      <c r="S421" s="150" t="s">
        <v>92</v>
      </c>
      <c r="T421" s="151" t="s">
        <v>92</v>
      </c>
    </row>
    <row r="422" spans="1:20" ht="20.25" customHeight="1" x14ac:dyDescent="0.6">
      <c r="A422" s="60" t="s">
        <v>353</v>
      </c>
      <c r="B422" s="60" t="s">
        <v>363</v>
      </c>
      <c r="C422" s="60" t="s">
        <v>44</v>
      </c>
      <c r="D422" s="60" t="s">
        <v>165</v>
      </c>
      <c r="E422" s="149" t="s">
        <v>92</v>
      </c>
      <c r="F422" s="150" t="s">
        <v>92</v>
      </c>
      <c r="G422" s="151" t="s">
        <v>93</v>
      </c>
      <c r="H422" s="151" t="s">
        <v>93</v>
      </c>
      <c r="I422" s="151" t="s">
        <v>93</v>
      </c>
      <c r="J422" s="151" t="s">
        <v>93</v>
      </c>
      <c r="K422" s="149" t="s">
        <v>93</v>
      </c>
      <c r="L422" s="151" t="s">
        <v>93</v>
      </c>
      <c r="M422" s="150" t="s">
        <v>93</v>
      </c>
      <c r="N422" s="151" t="s">
        <v>92</v>
      </c>
      <c r="O422" s="151" t="s">
        <v>92</v>
      </c>
      <c r="P422" s="151" t="s">
        <v>92</v>
      </c>
      <c r="Q422" s="151" t="s">
        <v>92</v>
      </c>
      <c r="R422" s="149" t="s">
        <v>92</v>
      </c>
      <c r="S422" s="150" t="s">
        <v>93</v>
      </c>
      <c r="T422" s="151" t="s">
        <v>93</v>
      </c>
    </row>
    <row r="423" spans="1:20" ht="20.25" customHeight="1" x14ac:dyDescent="0.6">
      <c r="A423" s="60" t="s">
        <v>353</v>
      </c>
      <c r="B423" s="60" t="s">
        <v>364</v>
      </c>
      <c r="C423" s="60" t="s">
        <v>25</v>
      </c>
      <c r="D423" s="60" t="s">
        <v>165</v>
      </c>
      <c r="E423" s="149" t="s">
        <v>93</v>
      </c>
      <c r="F423" s="150" t="s">
        <v>93</v>
      </c>
      <c r="G423" s="151" t="s">
        <v>93</v>
      </c>
      <c r="H423" s="151" t="s">
        <v>92</v>
      </c>
      <c r="I423" s="151" t="s">
        <v>92</v>
      </c>
      <c r="J423" s="151" t="s">
        <v>92</v>
      </c>
      <c r="K423" s="149" t="s">
        <v>92</v>
      </c>
      <c r="L423" s="151" t="s">
        <v>93</v>
      </c>
      <c r="M423" s="150" t="s">
        <v>93</v>
      </c>
      <c r="N423" s="151" t="s">
        <v>92</v>
      </c>
      <c r="O423" s="151" t="s">
        <v>92</v>
      </c>
      <c r="P423" s="151" t="s">
        <v>92</v>
      </c>
      <c r="Q423" s="151" t="s">
        <v>92</v>
      </c>
      <c r="R423" s="149" t="s">
        <v>93</v>
      </c>
      <c r="S423" s="150" t="s">
        <v>93</v>
      </c>
      <c r="T423" s="151" t="s">
        <v>93</v>
      </c>
    </row>
    <row r="424" spans="1:20" ht="20.25" customHeight="1" x14ac:dyDescent="0.6">
      <c r="A424" s="60" t="s">
        <v>353</v>
      </c>
      <c r="B424" s="60" t="s">
        <v>364</v>
      </c>
      <c r="C424" s="60" t="s">
        <v>40</v>
      </c>
      <c r="D424" s="60" t="s">
        <v>165</v>
      </c>
      <c r="E424" s="149" t="s">
        <v>93</v>
      </c>
      <c r="F424" s="150" t="s">
        <v>92</v>
      </c>
      <c r="G424" s="151" t="s">
        <v>93</v>
      </c>
      <c r="H424" s="151" t="s">
        <v>93</v>
      </c>
      <c r="I424" s="151" t="s">
        <v>93</v>
      </c>
      <c r="J424" s="151" t="s">
        <v>92</v>
      </c>
      <c r="K424" s="149" t="s">
        <v>92</v>
      </c>
      <c r="L424" s="151" t="s">
        <v>93</v>
      </c>
      <c r="M424" s="150" t="s">
        <v>92</v>
      </c>
      <c r="N424" s="151" t="s">
        <v>92</v>
      </c>
      <c r="O424" s="151" t="s">
        <v>92</v>
      </c>
      <c r="P424" s="151" t="s">
        <v>93</v>
      </c>
      <c r="Q424" s="151" t="s">
        <v>93</v>
      </c>
      <c r="R424" s="149" t="s">
        <v>93</v>
      </c>
      <c r="S424" s="150" t="s">
        <v>93</v>
      </c>
      <c r="T424" s="151" t="s">
        <v>93</v>
      </c>
    </row>
    <row r="425" spans="1:20" ht="20.25" customHeight="1" x14ac:dyDescent="0.6">
      <c r="A425" s="60" t="s">
        <v>353</v>
      </c>
      <c r="B425" s="60" t="s">
        <v>364</v>
      </c>
      <c r="C425" s="60" t="s">
        <v>44</v>
      </c>
      <c r="D425" s="60" t="s">
        <v>165</v>
      </c>
      <c r="E425" s="149" t="s">
        <v>93</v>
      </c>
      <c r="F425" s="150" t="s">
        <v>92</v>
      </c>
      <c r="G425" s="151" t="s">
        <v>92</v>
      </c>
      <c r="H425" s="151" t="s">
        <v>92</v>
      </c>
      <c r="I425" s="151" t="s">
        <v>92</v>
      </c>
      <c r="J425" s="151" t="s">
        <v>92</v>
      </c>
      <c r="K425" s="149" t="s">
        <v>92</v>
      </c>
      <c r="L425" s="151" t="s">
        <v>93</v>
      </c>
      <c r="M425" s="150" t="s">
        <v>93</v>
      </c>
      <c r="N425" s="151" t="s">
        <v>93</v>
      </c>
      <c r="O425" s="151" t="s">
        <v>92</v>
      </c>
      <c r="P425" s="151" t="s">
        <v>93</v>
      </c>
      <c r="Q425" s="151" t="s">
        <v>93</v>
      </c>
      <c r="R425" s="149" t="s">
        <v>93</v>
      </c>
      <c r="S425" s="150" t="s">
        <v>93</v>
      </c>
      <c r="T425" s="151" t="s">
        <v>93</v>
      </c>
    </row>
    <row r="426" spans="1:20" ht="20.25" customHeight="1" x14ac:dyDescent="0.6">
      <c r="A426" s="60" t="s">
        <v>353</v>
      </c>
      <c r="B426" s="60" t="s">
        <v>365</v>
      </c>
      <c r="C426" s="60" t="s">
        <v>815</v>
      </c>
      <c r="D426" s="60" t="s">
        <v>165</v>
      </c>
      <c r="E426" s="149" t="s">
        <v>93</v>
      </c>
      <c r="F426" s="150" t="s">
        <v>93</v>
      </c>
      <c r="G426" s="151" t="s">
        <v>93</v>
      </c>
      <c r="H426" s="151" t="s">
        <v>92</v>
      </c>
      <c r="I426" s="151" t="s">
        <v>93</v>
      </c>
      <c r="J426" s="151" t="s">
        <v>93</v>
      </c>
      <c r="K426" s="149" t="s">
        <v>92</v>
      </c>
      <c r="L426" s="151" t="s">
        <v>93</v>
      </c>
      <c r="M426" s="150" t="s">
        <v>93</v>
      </c>
      <c r="N426" s="151" t="s">
        <v>92</v>
      </c>
      <c r="O426" s="151" t="s">
        <v>92</v>
      </c>
      <c r="P426" s="151" t="s">
        <v>92</v>
      </c>
      <c r="Q426" s="151" t="s">
        <v>93</v>
      </c>
      <c r="R426" s="149" t="s">
        <v>92</v>
      </c>
      <c r="S426" s="150" t="s">
        <v>92</v>
      </c>
      <c r="T426" s="151" t="s">
        <v>93</v>
      </c>
    </row>
    <row r="427" spans="1:20" ht="20.25" customHeight="1" x14ac:dyDescent="0.6">
      <c r="A427" s="60" t="s">
        <v>353</v>
      </c>
      <c r="B427" s="60" t="s">
        <v>827</v>
      </c>
      <c r="C427" s="60" t="s">
        <v>25</v>
      </c>
      <c r="D427" s="60" t="s">
        <v>165</v>
      </c>
      <c r="E427" s="149" t="s">
        <v>93</v>
      </c>
      <c r="F427" s="150" t="s">
        <v>93</v>
      </c>
      <c r="G427" s="151" t="s">
        <v>93</v>
      </c>
      <c r="H427" s="151" t="s">
        <v>93</v>
      </c>
      <c r="I427" s="151" t="s">
        <v>92</v>
      </c>
      <c r="J427" s="151" t="s">
        <v>92</v>
      </c>
      <c r="K427" s="149" t="s">
        <v>92</v>
      </c>
      <c r="L427" s="151" t="s">
        <v>93</v>
      </c>
      <c r="M427" s="150" t="s">
        <v>93</v>
      </c>
      <c r="N427" s="151" t="s">
        <v>93</v>
      </c>
      <c r="O427" s="151" t="s">
        <v>92</v>
      </c>
      <c r="P427" s="151" t="s">
        <v>93</v>
      </c>
      <c r="Q427" s="151" t="s">
        <v>93</v>
      </c>
      <c r="R427" s="149" t="s">
        <v>93</v>
      </c>
      <c r="S427" s="150" t="s">
        <v>93</v>
      </c>
      <c r="T427" s="151" t="s">
        <v>93</v>
      </c>
    </row>
    <row r="428" spans="1:20" ht="20.25" customHeight="1" x14ac:dyDescent="0.6">
      <c r="A428" s="60" t="s">
        <v>353</v>
      </c>
      <c r="B428" s="60" t="s">
        <v>366</v>
      </c>
      <c r="C428" s="60" t="s">
        <v>25</v>
      </c>
      <c r="D428" s="60" t="s">
        <v>165</v>
      </c>
      <c r="E428" s="149" t="s">
        <v>92</v>
      </c>
      <c r="F428" s="150" t="s">
        <v>92</v>
      </c>
      <c r="G428" s="151" t="s">
        <v>93</v>
      </c>
      <c r="H428" s="151" t="s">
        <v>93</v>
      </c>
      <c r="I428" s="151" t="s">
        <v>93</v>
      </c>
      <c r="J428" s="151" t="s">
        <v>93</v>
      </c>
      <c r="K428" s="149" t="s">
        <v>92</v>
      </c>
      <c r="L428" s="151" t="s">
        <v>93</v>
      </c>
      <c r="M428" s="150" t="s">
        <v>93</v>
      </c>
      <c r="N428" s="151" t="s">
        <v>92</v>
      </c>
      <c r="O428" s="151" t="s">
        <v>92</v>
      </c>
      <c r="P428" s="151" t="s">
        <v>93</v>
      </c>
      <c r="Q428" s="151" t="s">
        <v>93</v>
      </c>
      <c r="R428" s="149" t="s">
        <v>93</v>
      </c>
      <c r="S428" s="150" t="s">
        <v>93</v>
      </c>
      <c r="T428" s="151" t="s">
        <v>93</v>
      </c>
    </row>
    <row r="429" spans="1:20" ht="20.25" customHeight="1" x14ac:dyDescent="0.6">
      <c r="A429" s="60" t="s">
        <v>353</v>
      </c>
      <c r="B429" s="60" t="s">
        <v>366</v>
      </c>
      <c r="C429" s="60" t="s">
        <v>34</v>
      </c>
      <c r="D429" s="60" t="s">
        <v>165</v>
      </c>
      <c r="E429" s="149" t="s">
        <v>93</v>
      </c>
      <c r="F429" s="150" t="s">
        <v>92</v>
      </c>
      <c r="G429" s="151" t="s">
        <v>93</v>
      </c>
      <c r="H429" s="151" t="s">
        <v>93</v>
      </c>
      <c r="I429" s="151" t="s">
        <v>93</v>
      </c>
      <c r="J429" s="151" t="s">
        <v>92</v>
      </c>
      <c r="K429" s="149" t="s">
        <v>93</v>
      </c>
      <c r="L429" s="151" t="s">
        <v>93</v>
      </c>
      <c r="M429" s="150" t="s">
        <v>93</v>
      </c>
      <c r="N429" s="151" t="s">
        <v>93</v>
      </c>
      <c r="O429" s="151" t="s">
        <v>93</v>
      </c>
      <c r="P429" s="151" t="s">
        <v>93</v>
      </c>
      <c r="Q429" s="151" t="s">
        <v>93</v>
      </c>
      <c r="R429" s="149" t="s">
        <v>93</v>
      </c>
      <c r="S429" s="150" t="s">
        <v>93</v>
      </c>
      <c r="T429" s="151" t="s">
        <v>93</v>
      </c>
    </row>
    <row r="430" spans="1:20" ht="20.25" customHeight="1" x14ac:dyDescent="0.6">
      <c r="A430" s="60" t="s">
        <v>353</v>
      </c>
      <c r="B430" s="60" t="s">
        <v>366</v>
      </c>
      <c r="C430" s="60" t="s">
        <v>40</v>
      </c>
      <c r="D430" s="60" t="s">
        <v>165</v>
      </c>
      <c r="E430" s="149" t="s">
        <v>93</v>
      </c>
      <c r="F430" s="150" t="s">
        <v>93</v>
      </c>
      <c r="G430" s="151" t="s">
        <v>93</v>
      </c>
      <c r="H430" s="151" t="s">
        <v>93</v>
      </c>
      <c r="I430" s="151" t="s">
        <v>93</v>
      </c>
      <c r="J430" s="151" t="s">
        <v>93</v>
      </c>
      <c r="K430" s="149" t="s">
        <v>92</v>
      </c>
      <c r="L430" s="151" t="s">
        <v>93</v>
      </c>
      <c r="M430" s="150" t="s">
        <v>93</v>
      </c>
      <c r="N430" s="151" t="s">
        <v>92</v>
      </c>
      <c r="O430" s="151" t="s">
        <v>92</v>
      </c>
      <c r="P430" s="151" t="s">
        <v>92</v>
      </c>
      <c r="Q430" s="151" t="s">
        <v>93</v>
      </c>
      <c r="R430" s="149" t="s">
        <v>93</v>
      </c>
      <c r="S430" s="150" t="s">
        <v>93</v>
      </c>
      <c r="T430" s="151" t="s">
        <v>92</v>
      </c>
    </row>
    <row r="431" spans="1:20" ht="20.25" customHeight="1" x14ac:dyDescent="0.6">
      <c r="A431" s="60" t="s">
        <v>353</v>
      </c>
      <c r="B431" s="60" t="s">
        <v>366</v>
      </c>
      <c r="C431" s="60" t="s">
        <v>44</v>
      </c>
      <c r="D431" s="60" t="s">
        <v>165</v>
      </c>
      <c r="E431" s="149" t="s">
        <v>92</v>
      </c>
      <c r="F431" s="150" t="s">
        <v>92</v>
      </c>
      <c r="G431" s="151" t="s">
        <v>93</v>
      </c>
      <c r="H431" s="151" t="s">
        <v>92</v>
      </c>
      <c r="I431" s="151" t="s">
        <v>93</v>
      </c>
      <c r="J431" s="151" t="s">
        <v>92</v>
      </c>
      <c r="K431" s="149" t="s">
        <v>92</v>
      </c>
      <c r="L431" s="151" t="s">
        <v>93</v>
      </c>
      <c r="M431" s="150" t="s">
        <v>93</v>
      </c>
      <c r="N431" s="151" t="s">
        <v>93</v>
      </c>
      <c r="O431" s="151" t="s">
        <v>92</v>
      </c>
      <c r="P431" s="151" t="s">
        <v>93</v>
      </c>
      <c r="Q431" s="151" t="s">
        <v>93</v>
      </c>
      <c r="R431" s="149" t="s">
        <v>93</v>
      </c>
      <c r="S431" s="150" t="s">
        <v>93</v>
      </c>
      <c r="T431" s="151" t="s">
        <v>93</v>
      </c>
    </row>
    <row r="432" spans="1:20" ht="20.25" customHeight="1" x14ac:dyDescent="0.6">
      <c r="A432" s="60" t="s">
        <v>353</v>
      </c>
      <c r="B432" s="60" t="s">
        <v>366</v>
      </c>
      <c r="C432" s="60" t="s">
        <v>48</v>
      </c>
      <c r="D432" s="60" t="s">
        <v>165</v>
      </c>
      <c r="E432" s="149" t="s">
        <v>93</v>
      </c>
      <c r="F432" s="150" t="s">
        <v>93</v>
      </c>
      <c r="G432" s="151" t="s">
        <v>93</v>
      </c>
      <c r="H432" s="151" t="s">
        <v>93</v>
      </c>
      <c r="I432" s="151" t="s">
        <v>93</v>
      </c>
      <c r="J432" s="151" t="s">
        <v>92</v>
      </c>
      <c r="K432" s="149" t="s">
        <v>92</v>
      </c>
      <c r="L432" s="151" t="s">
        <v>92</v>
      </c>
      <c r="M432" s="150" t="s">
        <v>93</v>
      </c>
      <c r="N432" s="151" t="s">
        <v>92</v>
      </c>
      <c r="O432" s="151" t="s">
        <v>92</v>
      </c>
      <c r="P432" s="151" t="s">
        <v>92</v>
      </c>
      <c r="Q432" s="151" t="s">
        <v>93</v>
      </c>
      <c r="R432" s="149" t="s">
        <v>93</v>
      </c>
      <c r="S432" s="150" t="s">
        <v>93</v>
      </c>
      <c r="T432" s="151" t="s">
        <v>93</v>
      </c>
    </row>
    <row r="433" spans="1:20" ht="20.25" customHeight="1" x14ac:dyDescent="0.6">
      <c r="A433" s="60" t="s">
        <v>353</v>
      </c>
      <c r="B433" s="60" t="s">
        <v>367</v>
      </c>
      <c r="C433" s="60" t="s">
        <v>34</v>
      </c>
      <c r="D433" s="60" t="s">
        <v>165</v>
      </c>
      <c r="E433" s="149" t="s">
        <v>93</v>
      </c>
      <c r="F433" s="150" t="s">
        <v>92</v>
      </c>
      <c r="G433" s="151" t="s">
        <v>93</v>
      </c>
      <c r="H433" s="151" t="s">
        <v>92</v>
      </c>
      <c r="I433" s="151" t="s">
        <v>93</v>
      </c>
      <c r="J433" s="151" t="s">
        <v>92</v>
      </c>
      <c r="K433" s="149" t="s">
        <v>92</v>
      </c>
      <c r="L433" s="151" t="s">
        <v>92</v>
      </c>
      <c r="M433" s="150" t="s">
        <v>92</v>
      </c>
      <c r="N433" s="151" t="s">
        <v>92</v>
      </c>
      <c r="O433" s="151" t="s">
        <v>92</v>
      </c>
      <c r="P433" s="151" t="s">
        <v>92</v>
      </c>
      <c r="Q433" s="151" t="s">
        <v>92</v>
      </c>
      <c r="R433" s="149" t="s">
        <v>92</v>
      </c>
      <c r="S433" s="150" t="s">
        <v>93</v>
      </c>
      <c r="T433" s="151" t="s">
        <v>93</v>
      </c>
    </row>
    <row r="434" spans="1:20" ht="20.25" customHeight="1" x14ac:dyDescent="0.6">
      <c r="A434" s="60" t="s">
        <v>353</v>
      </c>
      <c r="B434" s="60" t="s">
        <v>368</v>
      </c>
      <c r="C434" s="60" t="s">
        <v>25</v>
      </c>
      <c r="D434" s="60" t="s">
        <v>165</v>
      </c>
      <c r="E434" s="149" t="s">
        <v>92</v>
      </c>
      <c r="F434" s="150" t="s">
        <v>92</v>
      </c>
      <c r="G434" s="151" t="s">
        <v>93</v>
      </c>
      <c r="H434" s="151" t="s">
        <v>92</v>
      </c>
      <c r="I434" s="151" t="s">
        <v>93</v>
      </c>
      <c r="J434" s="151" t="s">
        <v>93</v>
      </c>
      <c r="K434" s="149" t="s">
        <v>92</v>
      </c>
      <c r="L434" s="151" t="s">
        <v>93</v>
      </c>
      <c r="M434" s="150" t="s">
        <v>93</v>
      </c>
      <c r="N434" s="151" t="s">
        <v>92</v>
      </c>
      <c r="O434" s="151" t="s">
        <v>92</v>
      </c>
      <c r="P434" s="151" t="s">
        <v>92</v>
      </c>
      <c r="Q434" s="151" t="s">
        <v>93</v>
      </c>
      <c r="R434" s="149" t="s">
        <v>93</v>
      </c>
      <c r="S434" s="150" t="s">
        <v>93</v>
      </c>
      <c r="T434" s="151" t="s">
        <v>93</v>
      </c>
    </row>
    <row r="435" spans="1:20" ht="20.25" customHeight="1" x14ac:dyDescent="0.6">
      <c r="A435" s="60" t="s">
        <v>353</v>
      </c>
      <c r="B435" s="60" t="s">
        <v>368</v>
      </c>
      <c r="C435" s="60" t="s">
        <v>30</v>
      </c>
      <c r="D435" s="60" t="s">
        <v>165</v>
      </c>
      <c r="E435" s="149" t="s">
        <v>93</v>
      </c>
      <c r="F435" s="150" t="s">
        <v>92</v>
      </c>
      <c r="G435" s="151" t="s">
        <v>92</v>
      </c>
      <c r="H435" s="151" t="s">
        <v>92</v>
      </c>
      <c r="I435" s="151" t="s">
        <v>92</v>
      </c>
      <c r="J435" s="151" t="s">
        <v>92</v>
      </c>
      <c r="K435" s="149" t="s">
        <v>92</v>
      </c>
      <c r="L435" s="151" t="s">
        <v>92</v>
      </c>
      <c r="M435" s="150" t="s">
        <v>92</v>
      </c>
      <c r="N435" s="151" t="s">
        <v>92</v>
      </c>
      <c r="O435" s="151" t="s">
        <v>92</v>
      </c>
      <c r="P435" s="151" t="s">
        <v>92</v>
      </c>
      <c r="Q435" s="151" t="s">
        <v>92</v>
      </c>
      <c r="R435" s="149" t="s">
        <v>93</v>
      </c>
      <c r="S435" s="150" t="s">
        <v>93</v>
      </c>
      <c r="T435" s="151" t="s">
        <v>93</v>
      </c>
    </row>
    <row r="436" spans="1:20" ht="20.25" customHeight="1" x14ac:dyDescent="0.6">
      <c r="A436" s="60" t="s">
        <v>353</v>
      </c>
      <c r="B436" s="60" t="s">
        <v>368</v>
      </c>
      <c r="C436" s="60" t="s">
        <v>44</v>
      </c>
      <c r="D436" s="60" t="s">
        <v>165</v>
      </c>
      <c r="E436" s="149" t="s">
        <v>93</v>
      </c>
      <c r="F436" s="150" t="s">
        <v>93</v>
      </c>
      <c r="G436" s="151" t="s">
        <v>93</v>
      </c>
      <c r="H436" s="151" t="s">
        <v>92</v>
      </c>
      <c r="I436" s="151" t="s">
        <v>93</v>
      </c>
      <c r="J436" s="151" t="s">
        <v>93</v>
      </c>
      <c r="K436" s="149" t="s">
        <v>92</v>
      </c>
      <c r="L436" s="151" t="s">
        <v>93</v>
      </c>
      <c r="M436" s="150" t="s">
        <v>93</v>
      </c>
      <c r="N436" s="151" t="s">
        <v>92</v>
      </c>
      <c r="O436" s="151" t="s">
        <v>92</v>
      </c>
      <c r="P436" s="151" t="s">
        <v>92</v>
      </c>
      <c r="Q436" s="151" t="s">
        <v>93</v>
      </c>
      <c r="R436" s="149" t="s">
        <v>93</v>
      </c>
      <c r="S436" s="150" t="s">
        <v>92</v>
      </c>
      <c r="T436" s="151" t="s">
        <v>93</v>
      </c>
    </row>
    <row r="437" spans="1:20" ht="20.25" customHeight="1" x14ac:dyDescent="0.6">
      <c r="A437" s="60" t="s">
        <v>353</v>
      </c>
      <c r="B437" s="60" t="s">
        <v>370</v>
      </c>
      <c r="C437" s="60" t="s">
        <v>25</v>
      </c>
      <c r="D437" s="60" t="s">
        <v>165</v>
      </c>
      <c r="E437" s="149" t="s">
        <v>92</v>
      </c>
      <c r="F437" s="150" t="s">
        <v>92</v>
      </c>
      <c r="G437" s="151" t="s">
        <v>93</v>
      </c>
      <c r="H437" s="151" t="s">
        <v>92</v>
      </c>
      <c r="I437" s="151" t="s">
        <v>93</v>
      </c>
      <c r="J437" s="151" t="s">
        <v>92</v>
      </c>
      <c r="K437" s="149" t="s">
        <v>92</v>
      </c>
      <c r="L437" s="151" t="s">
        <v>93</v>
      </c>
      <c r="M437" s="150" t="s">
        <v>93</v>
      </c>
      <c r="N437" s="151" t="s">
        <v>92</v>
      </c>
      <c r="O437" s="151" t="s">
        <v>92</v>
      </c>
      <c r="P437" s="151" t="s">
        <v>92</v>
      </c>
      <c r="Q437" s="151" t="s">
        <v>93</v>
      </c>
      <c r="R437" s="149" t="s">
        <v>93</v>
      </c>
      <c r="S437" s="150" t="s">
        <v>93</v>
      </c>
      <c r="T437" s="151" t="s">
        <v>93</v>
      </c>
    </row>
    <row r="438" spans="1:20" ht="20.25" customHeight="1" x14ac:dyDescent="0.6">
      <c r="A438" s="60" t="s">
        <v>353</v>
      </c>
      <c r="B438" s="60" t="s">
        <v>642</v>
      </c>
      <c r="C438" s="60" t="s">
        <v>25</v>
      </c>
      <c r="D438" s="60" t="s">
        <v>165</v>
      </c>
      <c r="E438" s="149" t="s">
        <v>93</v>
      </c>
      <c r="F438" s="150" t="s">
        <v>93</v>
      </c>
      <c r="G438" s="151" t="s">
        <v>93</v>
      </c>
      <c r="H438" s="151" t="s">
        <v>93</v>
      </c>
      <c r="I438" s="151" t="s">
        <v>93</v>
      </c>
      <c r="J438" s="151" t="s">
        <v>93</v>
      </c>
      <c r="K438" s="149" t="s">
        <v>93</v>
      </c>
      <c r="L438" s="151" t="s">
        <v>93</v>
      </c>
      <c r="M438" s="150" t="s">
        <v>93</v>
      </c>
      <c r="N438" s="151" t="s">
        <v>92</v>
      </c>
      <c r="O438" s="151" t="s">
        <v>92</v>
      </c>
      <c r="P438" s="151" t="s">
        <v>92</v>
      </c>
      <c r="Q438" s="151" t="s">
        <v>92</v>
      </c>
      <c r="R438" s="149" t="s">
        <v>93</v>
      </c>
      <c r="S438" s="150" t="s">
        <v>93</v>
      </c>
      <c r="T438" s="151" t="s">
        <v>93</v>
      </c>
    </row>
    <row r="439" spans="1:20" ht="20.25" customHeight="1" x14ac:dyDescent="0.6">
      <c r="A439" s="60" t="s">
        <v>353</v>
      </c>
      <c r="B439" s="60" t="s">
        <v>643</v>
      </c>
      <c r="C439" s="60" t="s">
        <v>25</v>
      </c>
      <c r="D439" s="60" t="s">
        <v>165</v>
      </c>
      <c r="E439" s="149" t="s">
        <v>93</v>
      </c>
      <c r="F439" s="150" t="s">
        <v>93</v>
      </c>
      <c r="G439" s="151" t="s">
        <v>93</v>
      </c>
      <c r="H439" s="151" t="s">
        <v>93</v>
      </c>
      <c r="I439" s="151" t="s">
        <v>93</v>
      </c>
      <c r="J439" s="151" t="s">
        <v>93</v>
      </c>
      <c r="K439" s="149" t="s">
        <v>93</v>
      </c>
      <c r="L439" s="151" t="s">
        <v>93</v>
      </c>
      <c r="M439" s="150" t="s">
        <v>93</v>
      </c>
      <c r="N439" s="151" t="s">
        <v>93</v>
      </c>
      <c r="O439" s="151" t="s">
        <v>93</v>
      </c>
      <c r="P439" s="151" t="s">
        <v>93</v>
      </c>
      <c r="Q439" s="151" t="s">
        <v>93</v>
      </c>
      <c r="R439" s="149" t="s">
        <v>93</v>
      </c>
      <c r="S439" s="150" t="s">
        <v>93</v>
      </c>
      <c r="T439" s="151" t="s">
        <v>93</v>
      </c>
    </row>
    <row r="440" spans="1:20" ht="20.25" customHeight="1" x14ac:dyDescent="0.6">
      <c r="A440" s="60" t="s">
        <v>353</v>
      </c>
      <c r="B440" s="60" t="s">
        <v>859</v>
      </c>
      <c r="C440" s="60" t="s">
        <v>25</v>
      </c>
      <c r="D440" s="60" t="s">
        <v>165</v>
      </c>
      <c r="E440" s="149" t="s">
        <v>93</v>
      </c>
      <c r="F440" s="150" t="s">
        <v>93</v>
      </c>
      <c r="G440" s="151" t="s">
        <v>93</v>
      </c>
      <c r="H440" s="151" t="s">
        <v>93</v>
      </c>
      <c r="I440" s="151" t="s">
        <v>93</v>
      </c>
      <c r="J440" s="151" t="s">
        <v>93</v>
      </c>
      <c r="K440" s="149" t="s">
        <v>93</v>
      </c>
      <c r="L440" s="151" t="s">
        <v>93</v>
      </c>
      <c r="M440" s="150" t="s">
        <v>93</v>
      </c>
      <c r="N440" s="151" t="s">
        <v>92</v>
      </c>
      <c r="O440" s="151" t="s">
        <v>92</v>
      </c>
      <c r="P440" s="151" t="s">
        <v>93</v>
      </c>
      <c r="Q440" s="151" t="s">
        <v>93</v>
      </c>
      <c r="R440" s="149" t="s">
        <v>93</v>
      </c>
      <c r="S440" s="150" t="s">
        <v>93</v>
      </c>
      <c r="T440" s="151" t="s">
        <v>93</v>
      </c>
    </row>
    <row r="441" spans="1:20" ht="20.25" customHeight="1" x14ac:dyDescent="0.6">
      <c r="A441" s="60" t="s">
        <v>353</v>
      </c>
      <c r="B441" s="60" t="s">
        <v>859</v>
      </c>
      <c r="C441" s="60" t="s">
        <v>34</v>
      </c>
      <c r="D441" s="60" t="s">
        <v>165</v>
      </c>
      <c r="E441" s="149" t="s">
        <v>92</v>
      </c>
      <c r="F441" s="150" t="s">
        <v>92</v>
      </c>
      <c r="G441" s="151" t="s">
        <v>92</v>
      </c>
      <c r="H441" s="151" t="s">
        <v>92</v>
      </c>
      <c r="I441" s="151" t="s">
        <v>92</v>
      </c>
      <c r="J441" s="151" t="s">
        <v>92</v>
      </c>
      <c r="K441" s="149" t="s">
        <v>92</v>
      </c>
      <c r="L441" s="151" t="s">
        <v>93</v>
      </c>
      <c r="M441" s="150" t="s">
        <v>93</v>
      </c>
      <c r="N441" s="151" t="s">
        <v>92</v>
      </c>
      <c r="O441" s="151" t="s">
        <v>92</v>
      </c>
      <c r="P441" s="151" t="s">
        <v>92</v>
      </c>
      <c r="Q441" s="151" t="s">
        <v>93</v>
      </c>
      <c r="R441" s="149" t="s">
        <v>93</v>
      </c>
      <c r="S441" s="150" t="s">
        <v>93</v>
      </c>
      <c r="T441" s="151" t="s">
        <v>93</v>
      </c>
    </row>
    <row r="442" spans="1:20" ht="20.25" customHeight="1" x14ac:dyDescent="0.6">
      <c r="A442" s="60" t="s">
        <v>353</v>
      </c>
      <c r="B442" s="60" t="s">
        <v>859</v>
      </c>
      <c r="C442" s="60" t="s">
        <v>44</v>
      </c>
      <c r="D442" s="60" t="s">
        <v>165</v>
      </c>
      <c r="E442" s="149" t="s">
        <v>92</v>
      </c>
      <c r="F442" s="150" t="s">
        <v>93</v>
      </c>
      <c r="G442" s="151" t="s">
        <v>93</v>
      </c>
      <c r="H442" s="151" t="s">
        <v>93</v>
      </c>
      <c r="I442" s="151" t="s">
        <v>92</v>
      </c>
      <c r="J442" s="151" t="s">
        <v>93</v>
      </c>
      <c r="K442" s="149" t="s">
        <v>93</v>
      </c>
      <c r="L442" s="151" t="s">
        <v>93</v>
      </c>
      <c r="M442" s="150" t="s">
        <v>93</v>
      </c>
      <c r="N442" s="151" t="s">
        <v>92</v>
      </c>
      <c r="O442" s="151" t="s">
        <v>92</v>
      </c>
      <c r="P442" s="151" t="s">
        <v>93</v>
      </c>
      <c r="Q442" s="151" t="s">
        <v>93</v>
      </c>
      <c r="R442" s="149" t="s">
        <v>93</v>
      </c>
      <c r="S442" s="150" t="s">
        <v>93</v>
      </c>
      <c r="T442" s="151" t="s">
        <v>93</v>
      </c>
    </row>
    <row r="443" spans="1:20" ht="20.25" customHeight="1" x14ac:dyDescent="0.6">
      <c r="A443" s="60" t="s">
        <v>353</v>
      </c>
      <c r="B443" s="60" t="s">
        <v>371</v>
      </c>
      <c r="C443" s="60" t="s">
        <v>5</v>
      </c>
      <c r="D443" s="60" t="s">
        <v>165</v>
      </c>
      <c r="E443" s="149" t="s">
        <v>92</v>
      </c>
      <c r="F443" s="150" t="s">
        <v>92</v>
      </c>
      <c r="G443" s="151" t="s">
        <v>93</v>
      </c>
      <c r="H443" s="151" t="s">
        <v>92</v>
      </c>
      <c r="I443" s="151" t="s">
        <v>93</v>
      </c>
      <c r="J443" s="151" t="s">
        <v>92</v>
      </c>
      <c r="K443" s="149" t="s">
        <v>92</v>
      </c>
      <c r="L443" s="151" t="s">
        <v>93</v>
      </c>
      <c r="M443" s="150" t="s">
        <v>93</v>
      </c>
      <c r="N443" s="151" t="s">
        <v>92</v>
      </c>
      <c r="O443" s="151" t="s">
        <v>92</v>
      </c>
      <c r="P443" s="151" t="s">
        <v>93</v>
      </c>
      <c r="Q443" s="151" t="s">
        <v>92</v>
      </c>
      <c r="R443" s="149" t="s">
        <v>93</v>
      </c>
      <c r="S443" s="150" t="s">
        <v>93</v>
      </c>
      <c r="T443" s="151" t="s">
        <v>93</v>
      </c>
    </row>
    <row r="444" spans="1:20" ht="20.25" customHeight="1" x14ac:dyDescent="0.6">
      <c r="A444" s="60" t="s">
        <v>353</v>
      </c>
      <c r="B444" s="60" t="s">
        <v>371</v>
      </c>
      <c r="C444" s="60" t="s">
        <v>19</v>
      </c>
      <c r="D444" s="60" t="s">
        <v>165</v>
      </c>
      <c r="E444" s="149" t="s">
        <v>93</v>
      </c>
      <c r="F444" s="150" t="s">
        <v>92</v>
      </c>
      <c r="G444" s="151" t="s">
        <v>93</v>
      </c>
      <c r="H444" s="151" t="s">
        <v>92</v>
      </c>
      <c r="I444" s="151" t="s">
        <v>93</v>
      </c>
      <c r="J444" s="151" t="s">
        <v>92</v>
      </c>
      <c r="K444" s="149" t="s">
        <v>92</v>
      </c>
      <c r="L444" s="151" t="s">
        <v>92</v>
      </c>
      <c r="M444" s="150" t="s">
        <v>93</v>
      </c>
      <c r="N444" s="151" t="s">
        <v>92</v>
      </c>
      <c r="O444" s="151" t="s">
        <v>92</v>
      </c>
      <c r="P444" s="151" t="s">
        <v>93</v>
      </c>
      <c r="Q444" s="151" t="s">
        <v>93</v>
      </c>
      <c r="R444" s="149" t="s">
        <v>93</v>
      </c>
      <c r="S444" s="150" t="s">
        <v>93</v>
      </c>
      <c r="T444" s="151" t="s">
        <v>93</v>
      </c>
    </row>
    <row r="445" spans="1:20" ht="20.25" customHeight="1" x14ac:dyDescent="0.6">
      <c r="A445" s="60" t="s">
        <v>353</v>
      </c>
      <c r="B445" s="60" t="s">
        <v>371</v>
      </c>
      <c r="C445" s="60" t="s">
        <v>23</v>
      </c>
      <c r="D445" s="60" t="s">
        <v>165</v>
      </c>
      <c r="E445" s="149" t="s">
        <v>92</v>
      </c>
      <c r="F445" s="150" t="s">
        <v>92</v>
      </c>
      <c r="G445" s="151" t="s">
        <v>93</v>
      </c>
      <c r="H445" s="151" t="s">
        <v>92</v>
      </c>
      <c r="I445" s="151" t="s">
        <v>93</v>
      </c>
      <c r="J445" s="151" t="s">
        <v>92</v>
      </c>
      <c r="K445" s="149" t="s">
        <v>92</v>
      </c>
      <c r="L445" s="151" t="s">
        <v>93</v>
      </c>
      <c r="M445" s="150" t="s">
        <v>93</v>
      </c>
      <c r="N445" s="151" t="s">
        <v>92</v>
      </c>
      <c r="O445" s="151" t="s">
        <v>92</v>
      </c>
      <c r="P445" s="151" t="s">
        <v>93</v>
      </c>
      <c r="Q445" s="151" t="s">
        <v>93</v>
      </c>
      <c r="R445" s="149" t="s">
        <v>93</v>
      </c>
      <c r="S445" s="150" t="s">
        <v>93</v>
      </c>
      <c r="T445" s="151" t="s">
        <v>93</v>
      </c>
    </row>
    <row r="446" spans="1:20" ht="20.25" customHeight="1" x14ac:dyDescent="0.6">
      <c r="A446" s="60" t="s">
        <v>353</v>
      </c>
      <c r="B446" s="60" t="s">
        <v>371</v>
      </c>
      <c r="C446" s="60" t="s">
        <v>25</v>
      </c>
      <c r="D446" s="60" t="s">
        <v>165</v>
      </c>
      <c r="E446" s="149" t="s">
        <v>93</v>
      </c>
      <c r="F446" s="150" t="s">
        <v>92</v>
      </c>
      <c r="G446" s="151" t="s">
        <v>93</v>
      </c>
      <c r="H446" s="151" t="s">
        <v>93</v>
      </c>
      <c r="I446" s="151" t="s">
        <v>93</v>
      </c>
      <c r="J446" s="151" t="s">
        <v>92</v>
      </c>
      <c r="K446" s="149" t="s">
        <v>93</v>
      </c>
      <c r="L446" s="151" t="s">
        <v>93</v>
      </c>
      <c r="M446" s="150" t="s">
        <v>93</v>
      </c>
      <c r="N446" s="151" t="s">
        <v>92</v>
      </c>
      <c r="O446" s="151" t="s">
        <v>92</v>
      </c>
      <c r="P446" s="151" t="s">
        <v>92</v>
      </c>
      <c r="Q446" s="151" t="s">
        <v>93</v>
      </c>
      <c r="R446" s="149" t="s">
        <v>93</v>
      </c>
      <c r="S446" s="150" t="s">
        <v>93</v>
      </c>
      <c r="T446" s="151" t="s">
        <v>93</v>
      </c>
    </row>
    <row r="447" spans="1:20" ht="20.25" customHeight="1" x14ac:dyDescent="0.6">
      <c r="A447" s="60" t="s">
        <v>353</v>
      </c>
      <c r="B447" s="60" t="s">
        <v>371</v>
      </c>
      <c r="C447" s="60" t="s">
        <v>44</v>
      </c>
      <c r="D447" s="60" t="s">
        <v>165</v>
      </c>
      <c r="E447" s="149" t="s">
        <v>92</v>
      </c>
      <c r="F447" s="150" t="s">
        <v>92</v>
      </c>
      <c r="G447" s="151" t="s">
        <v>92</v>
      </c>
      <c r="H447" s="151" t="s">
        <v>92</v>
      </c>
      <c r="I447" s="151" t="s">
        <v>93</v>
      </c>
      <c r="J447" s="151" t="s">
        <v>92</v>
      </c>
      <c r="K447" s="149" t="s">
        <v>92</v>
      </c>
      <c r="L447" s="151" t="s">
        <v>92</v>
      </c>
      <c r="M447" s="150" t="s">
        <v>92</v>
      </c>
      <c r="N447" s="151" t="s">
        <v>92</v>
      </c>
      <c r="O447" s="151" t="s">
        <v>92</v>
      </c>
      <c r="P447" s="151" t="s">
        <v>92</v>
      </c>
      <c r="Q447" s="151" t="s">
        <v>92</v>
      </c>
      <c r="R447" s="149" t="s">
        <v>92</v>
      </c>
      <c r="S447" s="150" t="s">
        <v>92</v>
      </c>
      <c r="T447" s="151" t="s">
        <v>93</v>
      </c>
    </row>
    <row r="448" spans="1:20" ht="20.25" customHeight="1" x14ac:dyDescent="0.6">
      <c r="A448" s="60" t="s">
        <v>353</v>
      </c>
      <c r="B448" s="60" t="s">
        <v>373</v>
      </c>
      <c r="C448" s="60" t="s">
        <v>25</v>
      </c>
      <c r="D448" s="60" t="s">
        <v>165</v>
      </c>
      <c r="E448" s="149" t="s">
        <v>93</v>
      </c>
      <c r="F448" s="150" t="s">
        <v>93</v>
      </c>
      <c r="G448" s="151" t="s">
        <v>93</v>
      </c>
      <c r="H448" s="151" t="s">
        <v>93</v>
      </c>
      <c r="I448" s="151" t="s">
        <v>93</v>
      </c>
      <c r="J448" s="151" t="s">
        <v>92</v>
      </c>
      <c r="K448" s="149" t="s">
        <v>92</v>
      </c>
      <c r="L448" s="151" t="s">
        <v>93</v>
      </c>
      <c r="M448" s="150" t="s">
        <v>93</v>
      </c>
      <c r="N448" s="151" t="s">
        <v>92</v>
      </c>
      <c r="O448" s="151" t="s">
        <v>92</v>
      </c>
      <c r="P448" s="151" t="s">
        <v>92</v>
      </c>
      <c r="Q448" s="151" t="s">
        <v>93</v>
      </c>
      <c r="R448" s="149" t="s">
        <v>93</v>
      </c>
      <c r="S448" s="150" t="s">
        <v>93</v>
      </c>
      <c r="T448" s="151" t="s">
        <v>93</v>
      </c>
    </row>
    <row r="449" spans="1:20" ht="20.25" customHeight="1" x14ac:dyDescent="0.6">
      <c r="A449" s="60" t="s">
        <v>353</v>
      </c>
      <c r="B449" s="60" t="s">
        <v>373</v>
      </c>
      <c r="C449" s="60" t="s">
        <v>34</v>
      </c>
      <c r="D449" s="60" t="s">
        <v>165</v>
      </c>
      <c r="E449" s="149" t="s">
        <v>92</v>
      </c>
      <c r="F449" s="150" t="s">
        <v>92</v>
      </c>
      <c r="G449" s="151" t="s">
        <v>92</v>
      </c>
      <c r="H449" s="151" t="s">
        <v>92</v>
      </c>
      <c r="I449" s="151" t="s">
        <v>93</v>
      </c>
      <c r="J449" s="151" t="s">
        <v>92</v>
      </c>
      <c r="K449" s="149" t="s">
        <v>92</v>
      </c>
      <c r="L449" s="151" t="s">
        <v>93</v>
      </c>
      <c r="M449" s="150" t="s">
        <v>93</v>
      </c>
      <c r="N449" s="151" t="s">
        <v>92</v>
      </c>
      <c r="O449" s="151" t="s">
        <v>92</v>
      </c>
      <c r="P449" s="151" t="s">
        <v>92</v>
      </c>
      <c r="Q449" s="151" t="s">
        <v>93</v>
      </c>
      <c r="R449" s="149" t="s">
        <v>93</v>
      </c>
      <c r="S449" s="150" t="s">
        <v>93</v>
      </c>
      <c r="T449" s="151" t="s">
        <v>93</v>
      </c>
    </row>
    <row r="450" spans="1:20" ht="20.25" customHeight="1" x14ac:dyDescent="0.6">
      <c r="A450" s="60" t="s">
        <v>353</v>
      </c>
      <c r="B450" s="60" t="s">
        <v>860</v>
      </c>
      <c r="C450" s="60" t="s">
        <v>25</v>
      </c>
      <c r="D450" s="60" t="s">
        <v>165</v>
      </c>
      <c r="E450" s="149" t="s">
        <v>93</v>
      </c>
      <c r="F450" s="150" t="s">
        <v>92</v>
      </c>
      <c r="G450" s="151" t="s">
        <v>93</v>
      </c>
      <c r="H450" s="151" t="s">
        <v>92</v>
      </c>
      <c r="I450" s="151" t="s">
        <v>93</v>
      </c>
      <c r="J450" s="151" t="s">
        <v>92</v>
      </c>
      <c r="K450" s="149" t="s">
        <v>92</v>
      </c>
      <c r="L450" s="151" t="s">
        <v>92</v>
      </c>
      <c r="M450" s="150" t="s">
        <v>93</v>
      </c>
      <c r="N450" s="151" t="s">
        <v>92</v>
      </c>
      <c r="O450" s="151" t="s">
        <v>92</v>
      </c>
      <c r="P450" s="151" t="s">
        <v>92</v>
      </c>
      <c r="Q450" s="151" t="s">
        <v>92</v>
      </c>
      <c r="R450" s="149" t="s">
        <v>93</v>
      </c>
      <c r="S450" s="150" t="s">
        <v>92</v>
      </c>
      <c r="T450" s="151" t="s">
        <v>93</v>
      </c>
    </row>
    <row r="451" spans="1:20" ht="20.25" customHeight="1" x14ac:dyDescent="0.6">
      <c r="A451" s="60" t="s">
        <v>353</v>
      </c>
      <c r="B451" s="60" t="s">
        <v>860</v>
      </c>
      <c r="C451" s="60" t="s">
        <v>34</v>
      </c>
      <c r="D451" s="60" t="s">
        <v>165</v>
      </c>
      <c r="E451" s="149" t="s">
        <v>93</v>
      </c>
      <c r="F451" s="150" t="s">
        <v>92</v>
      </c>
      <c r="G451" s="151" t="s">
        <v>92</v>
      </c>
      <c r="H451" s="151" t="s">
        <v>92</v>
      </c>
      <c r="I451" s="151" t="s">
        <v>92</v>
      </c>
      <c r="J451" s="151" t="s">
        <v>92</v>
      </c>
      <c r="K451" s="149" t="s">
        <v>92</v>
      </c>
      <c r="L451" s="151" t="s">
        <v>92</v>
      </c>
      <c r="M451" s="150" t="s">
        <v>92</v>
      </c>
      <c r="N451" s="151" t="s">
        <v>92</v>
      </c>
      <c r="O451" s="151" t="s">
        <v>92</v>
      </c>
      <c r="P451" s="151" t="s">
        <v>92</v>
      </c>
      <c r="Q451" s="151" t="s">
        <v>92</v>
      </c>
      <c r="R451" s="149" t="s">
        <v>92</v>
      </c>
      <c r="S451" s="150" t="s">
        <v>92</v>
      </c>
      <c r="T451" s="151" t="s">
        <v>93</v>
      </c>
    </row>
    <row r="452" spans="1:20" ht="20.25" customHeight="1" x14ac:dyDescent="0.6">
      <c r="A452" s="60" t="s">
        <v>353</v>
      </c>
      <c r="B452" s="60" t="s">
        <v>375</v>
      </c>
      <c r="C452" s="60" t="s">
        <v>25</v>
      </c>
      <c r="D452" s="60" t="s">
        <v>165</v>
      </c>
      <c r="E452" s="149" t="s">
        <v>93</v>
      </c>
      <c r="F452" s="150" t="s">
        <v>93</v>
      </c>
      <c r="G452" s="151" t="s">
        <v>93</v>
      </c>
      <c r="H452" s="151" t="s">
        <v>93</v>
      </c>
      <c r="I452" s="151" t="s">
        <v>93</v>
      </c>
      <c r="J452" s="151" t="s">
        <v>92</v>
      </c>
      <c r="K452" s="149" t="s">
        <v>92</v>
      </c>
      <c r="L452" s="151" t="s">
        <v>93</v>
      </c>
      <c r="M452" s="150" t="s">
        <v>93</v>
      </c>
      <c r="N452" s="151" t="s">
        <v>92</v>
      </c>
      <c r="O452" s="151" t="s">
        <v>92</v>
      </c>
      <c r="P452" s="151" t="s">
        <v>93</v>
      </c>
      <c r="Q452" s="151" t="s">
        <v>92</v>
      </c>
      <c r="R452" s="149" t="s">
        <v>93</v>
      </c>
      <c r="S452" s="150" t="s">
        <v>93</v>
      </c>
      <c r="T452" s="151" t="s">
        <v>93</v>
      </c>
    </row>
    <row r="453" spans="1:20" ht="20.25" customHeight="1" x14ac:dyDescent="0.6">
      <c r="A453" s="60" t="s">
        <v>353</v>
      </c>
      <c r="B453" s="60" t="s">
        <v>375</v>
      </c>
      <c r="C453" s="60" t="s">
        <v>30</v>
      </c>
      <c r="D453" s="60" t="s">
        <v>165</v>
      </c>
      <c r="E453" s="149" t="s">
        <v>93</v>
      </c>
      <c r="F453" s="150" t="s">
        <v>93</v>
      </c>
      <c r="G453" s="151" t="s">
        <v>93</v>
      </c>
      <c r="H453" s="151" t="s">
        <v>93</v>
      </c>
      <c r="I453" s="151" t="s">
        <v>92</v>
      </c>
      <c r="J453" s="151" t="s">
        <v>93</v>
      </c>
      <c r="K453" s="149" t="s">
        <v>92</v>
      </c>
      <c r="L453" s="151" t="s">
        <v>93</v>
      </c>
      <c r="M453" s="150" t="s">
        <v>93</v>
      </c>
      <c r="N453" s="151" t="s">
        <v>92</v>
      </c>
      <c r="O453" s="151" t="s">
        <v>92</v>
      </c>
      <c r="P453" s="151" t="s">
        <v>92</v>
      </c>
      <c r="Q453" s="151" t="s">
        <v>93</v>
      </c>
      <c r="R453" s="149" t="s">
        <v>93</v>
      </c>
      <c r="S453" s="150" t="s">
        <v>93</v>
      </c>
      <c r="T453" s="151" t="s">
        <v>93</v>
      </c>
    </row>
    <row r="454" spans="1:20" ht="20.25" customHeight="1" x14ac:dyDescent="0.6">
      <c r="A454" s="60" t="s">
        <v>353</v>
      </c>
      <c r="B454" s="60" t="s">
        <v>375</v>
      </c>
      <c r="C454" s="60" t="s">
        <v>34</v>
      </c>
      <c r="D454" s="60" t="s">
        <v>165</v>
      </c>
      <c r="E454" s="149" t="s">
        <v>93</v>
      </c>
      <c r="F454" s="150" t="s">
        <v>93</v>
      </c>
      <c r="G454" s="151" t="s">
        <v>93</v>
      </c>
      <c r="H454" s="151" t="s">
        <v>93</v>
      </c>
      <c r="I454" s="151" t="s">
        <v>93</v>
      </c>
      <c r="J454" s="151" t="s">
        <v>92</v>
      </c>
      <c r="K454" s="149" t="s">
        <v>92</v>
      </c>
      <c r="L454" s="151" t="s">
        <v>92</v>
      </c>
      <c r="M454" s="150" t="s">
        <v>93</v>
      </c>
      <c r="N454" s="151" t="s">
        <v>92</v>
      </c>
      <c r="O454" s="151" t="s">
        <v>92</v>
      </c>
      <c r="P454" s="151" t="s">
        <v>92</v>
      </c>
      <c r="Q454" s="151" t="s">
        <v>93</v>
      </c>
      <c r="R454" s="149" t="s">
        <v>93</v>
      </c>
      <c r="S454" s="150" t="s">
        <v>93</v>
      </c>
      <c r="T454" s="151" t="s">
        <v>93</v>
      </c>
    </row>
    <row r="455" spans="1:20" ht="20.25" customHeight="1" x14ac:dyDescent="0.6">
      <c r="A455" s="60" t="s">
        <v>353</v>
      </c>
      <c r="B455" s="60" t="s">
        <v>375</v>
      </c>
      <c r="C455" s="60" t="s">
        <v>44</v>
      </c>
      <c r="D455" s="60" t="s">
        <v>165</v>
      </c>
      <c r="E455" s="149" t="s">
        <v>93</v>
      </c>
      <c r="F455" s="150" t="s">
        <v>93</v>
      </c>
      <c r="G455" s="151" t="s">
        <v>93</v>
      </c>
      <c r="H455" s="151" t="s">
        <v>93</v>
      </c>
      <c r="I455" s="151" t="s">
        <v>93</v>
      </c>
      <c r="J455" s="151" t="s">
        <v>93</v>
      </c>
      <c r="K455" s="149" t="s">
        <v>93</v>
      </c>
      <c r="L455" s="151" t="s">
        <v>93</v>
      </c>
      <c r="M455" s="150" t="s">
        <v>93</v>
      </c>
      <c r="N455" s="151" t="s">
        <v>93</v>
      </c>
      <c r="O455" s="151" t="s">
        <v>92</v>
      </c>
      <c r="P455" s="151" t="s">
        <v>93</v>
      </c>
      <c r="Q455" s="151" t="s">
        <v>93</v>
      </c>
      <c r="R455" s="149" t="s">
        <v>93</v>
      </c>
      <c r="S455" s="150" t="s">
        <v>93</v>
      </c>
      <c r="T455" s="151" t="s">
        <v>93</v>
      </c>
    </row>
    <row r="456" spans="1:20" ht="20.25" customHeight="1" x14ac:dyDescent="0.6">
      <c r="A456" s="60" t="s">
        <v>353</v>
      </c>
      <c r="B456" s="60" t="s">
        <v>861</v>
      </c>
      <c r="C456" s="60" t="s">
        <v>25</v>
      </c>
      <c r="D456" s="60" t="s">
        <v>165</v>
      </c>
      <c r="E456" s="149" t="s">
        <v>93</v>
      </c>
      <c r="F456" s="150" t="s">
        <v>93</v>
      </c>
      <c r="G456" s="151" t="s">
        <v>93</v>
      </c>
      <c r="H456" s="151" t="s">
        <v>92</v>
      </c>
      <c r="I456" s="151" t="s">
        <v>93</v>
      </c>
      <c r="J456" s="151" t="s">
        <v>93</v>
      </c>
      <c r="K456" s="149" t="s">
        <v>92</v>
      </c>
      <c r="L456" s="151" t="s">
        <v>92</v>
      </c>
      <c r="M456" s="150" t="s">
        <v>93</v>
      </c>
      <c r="N456" s="151" t="s">
        <v>93</v>
      </c>
      <c r="O456" s="151" t="s">
        <v>92</v>
      </c>
      <c r="P456" s="151" t="s">
        <v>92</v>
      </c>
      <c r="Q456" s="151" t="s">
        <v>93</v>
      </c>
      <c r="R456" s="149" t="s">
        <v>93</v>
      </c>
      <c r="S456" s="150" t="s">
        <v>93</v>
      </c>
      <c r="T456" s="151" t="s">
        <v>93</v>
      </c>
    </row>
    <row r="457" spans="1:20" ht="20.25" customHeight="1" x14ac:dyDescent="0.6">
      <c r="A457" s="60" t="s">
        <v>353</v>
      </c>
      <c r="B457" s="60" t="s">
        <v>861</v>
      </c>
      <c r="C457" s="60" t="s">
        <v>34</v>
      </c>
      <c r="D457" s="60" t="s">
        <v>165</v>
      </c>
      <c r="E457" s="149" t="s">
        <v>93</v>
      </c>
      <c r="F457" s="150" t="s">
        <v>93</v>
      </c>
      <c r="G457" s="151" t="s">
        <v>93</v>
      </c>
      <c r="H457" s="151" t="s">
        <v>93</v>
      </c>
      <c r="I457" s="151" t="s">
        <v>93</v>
      </c>
      <c r="J457" s="151" t="s">
        <v>93</v>
      </c>
      <c r="K457" s="149" t="s">
        <v>93</v>
      </c>
      <c r="L457" s="151" t="s">
        <v>93</v>
      </c>
      <c r="M457" s="150" t="s">
        <v>93</v>
      </c>
      <c r="N457" s="151" t="s">
        <v>92</v>
      </c>
      <c r="O457" s="151" t="s">
        <v>92</v>
      </c>
      <c r="P457" s="151" t="s">
        <v>92</v>
      </c>
      <c r="Q457" s="151" t="s">
        <v>93</v>
      </c>
      <c r="R457" s="149" t="s">
        <v>93</v>
      </c>
      <c r="S457" s="150" t="s">
        <v>93</v>
      </c>
      <c r="T457" s="151" t="s">
        <v>93</v>
      </c>
    </row>
    <row r="458" spans="1:20" ht="20.25" customHeight="1" x14ac:dyDescent="0.6">
      <c r="A458" s="60" t="s">
        <v>353</v>
      </c>
      <c r="B458" s="60" t="s">
        <v>377</v>
      </c>
      <c r="C458" s="60" t="s">
        <v>23</v>
      </c>
      <c r="D458" s="60" t="s">
        <v>167</v>
      </c>
      <c r="E458" s="149" t="s">
        <v>93</v>
      </c>
      <c r="F458" s="150" t="s">
        <v>93</v>
      </c>
      <c r="G458" s="151" t="s">
        <v>93</v>
      </c>
      <c r="H458" s="151" t="s">
        <v>93</v>
      </c>
      <c r="I458" s="151" t="s">
        <v>93</v>
      </c>
      <c r="J458" s="151" t="s">
        <v>92</v>
      </c>
      <c r="K458" s="149" t="s">
        <v>92</v>
      </c>
      <c r="L458" s="151" t="s">
        <v>93</v>
      </c>
      <c r="M458" s="150" t="s">
        <v>93</v>
      </c>
      <c r="N458" s="151" t="s">
        <v>92</v>
      </c>
      <c r="O458" s="151" t="s">
        <v>92</v>
      </c>
      <c r="P458" s="151" t="s">
        <v>93</v>
      </c>
      <c r="Q458" s="151" t="s">
        <v>93</v>
      </c>
      <c r="R458" s="149" t="s">
        <v>92</v>
      </c>
      <c r="S458" s="150" t="s">
        <v>93</v>
      </c>
      <c r="T458" s="151" t="s">
        <v>93</v>
      </c>
    </row>
    <row r="459" spans="1:20" ht="20.25" customHeight="1" x14ac:dyDescent="0.6">
      <c r="A459" s="60" t="s">
        <v>353</v>
      </c>
      <c r="B459" s="60" t="s">
        <v>377</v>
      </c>
      <c r="C459" s="60" t="s">
        <v>34</v>
      </c>
      <c r="D459" s="60" t="s">
        <v>167</v>
      </c>
      <c r="E459" s="149" t="s">
        <v>93</v>
      </c>
      <c r="F459" s="150" t="s">
        <v>93</v>
      </c>
      <c r="G459" s="151" t="s">
        <v>93</v>
      </c>
      <c r="H459" s="151" t="s">
        <v>93</v>
      </c>
      <c r="I459" s="151" t="s">
        <v>93</v>
      </c>
      <c r="J459" s="151" t="s">
        <v>93</v>
      </c>
      <c r="K459" s="149" t="s">
        <v>92</v>
      </c>
      <c r="L459" s="151" t="s">
        <v>92</v>
      </c>
      <c r="M459" s="150" t="s">
        <v>93</v>
      </c>
      <c r="N459" s="151" t="s">
        <v>92</v>
      </c>
      <c r="O459" s="151" t="s">
        <v>92</v>
      </c>
      <c r="P459" s="151" t="s">
        <v>92</v>
      </c>
      <c r="Q459" s="151" t="s">
        <v>93</v>
      </c>
      <c r="R459" s="149" t="s">
        <v>92</v>
      </c>
      <c r="S459" s="150" t="s">
        <v>92</v>
      </c>
      <c r="T459" s="151" t="s">
        <v>93</v>
      </c>
    </row>
    <row r="460" spans="1:20" ht="20.25" customHeight="1" x14ac:dyDescent="0.6">
      <c r="A460" s="60" t="s">
        <v>353</v>
      </c>
      <c r="B460" s="60" t="s">
        <v>377</v>
      </c>
      <c r="C460" s="60" t="s">
        <v>40</v>
      </c>
      <c r="D460" s="60" t="s">
        <v>167</v>
      </c>
      <c r="E460" s="149" t="s">
        <v>93</v>
      </c>
      <c r="F460" s="150" t="s">
        <v>93</v>
      </c>
      <c r="G460" s="151" t="s">
        <v>93</v>
      </c>
      <c r="H460" s="151" t="s">
        <v>92</v>
      </c>
      <c r="I460" s="151" t="s">
        <v>93</v>
      </c>
      <c r="J460" s="151" t="s">
        <v>93</v>
      </c>
      <c r="K460" s="149" t="s">
        <v>93</v>
      </c>
      <c r="L460" s="151" t="s">
        <v>93</v>
      </c>
      <c r="M460" s="150" t="s">
        <v>93</v>
      </c>
      <c r="N460" s="151" t="s">
        <v>93</v>
      </c>
      <c r="O460" s="151" t="s">
        <v>92</v>
      </c>
      <c r="P460" s="151" t="s">
        <v>93</v>
      </c>
      <c r="Q460" s="151" t="s">
        <v>93</v>
      </c>
      <c r="R460" s="149" t="s">
        <v>92</v>
      </c>
      <c r="S460" s="150" t="s">
        <v>93</v>
      </c>
      <c r="T460" s="151" t="s">
        <v>93</v>
      </c>
    </row>
    <row r="461" spans="1:20" ht="20.25" customHeight="1" x14ac:dyDescent="0.6">
      <c r="A461" s="60" t="s">
        <v>353</v>
      </c>
      <c r="B461" s="60" t="s">
        <v>377</v>
      </c>
      <c r="C461" s="60" t="s">
        <v>44</v>
      </c>
      <c r="D461" s="60" t="s">
        <v>167</v>
      </c>
      <c r="E461" s="149" t="s">
        <v>93</v>
      </c>
      <c r="F461" s="150" t="s">
        <v>92</v>
      </c>
      <c r="G461" s="151" t="s">
        <v>93</v>
      </c>
      <c r="H461" s="151" t="s">
        <v>92</v>
      </c>
      <c r="I461" s="151" t="s">
        <v>93</v>
      </c>
      <c r="J461" s="151" t="s">
        <v>93</v>
      </c>
      <c r="K461" s="149" t="s">
        <v>92</v>
      </c>
      <c r="L461" s="151" t="s">
        <v>93</v>
      </c>
      <c r="M461" s="150" t="s">
        <v>93</v>
      </c>
      <c r="N461" s="151" t="s">
        <v>92</v>
      </c>
      <c r="O461" s="151" t="s">
        <v>92</v>
      </c>
      <c r="P461" s="151" t="s">
        <v>92</v>
      </c>
      <c r="Q461" s="151" t="s">
        <v>92</v>
      </c>
      <c r="R461" s="149" t="s">
        <v>92</v>
      </c>
      <c r="S461" s="150" t="s">
        <v>93</v>
      </c>
      <c r="T461" s="151" t="s">
        <v>93</v>
      </c>
    </row>
    <row r="462" spans="1:20" ht="20.25" customHeight="1" x14ac:dyDescent="0.6">
      <c r="A462" s="60" t="s">
        <v>353</v>
      </c>
      <c r="B462" s="60" t="s">
        <v>377</v>
      </c>
      <c r="C462" s="60" t="s">
        <v>46</v>
      </c>
      <c r="D462" s="60" t="s">
        <v>167</v>
      </c>
      <c r="E462" s="149" t="s">
        <v>93</v>
      </c>
      <c r="F462" s="150" t="s">
        <v>93</v>
      </c>
      <c r="G462" s="151" t="s">
        <v>93</v>
      </c>
      <c r="H462" s="151" t="s">
        <v>93</v>
      </c>
      <c r="I462" s="151" t="s">
        <v>93</v>
      </c>
      <c r="J462" s="151" t="s">
        <v>93</v>
      </c>
      <c r="K462" s="149" t="s">
        <v>92</v>
      </c>
      <c r="L462" s="151" t="s">
        <v>92</v>
      </c>
      <c r="M462" s="150" t="s">
        <v>93</v>
      </c>
      <c r="N462" s="151" t="s">
        <v>93</v>
      </c>
      <c r="O462" s="151" t="s">
        <v>92</v>
      </c>
      <c r="P462" s="151" t="s">
        <v>93</v>
      </c>
      <c r="Q462" s="151" t="s">
        <v>93</v>
      </c>
      <c r="R462" s="149" t="s">
        <v>92</v>
      </c>
      <c r="S462" s="150" t="s">
        <v>93</v>
      </c>
      <c r="T462" s="151" t="s">
        <v>93</v>
      </c>
    </row>
    <row r="463" spans="1:20" ht="20.25" customHeight="1" x14ac:dyDescent="0.6">
      <c r="A463" s="60" t="s">
        <v>353</v>
      </c>
      <c r="B463" s="60" t="s">
        <v>377</v>
      </c>
      <c r="C463" s="60" t="s">
        <v>48</v>
      </c>
      <c r="D463" s="60" t="s">
        <v>167</v>
      </c>
      <c r="E463" s="149" t="s">
        <v>93</v>
      </c>
      <c r="F463" s="150" t="s">
        <v>93</v>
      </c>
      <c r="G463" s="151" t="s">
        <v>93</v>
      </c>
      <c r="H463" s="151" t="s">
        <v>92</v>
      </c>
      <c r="I463" s="151" t="s">
        <v>93</v>
      </c>
      <c r="J463" s="151" t="s">
        <v>93</v>
      </c>
      <c r="K463" s="149" t="s">
        <v>92</v>
      </c>
      <c r="L463" s="151" t="s">
        <v>93</v>
      </c>
      <c r="M463" s="150" t="s">
        <v>93</v>
      </c>
      <c r="N463" s="151" t="s">
        <v>92</v>
      </c>
      <c r="O463" s="151" t="s">
        <v>92</v>
      </c>
      <c r="P463" s="151" t="s">
        <v>92</v>
      </c>
      <c r="Q463" s="151" t="s">
        <v>92</v>
      </c>
      <c r="R463" s="149" t="s">
        <v>92</v>
      </c>
      <c r="S463" s="150" t="s">
        <v>93</v>
      </c>
      <c r="T463" s="151" t="s">
        <v>93</v>
      </c>
    </row>
    <row r="464" spans="1:20" ht="20.25" customHeight="1" x14ac:dyDescent="0.6">
      <c r="A464" s="60" t="s">
        <v>353</v>
      </c>
      <c r="B464" s="60" t="s">
        <v>862</v>
      </c>
      <c r="C464" s="60" t="s">
        <v>180</v>
      </c>
      <c r="D464" s="60" t="s">
        <v>165</v>
      </c>
      <c r="E464" s="149" t="s">
        <v>93</v>
      </c>
      <c r="F464" s="150" t="s">
        <v>93</v>
      </c>
      <c r="G464" s="151" t="s">
        <v>93</v>
      </c>
      <c r="H464" s="151" t="s">
        <v>93</v>
      </c>
      <c r="I464" s="151" t="s">
        <v>93</v>
      </c>
      <c r="J464" s="151" t="s">
        <v>93</v>
      </c>
      <c r="K464" s="149" t="s">
        <v>92</v>
      </c>
      <c r="L464" s="151" t="s">
        <v>93</v>
      </c>
      <c r="M464" s="150" t="s">
        <v>93</v>
      </c>
      <c r="N464" s="151" t="s">
        <v>92</v>
      </c>
      <c r="O464" s="151" t="s">
        <v>92</v>
      </c>
      <c r="P464" s="151" t="s">
        <v>93</v>
      </c>
      <c r="Q464" s="151" t="s">
        <v>93</v>
      </c>
      <c r="R464" s="149" t="s">
        <v>93</v>
      </c>
      <c r="S464" s="150" t="s">
        <v>93</v>
      </c>
      <c r="T464" s="151" t="s">
        <v>93</v>
      </c>
    </row>
    <row r="465" spans="1:20" ht="20.25" customHeight="1" x14ac:dyDescent="0.6">
      <c r="A465" s="60" t="s">
        <v>353</v>
      </c>
      <c r="B465" s="60" t="s">
        <v>863</v>
      </c>
      <c r="C465" s="60" t="s">
        <v>25</v>
      </c>
      <c r="D465" s="60" t="s">
        <v>165</v>
      </c>
      <c r="E465" s="149" t="s">
        <v>93</v>
      </c>
      <c r="F465" s="150" t="s">
        <v>93</v>
      </c>
      <c r="G465" s="151" t="s">
        <v>93</v>
      </c>
      <c r="H465" s="151" t="s">
        <v>92</v>
      </c>
      <c r="I465" s="151" t="s">
        <v>93</v>
      </c>
      <c r="J465" s="151" t="s">
        <v>92</v>
      </c>
      <c r="K465" s="149" t="s">
        <v>92</v>
      </c>
      <c r="L465" s="151" t="s">
        <v>92</v>
      </c>
      <c r="M465" s="150" t="s">
        <v>93</v>
      </c>
      <c r="N465" s="151" t="s">
        <v>92</v>
      </c>
      <c r="O465" s="151" t="s">
        <v>92</v>
      </c>
      <c r="P465" s="151" t="s">
        <v>92</v>
      </c>
      <c r="Q465" s="151" t="s">
        <v>92</v>
      </c>
      <c r="R465" s="149" t="s">
        <v>93</v>
      </c>
      <c r="S465" s="150" t="s">
        <v>92</v>
      </c>
      <c r="T465" s="151" t="s">
        <v>93</v>
      </c>
    </row>
    <row r="466" spans="1:20" ht="20.25" customHeight="1" x14ac:dyDescent="0.6">
      <c r="A466" s="60" t="s">
        <v>353</v>
      </c>
      <c r="B466" s="60" t="s">
        <v>863</v>
      </c>
      <c r="C466" s="60" t="s">
        <v>30</v>
      </c>
      <c r="D466" s="60" t="s">
        <v>165</v>
      </c>
      <c r="E466" s="149" t="s">
        <v>93</v>
      </c>
      <c r="F466" s="150" t="s">
        <v>93</v>
      </c>
      <c r="G466" s="151" t="s">
        <v>93</v>
      </c>
      <c r="H466" s="151" t="s">
        <v>92</v>
      </c>
      <c r="I466" s="151" t="s">
        <v>93</v>
      </c>
      <c r="J466" s="151" t="s">
        <v>92</v>
      </c>
      <c r="K466" s="149" t="s">
        <v>92</v>
      </c>
      <c r="L466" s="151" t="s">
        <v>93</v>
      </c>
      <c r="M466" s="150" t="s">
        <v>93</v>
      </c>
      <c r="N466" s="151" t="s">
        <v>93</v>
      </c>
      <c r="O466" s="151" t="s">
        <v>92</v>
      </c>
      <c r="P466" s="151" t="s">
        <v>93</v>
      </c>
      <c r="Q466" s="151" t="s">
        <v>93</v>
      </c>
      <c r="R466" s="149" t="s">
        <v>93</v>
      </c>
      <c r="S466" s="150" t="s">
        <v>93</v>
      </c>
      <c r="T466" s="151" t="s">
        <v>93</v>
      </c>
    </row>
    <row r="467" spans="1:20" ht="20.25" customHeight="1" x14ac:dyDescent="0.6">
      <c r="A467" s="60" t="s">
        <v>353</v>
      </c>
      <c r="B467" s="60" t="s">
        <v>379</v>
      </c>
      <c r="C467" s="60" t="s">
        <v>25</v>
      </c>
      <c r="D467" s="60" t="s">
        <v>165</v>
      </c>
      <c r="E467" s="149" t="s">
        <v>93</v>
      </c>
      <c r="F467" s="150" t="s">
        <v>93</v>
      </c>
      <c r="G467" s="151" t="s">
        <v>92</v>
      </c>
      <c r="H467" s="151" t="s">
        <v>92</v>
      </c>
      <c r="I467" s="151" t="s">
        <v>92</v>
      </c>
      <c r="J467" s="151" t="s">
        <v>92</v>
      </c>
      <c r="K467" s="149" t="s">
        <v>92</v>
      </c>
      <c r="L467" s="151" t="s">
        <v>93</v>
      </c>
      <c r="M467" s="150" t="s">
        <v>93</v>
      </c>
      <c r="N467" s="151" t="s">
        <v>92</v>
      </c>
      <c r="O467" s="151" t="s">
        <v>92</v>
      </c>
      <c r="P467" s="151" t="s">
        <v>92</v>
      </c>
      <c r="Q467" s="151" t="s">
        <v>92</v>
      </c>
      <c r="R467" s="149" t="s">
        <v>93</v>
      </c>
      <c r="S467" s="150" t="s">
        <v>93</v>
      </c>
      <c r="T467" s="151" t="s">
        <v>93</v>
      </c>
    </row>
    <row r="468" spans="1:20" ht="20.25" customHeight="1" x14ac:dyDescent="0.6">
      <c r="A468" s="60" t="s">
        <v>353</v>
      </c>
      <c r="B468" s="60" t="s">
        <v>380</v>
      </c>
      <c r="C468" s="60" t="s">
        <v>25</v>
      </c>
      <c r="D468" s="60" t="s">
        <v>165</v>
      </c>
      <c r="E468" s="149" t="s">
        <v>93</v>
      </c>
      <c r="F468" s="150" t="s">
        <v>93</v>
      </c>
      <c r="G468" s="151" t="s">
        <v>93</v>
      </c>
      <c r="H468" s="151" t="s">
        <v>93</v>
      </c>
      <c r="I468" s="151" t="s">
        <v>93</v>
      </c>
      <c r="J468" s="151" t="s">
        <v>92</v>
      </c>
      <c r="K468" s="149" t="s">
        <v>92</v>
      </c>
      <c r="L468" s="151" t="s">
        <v>92</v>
      </c>
      <c r="M468" s="150" t="s">
        <v>93</v>
      </c>
      <c r="N468" s="151" t="s">
        <v>92</v>
      </c>
      <c r="O468" s="151" t="s">
        <v>92</v>
      </c>
      <c r="P468" s="151" t="s">
        <v>92</v>
      </c>
      <c r="Q468" s="151" t="s">
        <v>92</v>
      </c>
      <c r="R468" s="149" t="s">
        <v>93</v>
      </c>
      <c r="S468" s="150" t="s">
        <v>93</v>
      </c>
      <c r="T468" s="151" t="s">
        <v>93</v>
      </c>
    </row>
    <row r="469" spans="1:20" ht="20.25" customHeight="1" x14ac:dyDescent="0.6">
      <c r="A469" s="60" t="s">
        <v>353</v>
      </c>
      <c r="B469" s="60" t="s">
        <v>380</v>
      </c>
      <c r="C469" s="60" t="s">
        <v>34</v>
      </c>
      <c r="D469" s="60" t="s">
        <v>165</v>
      </c>
      <c r="E469" s="149" t="s">
        <v>93</v>
      </c>
      <c r="F469" s="150" t="s">
        <v>93</v>
      </c>
      <c r="G469" s="151" t="s">
        <v>93</v>
      </c>
      <c r="H469" s="151" t="s">
        <v>93</v>
      </c>
      <c r="I469" s="151" t="s">
        <v>93</v>
      </c>
      <c r="J469" s="151" t="s">
        <v>93</v>
      </c>
      <c r="K469" s="149" t="s">
        <v>92</v>
      </c>
      <c r="L469" s="151" t="s">
        <v>93</v>
      </c>
      <c r="M469" s="150" t="s">
        <v>93</v>
      </c>
      <c r="N469" s="151" t="s">
        <v>92</v>
      </c>
      <c r="O469" s="151" t="s">
        <v>92</v>
      </c>
      <c r="P469" s="151" t="s">
        <v>92</v>
      </c>
      <c r="Q469" s="151" t="s">
        <v>92</v>
      </c>
      <c r="R469" s="149" t="s">
        <v>92</v>
      </c>
      <c r="S469" s="150" t="s">
        <v>92</v>
      </c>
      <c r="T469" s="151" t="s">
        <v>93</v>
      </c>
    </row>
    <row r="470" spans="1:20" ht="20.25" customHeight="1" x14ac:dyDescent="0.6">
      <c r="A470" s="60" t="s">
        <v>353</v>
      </c>
      <c r="B470" s="60" t="s">
        <v>864</v>
      </c>
      <c r="C470" s="60" t="s">
        <v>25</v>
      </c>
      <c r="D470" s="60" t="s">
        <v>165</v>
      </c>
      <c r="E470" s="149" t="s">
        <v>93</v>
      </c>
      <c r="F470" s="150" t="s">
        <v>93</v>
      </c>
      <c r="G470" s="151" t="s">
        <v>93</v>
      </c>
      <c r="H470" s="151" t="s">
        <v>93</v>
      </c>
      <c r="I470" s="151" t="s">
        <v>93</v>
      </c>
      <c r="J470" s="151" t="s">
        <v>92</v>
      </c>
      <c r="K470" s="149" t="s">
        <v>92</v>
      </c>
      <c r="L470" s="151" t="s">
        <v>93</v>
      </c>
      <c r="M470" s="150" t="s">
        <v>93</v>
      </c>
      <c r="N470" s="151" t="s">
        <v>93</v>
      </c>
      <c r="O470" s="151" t="s">
        <v>92</v>
      </c>
      <c r="P470" s="151" t="s">
        <v>93</v>
      </c>
      <c r="Q470" s="151" t="s">
        <v>93</v>
      </c>
      <c r="R470" s="149" t="s">
        <v>93</v>
      </c>
      <c r="S470" s="150" t="s">
        <v>93</v>
      </c>
      <c r="T470" s="151" t="s">
        <v>93</v>
      </c>
    </row>
    <row r="471" spans="1:20" ht="20.25" customHeight="1" x14ac:dyDescent="0.6">
      <c r="A471" s="60" t="s">
        <v>353</v>
      </c>
      <c r="B471" s="60" t="s">
        <v>383</v>
      </c>
      <c r="C471" s="60" t="s">
        <v>25</v>
      </c>
      <c r="D471" s="60" t="s">
        <v>165</v>
      </c>
      <c r="E471" s="149" t="s">
        <v>93</v>
      </c>
      <c r="F471" s="150" t="s">
        <v>93</v>
      </c>
      <c r="G471" s="151" t="s">
        <v>93</v>
      </c>
      <c r="H471" s="151" t="s">
        <v>93</v>
      </c>
      <c r="I471" s="151" t="s">
        <v>93</v>
      </c>
      <c r="J471" s="151" t="s">
        <v>93</v>
      </c>
      <c r="K471" s="149" t="s">
        <v>93</v>
      </c>
      <c r="L471" s="151" t="s">
        <v>93</v>
      </c>
      <c r="M471" s="150" t="s">
        <v>93</v>
      </c>
      <c r="N471" s="151" t="s">
        <v>92</v>
      </c>
      <c r="O471" s="151" t="s">
        <v>92</v>
      </c>
      <c r="P471" s="151" t="s">
        <v>93</v>
      </c>
      <c r="Q471" s="151" t="s">
        <v>92</v>
      </c>
      <c r="R471" s="149" t="s">
        <v>93</v>
      </c>
      <c r="S471" s="150" t="s">
        <v>93</v>
      </c>
      <c r="T471" s="151" t="s">
        <v>93</v>
      </c>
    </row>
    <row r="472" spans="1:20" ht="20.25" customHeight="1" x14ac:dyDescent="0.6">
      <c r="A472" s="60" t="s">
        <v>353</v>
      </c>
      <c r="B472" s="60" t="s">
        <v>865</v>
      </c>
      <c r="C472" s="60" t="s">
        <v>19</v>
      </c>
      <c r="D472" s="60" t="s">
        <v>165</v>
      </c>
      <c r="E472" s="149" t="s">
        <v>93</v>
      </c>
      <c r="F472" s="150" t="s">
        <v>93</v>
      </c>
      <c r="G472" s="151" t="s">
        <v>92</v>
      </c>
      <c r="H472" s="151" t="s">
        <v>93</v>
      </c>
      <c r="I472" s="151" t="s">
        <v>93</v>
      </c>
      <c r="J472" s="151" t="s">
        <v>93</v>
      </c>
      <c r="K472" s="149" t="s">
        <v>92</v>
      </c>
      <c r="L472" s="151" t="s">
        <v>92</v>
      </c>
      <c r="M472" s="150" t="s">
        <v>92</v>
      </c>
      <c r="N472" s="151" t="s">
        <v>92</v>
      </c>
      <c r="O472" s="151" t="s">
        <v>92</v>
      </c>
      <c r="P472" s="151" t="s">
        <v>93</v>
      </c>
      <c r="Q472" s="151" t="s">
        <v>93</v>
      </c>
      <c r="R472" s="149" t="s">
        <v>93</v>
      </c>
      <c r="S472" s="150" t="s">
        <v>93</v>
      </c>
      <c r="T472" s="151" t="s">
        <v>93</v>
      </c>
    </row>
    <row r="473" spans="1:20" ht="20.25" customHeight="1" x14ac:dyDescent="0.6">
      <c r="A473" s="60" t="s">
        <v>353</v>
      </c>
      <c r="B473" s="60" t="s">
        <v>865</v>
      </c>
      <c r="C473" s="60" t="s">
        <v>25</v>
      </c>
      <c r="D473" s="60" t="s">
        <v>165</v>
      </c>
      <c r="E473" s="149" t="s">
        <v>92</v>
      </c>
      <c r="F473" s="150" t="s">
        <v>92</v>
      </c>
      <c r="G473" s="151" t="s">
        <v>93</v>
      </c>
      <c r="H473" s="151" t="s">
        <v>93</v>
      </c>
      <c r="I473" s="151" t="s">
        <v>93</v>
      </c>
      <c r="J473" s="151" t="s">
        <v>92</v>
      </c>
      <c r="K473" s="149" t="s">
        <v>92</v>
      </c>
      <c r="L473" s="151" t="s">
        <v>93</v>
      </c>
      <c r="M473" s="150" t="s">
        <v>93</v>
      </c>
      <c r="N473" s="151" t="s">
        <v>92</v>
      </c>
      <c r="O473" s="151" t="s">
        <v>92</v>
      </c>
      <c r="P473" s="151" t="s">
        <v>92</v>
      </c>
      <c r="Q473" s="151" t="s">
        <v>92</v>
      </c>
      <c r="R473" s="149" t="s">
        <v>92</v>
      </c>
      <c r="S473" s="150" t="s">
        <v>92</v>
      </c>
      <c r="T473" s="151" t="s">
        <v>93</v>
      </c>
    </row>
    <row r="474" spans="1:20" ht="20.25" customHeight="1" x14ac:dyDescent="0.6">
      <c r="A474" s="60" t="s">
        <v>353</v>
      </c>
      <c r="B474" s="60" t="s">
        <v>865</v>
      </c>
      <c r="C474" s="60" t="s">
        <v>40</v>
      </c>
      <c r="D474" s="60" t="s">
        <v>165</v>
      </c>
      <c r="E474" s="149" t="s">
        <v>93</v>
      </c>
      <c r="F474" s="150" t="s">
        <v>93</v>
      </c>
      <c r="G474" s="151" t="s">
        <v>93</v>
      </c>
      <c r="H474" s="151" t="s">
        <v>93</v>
      </c>
      <c r="I474" s="151" t="s">
        <v>93</v>
      </c>
      <c r="J474" s="151" t="s">
        <v>93</v>
      </c>
      <c r="K474" s="149" t="s">
        <v>92</v>
      </c>
      <c r="L474" s="151" t="s">
        <v>93</v>
      </c>
      <c r="M474" s="150" t="s">
        <v>93</v>
      </c>
      <c r="N474" s="151" t="s">
        <v>93</v>
      </c>
      <c r="O474" s="151" t="s">
        <v>93</v>
      </c>
      <c r="P474" s="151" t="s">
        <v>93</v>
      </c>
      <c r="Q474" s="151" t="s">
        <v>93</v>
      </c>
      <c r="R474" s="149" t="s">
        <v>93</v>
      </c>
      <c r="S474" s="150" t="s">
        <v>93</v>
      </c>
      <c r="T474" s="151" t="s">
        <v>93</v>
      </c>
    </row>
    <row r="475" spans="1:20" ht="20.25" customHeight="1" x14ac:dyDescent="0.6">
      <c r="A475" s="60" t="s">
        <v>353</v>
      </c>
      <c r="B475" s="60" t="s">
        <v>865</v>
      </c>
      <c r="C475" s="60" t="s">
        <v>44</v>
      </c>
      <c r="D475" s="60" t="s">
        <v>165</v>
      </c>
      <c r="E475" s="149" t="s">
        <v>93</v>
      </c>
      <c r="F475" s="150" t="s">
        <v>92</v>
      </c>
      <c r="G475" s="151" t="s">
        <v>93</v>
      </c>
      <c r="H475" s="151" t="s">
        <v>93</v>
      </c>
      <c r="I475" s="151" t="s">
        <v>93</v>
      </c>
      <c r="J475" s="151" t="s">
        <v>93</v>
      </c>
      <c r="K475" s="149" t="s">
        <v>92</v>
      </c>
      <c r="L475" s="151" t="s">
        <v>93</v>
      </c>
      <c r="M475" s="150" t="s">
        <v>92</v>
      </c>
      <c r="N475" s="151" t="s">
        <v>92</v>
      </c>
      <c r="O475" s="151" t="s">
        <v>92</v>
      </c>
      <c r="P475" s="151" t="s">
        <v>92</v>
      </c>
      <c r="Q475" s="151" t="s">
        <v>92</v>
      </c>
      <c r="R475" s="149" t="s">
        <v>93</v>
      </c>
      <c r="S475" s="150" t="s">
        <v>93</v>
      </c>
      <c r="T475" s="151" t="s">
        <v>93</v>
      </c>
    </row>
    <row r="476" spans="1:20" ht="20.25" customHeight="1" x14ac:dyDescent="0.6">
      <c r="A476" s="60" t="s">
        <v>353</v>
      </c>
      <c r="B476" s="60" t="s">
        <v>385</v>
      </c>
      <c r="C476" s="60" t="s">
        <v>25</v>
      </c>
      <c r="D476" s="60" t="s">
        <v>165</v>
      </c>
      <c r="E476" s="149" t="s">
        <v>93</v>
      </c>
      <c r="F476" s="150" t="s">
        <v>93</v>
      </c>
      <c r="G476" s="151" t="s">
        <v>92</v>
      </c>
      <c r="H476" s="151" t="s">
        <v>92</v>
      </c>
      <c r="I476" s="151" t="s">
        <v>92</v>
      </c>
      <c r="J476" s="151" t="s">
        <v>92</v>
      </c>
      <c r="K476" s="149" t="s">
        <v>92</v>
      </c>
      <c r="L476" s="151" t="s">
        <v>93</v>
      </c>
      <c r="M476" s="150" t="s">
        <v>93</v>
      </c>
      <c r="N476" s="151" t="s">
        <v>92</v>
      </c>
      <c r="O476" s="151" t="s">
        <v>92</v>
      </c>
      <c r="P476" s="151" t="s">
        <v>92</v>
      </c>
      <c r="Q476" s="151" t="s">
        <v>92</v>
      </c>
      <c r="R476" s="149" t="s">
        <v>93</v>
      </c>
      <c r="S476" s="150" t="s">
        <v>93</v>
      </c>
      <c r="T476" s="151" t="s">
        <v>93</v>
      </c>
    </row>
    <row r="477" spans="1:20" ht="20.25" customHeight="1" x14ac:dyDescent="0.6">
      <c r="A477" s="60" t="s">
        <v>353</v>
      </c>
      <c r="B477" s="60" t="s">
        <v>386</v>
      </c>
      <c r="C477" s="60" t="s">
        <v>25</v>
      </c>
      <c r="D477" s="60" t="s">
        <v>165</v>
      </c>
      <c r="E477" s="149" t="s">
        <v>93</v>
      </c>
      <c r="F477" s="150" t="s">
        <v>93</v>
      </c>
      <c r="G477" s="151" t="s">
        <v>93</v>
      </c>
      <c r="H477" s="151" t="s">
        <v>92</v>
      </c>
      <c r="I477" s="151" t="s">
        <v>92</v>
      </c>
      <c r="J477" s="151" t="s">
        <v>92</v>
      </c>
      <c r="K477" s="149" t="s">
        <v>92</v>
      </c>
      <c r="L477" s="151" t="s">
        <v>93</v>
      </c>
      <c r="M477" s="150" t="s">
        <v>93</v>
      </c>
      <c r="N477" s="151" t="s">
        <v>93</v>
      </c>
      <c r="O477" s="151" t="s">
        <v>93</v>
      </c>
      <c r="P477" s="151" t="s">
        <v>93</v>
      </c>
      <c r="Q477" s="151" t="s">
        <v>93</v>
      </c>
      <c r="R477" s="149" t="s">
        <v>93</v>
      </c>
      <c r="S477" s="150" t="s">
        <v>93</v>
      </c>
      <c r="T477" s="151" t="s">
        <v>93</v>
      </c>
    </row>
    <row r="478" spans="1:20" ht="20.25" customHeight="1" x14ac:dyDescent="0.6">
      <c r="A478" s="60" t="s">
        <v>353</v>
      </c>
      <c r="B478" s="60" t="s">
        <v>866</v>
      </c>
      <c r="C478" s="60" t="s">
        <v>25</v>
      </c>
      <c r="D478" s="60" t="s">
        <v>165</v>
      </c>
      <c r="E478" s="149" t="s">
        <v>93</v>
      </c>
      <c r="F478" s="150" t="s">
        <v>93</v>
      </c>
      <c r="G478" s="151" t="s">
        <v>93</v>
      </c>
      <c r="H478" s="151" t="s">
        <v>93</v>
      </c>
      <c r="I478" s="151" t="s">
        <v>93</v>
      </c>
      <c r="J478" s="151" t="s">
        <v>93</v>
      </c>
      <c r="K478" s="149" t="s">
        <v>92</v>
      </c>
      <c r="L478" s="151" t="s">
        <v>93</v>
      </c>
      <c r="M478" s="150" t="s">
        <v>93</v>
      </c>
      <c r="N478" s="151" t="s">
        <v>92</v>
      </c>
      <c r="O478" s="151" t="s">
        <v>92</v>
      </c>
      <c r="P478" s="151" t="s">
        <v>92</v>
      </c>
      <c r="Q478" s="151" t="s">
        <v>92</v>
      </c>
      <c r="R478" s="149" t="s">
        <v>93</v>
      </c>
      <c r="S478" s="150" t="s">
        <v>93</v>
      </c>
      <c r="T478" s="151" t="s">
        <v>93</v>
      </c>
    </row>
    <row r="479" spans="1:20" ht="20.25" customHeight="1" x14ac:dyDescent="0.6">
      <c r="A479" s="60" t="s">
        <v>353</v>
      </c>
      <c r="B479" s="60" t="s">
        <v>866</v>
      </c>
      <c r="C479" s="60" t="s">
        <v>44</v>
      </c>
      <c r="D479" s="60" t="s">
        <v>165</v>
      </c>
      <c r="E479" s="149" t="s">
        <v>93</v>
      </c>
      <c r="F479" s="150" t="s">
        <v>93</v>
      </c>
      <c r="G479" s="151" t="s">
        <v>93</v>
      </c>
      <c r="H479" s="151" t="s">
        <v>93</v>
      </c>
      <c r="I479" s="151" t="s">
        <v>92</v>
      </c>
      <c r="J479" s="151" t="s">
        <v>92</v>
      </c>
      <c r="K479" s="149" t="s">
        <v>92</v>
      </c>
      <c r="L479" s="151" t="s">
        <v>93</v>
      </c>
      <c r="M479" s="150" t="s">
        <v>92</v>
      </c>
      <c r="N479" s="151" t="s">
        <v>92</v>
      </c>
      <c r="O479" s="151" t="s">
        <v>92</v>
      </c>
      <c r="P479" s="151" t="s">
        <v>92</v>
      </c>
      <c r="Q479" s="151" t="s">
        <v>92</v>
      </c>
      <c r="R479" s="149" t="s">
        <v>93</v>
      </c>
      <c r="S479" s="150" t="s">
        <v>93</v>
      </c>
      <c r="T479" s="151" t="s">
        <v>93</v>
      </c>
    </row>
    <row r="480" spans="1:20" ht="20.25" customHeight="1" x14ac:dyDescent="0.6">
      <c r="A480" s="60" t="s">
        <v>353</v>
      </c>
      <c r="B480" s="60" t="s">
        <v>867</v>
      </c>
      <c r="C480" s="60" t="s">
        <v>19</v>
      </c>
      <c r="D480" s="60" t="s">
        <v>165</v>
      </c>
      <c r="E480" s="149" t="s">
        <v>93</v>
      </c>
      <c r="F480" s="150" t="s">
        <v>92</v>
      </c>
      <c r="G480" s="151" t="s">
        <v>93</v>
      </c>
      <c r="H480" s="151" t="s">
        <v>92</v>
      </c>
      <c r="I480" s="151" t="s">
        <v>93</v>
      </c>
      <c r="J480" s="151" t="s">
        <v>92</v>
      </c>
      <c r="K480" s="149" t="s">
        <v>92</v>
      </c>
      <c r="L480" s="151" t="s">
        <v>92</v>
      </c>
      <c r="M480" s="150" t="s">
        <v>93</v>
      </c>
      <c r="N480" s="151" t="s">
        <v>92</v>
      </c>
      <c r="O480" s="151" t="s">
        <v>92</v>
      </c>
      <c r="P480" s="151" t="s">
        <v>92</v>
      </c>
      <c r="Q480" s="151" t="s">
        <v>92</v>
      </c>
      <c r="R480" s="149" t="s">
        <v>92</v>
      </c>
      <c r="S480" s="150" t="s">
        <v>92</v>
      </c>
      <c r="T480" s="151" t="s">
        <v>93</v>
      </c>
    </row>
    <row r="481" spans="1:20" ht="20.25" customHeight="1" x14ac:dyDescent="0.6">
      <c r="A481" s="60" t="s">
        <v>353</v>
      </c>
      <c r="B481" s="60" t="s">
        <v>867</v>
      </c>
      <c r="C481" s="60" t="s">
        <v>25</v>
      </c>
      <c r="D481" s="60" t="s">
        <v>165</v>
      </c>
      <c r="E481" s="149" t="s">
        <v>93</v>
      </c>
      <c r="F481" s="150" t="s">
        <v>92</v>
      </c>
      <c r="G481" s="151" t="s">
        <v>93</v>
      </c>
      <c r="H481" s="151" t="s">
        <v>93</v>
      </c>
      <c r="I481" s="151" t="s">
        <v>93</v>
      </c>
      <c r="J481" s="151" t="s">
        <v>93</v>
      </c>
      <c r="K481" s="149" t="s">
        <v>93</v>
      </c>
      <c r="L481" s="151" t="s">
        <v>93</v>
      </c>
      <c r="M481" s="150" t="s">
        <v>93</v>
      </c>
      <c r="N481" s="151" t="s">
        <v>93</v>
      </c>
      <c r="O481" s="151" t="s">
        <v>92</v>
      </c>
      <c r="P481" s="151" t="s">
        <v>92</v>
      </c>
      <c r="Q481" s="151" t="s">
        <v>92</v>
      </c>
      <c r="R481" s="149" t="s">
        <v>93</v>
      </c>
      <c r="S481" s="150" t="s">
        <v>93</v>
      </c>
      <c r="T481" s="151" t="s">
        <v>93</v>
      </c>
    </row>
    <row r="482" spans="1:20" ht="20.25" customHeight="1" x14ac:dyDescent="0.6">
      <c r="A482" s="60" t="s">
        <v>353</v>
      </c>
      <c r="B482" s="60" t="s">
        <v>867</v>
      </c>
      <c r="C482" s="60" t="s">
        <v>32</v>
      </c>
      <c r="D482" s="60" t="s">
        <v>165</v>
      </c>
      <c r="E482" s="149" t="s">
        <v>93</v>
      </c>
      <c r="F482" s="150" t="s">
        <v>93</v>
      </c>
      <c r="G482" s="151" t="s">
        <v>93</v>
      </c>
      <c r="H482" s="151" t="s">
        <v>92</v>
      </c>
      <c r="I482" s="151" t="s">
        <v>93</v>
      </c>
      <c r="J482" s="151" t="s">
        <v>93</v>
      </c>
      <c r="K482" s="149" t="s">
        <v>92</v>
      </c>
      <c r="L482" s="151" t="s">
        <v>93</v>
      </c>
      <c r="M482" s="150" t="s">
        <v>92</v>
      </c>
      <c r="N482" s="151" t="s">
        <v>92</v>
      </c>
      <c r="O482" s="151" t="s">
        <v>92</v>
      </c>
      <c r="P482" s="151" t="s">
        <v>92</v>
      </c>
      <c r="Q482" s="151" t="s">
        <v>93</v>
      </c>
      <c r="R482" s="149" t="s">
        <v>93</v>
      </c>
      <c r="S482" s="150" t="s">
        <v>93</v>
      </c>
      <c r="T482" s="151" t="s">
        <v>93</v>
      </c>
    </row>
    <row r="483" spans="1:20" ht="20.25" customHeight="1" x14ac:dyDescent="0.6">
      <c r="A483" s="60" t="s">
        <v>353</v>
      </c>
      <c r="B483" s="60" t="s">
        <v>867</v>
      </c>
      <c r="C483" s="60" t="s">
        <v>44</v>
      </c>
      <c r="D483" s="60" t="s">
        <v>165</v>
      </c>
      <c r="E483" s="149" t="s">
        <v>93</v>
      </c>
      <c r="F483" s="150" t="s">
        <v>93</v>
      </c>
      <c r="G483" s="151" t="s">
        <v>93</v>
      </c>
      <c r="H483" s="151" t="s">
        <v>92</v>
      </c>
      <c r="I483" s="151" t="s">
        <v>93</v>
      </c>
      <c r="J483" s="151" t="s">
        <v>92</v>
      </c>
      <c r="K483" s="149" t="s">
        <v>92</v>
      </c>
      <c r="L483" s="151" t="s">
        <v>93</v>
      </c>
      <c r="M483" s="150" t="s">
        <v>93</v>
      </c>
      <c r="N483" s="151" t="s">
        <v>92</v>
      </c>
      <c r="O483" s="151" t="s">
        <v>92</v>
      </c>
      <c r="P483" s="151" t="s">
        <v>93</v>
      </c>
      <c r="Q483" s="151" t="s">
        <v>92</v>
      </c>
      <c r="R483" s="149" t="s">
        <v>92</v>
      </c>
      <c r="S483" s="150" t="s">
        <v>93</v>
      </c>
      <c r="T483" s="151" t="s">
        <v>93</v>
      </c>
    </row>
    <row r="484" spans="1:20" ht="20.25" customHeight="1" x14ac:dyDescent="0.6">
      <c r="A484" s="60" t="s">
        <v>353</v>
      </c>
      <c r="B484" s="60" t="s">
        <v>867</v>
      </c>
      <c r="C484" s="60" t="s">
        <v>48</v>
      </c>
      <c r="D484" s="60" t="s">
        <v>165</v>
      </c>
      <c r="E484" s="149" t="s">
        <v>93</v>
      </c>
      <c r="F484" s="150" t="s">
        <v>92</v>
      </c>
      <c r="G484" s="151" t="s">
        <v>93</v>
      </c>
      <c r="H484" s="151" t="s">
        <v>92</v>
      </c>
      <c r="I484" s="151" t="s">
        <v>93</v>
      </c>
      <c r="J484" s="151" t="s">
        <v>92</v>
      </c>
      <c r="K484" s="149" t="s">
        <v>92</v>
      </c>
      <c r="L484" s="151" t="s">
        <v>93</v>
      </c>
      <c r="M484" s="150" t="s">
        <v>92</v>
      </c>
      <c r="N484" s="151" t="s">
        <v>92</v>
      </c>
      <c r="O484" s="151" t="s">
        <v>92</v>
      </c>
      <c r="P484" s="151" t="s">
        <v>92</v>
      </c>
      <c r="Q484" s="151" t="s">
        <v>93</v>
      </c>
      <c r="R484" s="149" t="s">
        <v>93</v>
      </c>
      <c r="S484" s="150" t="s">
        <v>93</v>
      </c>
      <c r="T484" s="151" t="s">
        <v>93</v>
      </c>
    </row>
    <row r="485" spans="1:20" ht="20.25" customHeight="1" x14ac:dyDescent="0.6">
      <c r="A485" s="60" t="s">
        <v>353</v>
      </c>
      <c r="B485" s="60" t="s">
        <v>388</v>
      </c>
      <c r="C485" s="60" t="s">
        <v>23</v>
      </c>
      <c r="D485" s="60" t="s">
        <v>167</v>
      </c>
      <c r="E485" s="149" t="s">
        <v>93</v>
      </c>
      <c r="F485" s="150" t="s">
        <v>93</v>
      </c>
      <c r="G485" s="151" t="s">
        <v>93</v>
      </c>
      <c r="H485" s="151" t="s">
        <v>93</v>
      </c>
      <c r="I485" s="151" t="s">
        <v>93</v>
      </c>
      <c r="J485" s="151" t="s">
        <v>93</v>
      </c>
      <c r="K485" s="149" t="s">
        <v>93</v>
      </c>
      <c r="L485" s="151" t="s">
        <v>93</v>
      </c>
      <c r="M485" s="150" t="s">
        <v>93</v>
      </c>
      <c r="N485" s="151" t="s">
        <v>92</v>
      </c>
      <c r="O485" s="151" t="s">
        <v>92</v>
      </c>
      <c r="P485" s="151" t="s">
        <v>92</v>
      </c>
      <c r="Q485" s="151" t="s">
        <v>92</v>
      </c>
      <c r="R485" s="149" t="s">
        <v>93</v>
      </c>
      <c r="S485" s="150" t="s">
        <v>92</v>
      </c>
      <c r="T485" s="151" t="s">
        <v>93</v>
      </c>
    </row>
    <row r="486" spans="1:20" ht="20.25" customHeight="1" x14ac:dyDescent="0.6">
      <c r="A486" s="60" t="s">
        <v>353</v>
      </c>
      <c r="B486" s="60" t="s">
        <v>388</v>
      </c>
      <c r="C486" s="60" t="s">
        <v>40</v>
      </c>
      <c r="D486" s="60" t="s">
        <v>167</v>
      </c>
      <c r="E486" s="149" t="s">
        <v>93</v>
      </c>
      <c r="F486" s="150" t="s">
        <v>93</v>
      </c>
      <c r="G486" s="151" t="s">
        <v>92</v>
      </c>
      <c r="H486" s="151" t="s">
        <v>92</v>
      </c>
      <c r="I486" s="151" t="s">
        <v>93</v>
      </c>
      <c r="J486" s="151" t="s">
        <v>93</v>
      </c>
      <c r="K486" s="149" t="s">
        <v>92</v>
      </c>
      <c r="L486" s="151" t="s">
        <v>93</v>
      </c>
      <c r="M486" s="150" t="s">
        <v>93</v>
      </c>
      <c r="N486" s="151" t="s">
        <v>92</v>
      </c>
      <c r="O486" s="151" t="s">
        <v>92</v>
      </c>
      <c r="P486" s="151" t="s">
        <v>92</v>
      </c>
      <c r="Q486" s="151" t="s">
        <v>93</v>
      </c>
      <c r="R486" s="149" t="s">
        <v>93</v>
      </c>
      <c r="S486" s="150" t="s">
        <v>93</v>
      </c>
      <c r="T486" s="151" t="s">
        <v>93</v>
      </c>
    </row>
    <row r="487" spans="1:20" ht="20.25" customHeight="1" x14ac:dyDescent="0.6">
      <c r="A487" s="60" t="s">
        <v>353</v>
      </c>
      <c r="B487" s="60" t="s">
        <v>388</v>
      </c>
      <c r="C487" s="60" t="s">
        <v>46</v>
      </c>
      <c r="D487" s="60" t="s">
        <v>167</v>
      </c>
      <c r="E487" s="149" t="s">
        <v>93</v>
      </c>
      <c r="F487" s="150" t="s">
        <v>93</v>
      </c>
      <c r="G487" s="151" t="s">
        <v>93</v>
      </c>
      <c r="H487" s="151" t="s">
        <v>93</v>
      </c>
      <c r="I487" s="151" t="s">
        <v>92</v>
      </c>
      <c r="J487" s="151" t="s">
        <v>92</v>
      </c>
      <c r="K487" s="149" t="s">
        <v>92</v>
      </c>
      <c r="L487" s="151" t="s">
        <v>92</v>
      </c>
      <c r="M487" s="150" t="s">
        <v>93</v>
      </c>
      <c r="N487" s="151" t="s">
        <v>92</v>
      </c>
      <c r="O487" s="151" t="s">
        <v>92</v>
      </c>
      <c r="P487" s="151" t="s">
        <v>92</v>
      </c>
      <c r="Q487" s="151" t="s">
        <v>92</v>
      </c>
      <c r="R487" s="149" t="s">
        <v>93</v>
      </c>
      <c r="S487" s="150" t="s">
        <v>93</v>
      </c>
      <c r="T487" s="151" t="s">
        <v>93</v>
      </c>
    </row>
    <row r="488" spans="1:20" ht="20.25" customHeight="1" x14ac:dyDescent="0.6">
      <c r="A488" s="60" t="s">
        <v>353</v>
      </c>
      <c r="B488" s="60" t="s">
        <v>389</v>
      </c>
      <c r="C488" s="60" t="s">
        <v>25</v>
      </c>
      <c r="D488" s="60" t="s">
        <v>165</v>
      </c>
      <c r="E488" s="149" t="s">
        <v>93</v>
      </c>
      <c r="F488" s="150" t="s">
        <v>93</v>
      </c>
      <c r="G488" s="151" t="s">
        <v>92</v>
      </c>
      <c r="H488" s="151" t="s">
        <v>92</v>
      </c>
      <c r="I488" s="151" t="s">
        <v>92</v>
      </c>
      <c r="J488" s="151" t="s">
        <v>92</v>
      </c>
      <c r="K488" s="149" t="s">
        <v>92</v>
      </c>
      <c r="L488" s="151" t="s">
        <v>93</v>
      </c>
      <c r="M488" s="150" t="s">
        <v>93</v>
      </c>
      <c r="N488" s="151" t="s">
        <v>92</v>
      </c>
      <c r="O488" s="151" t="s">
        <v>92</v>
      </c>
      <c r="P488" s="151" t="s">
        <v>92</v>
      </c>
      <c r="Q488" s="151" t="s">
        <v>92</v>
      </c>
      <c r="R488" s="149" t="s">
        <v>93</v>
      </c>
      <c r="S488" s="150" t="s">
        <v>93</v>
      </c>
      <c r="T488" s="151" t="s">
        <v>93</v>
      </c>
    </row>
    <row r="489" spans="1:20" ht="20.25" customHeight="1" x14ac:dyDescent="0.6">
      <c r="A489" s="60" t="s">
        <v>353</v>
      </c>
      <c r="B489" s="60" t="s">
        <v>389</v>
      </c>
      <c r="C489" s="60" t="s">
        <v>34</v>
      </c>
      <c r="D489" s="60" t="s">
        <v>165</v>
      </c>
      <c r="E489" s="149" t="s">
        <v>92</v>
      </c>
      <c r="F489" s="150" t="s">
        <v>92</v>
      </c>
      <c r="G489" s="151" t="s">
        <v>93</v>
      </c>
      <c r="H489" s="151" t="s">
        <v>93</v>
      </c>
      <c r="I489" s="151" t="s">
        <v>92</v>
      </c>
      <c r="J489" s="151" t="s">
        <v>92</v>
      </c>
      <c r="K489" s="149" t="s">
        <v>92</v>
      </c>
      <c r="L489" s="151" t="s">
        <v>92</v>
      </c>
      <c r="M489" s="150" t="s">
        <v>92</v>
      </c>
      <c r="N489" s="151" t="s">
        <v>92</v>
      </c>
      <c r="O489" s="151" t="s">
        <v>92</v>
      </c>
      <c r="P489" s="151" t="s">
        <v>92</v>
      </c>
      <c r="Q489" s="151" t="s">
        <v>92</v>
      </c>
      <c r="R489" s="149" t="s">
        <v>92</v>
      </c>
      <c r="S489" s="150" t="s">
        <v>92</v>
      </c>
      <c r="T489" s="151" t="s">
        <v>93</v>
      </c>
    </row>
    <row r="490" spans="1:20" ht="20.25" customHeight="1" x14ac:dyDescent="0.6">
      <c r="A490" s="60" t="s">
        <v>353</v>
      </c>
      <c r="B490" s="60" t="s">
        <v>644</v>
      </c>
      <c r="C490" s="60" t="s">
        <v>40</v>
      </c>
      <c r="D490" s="60" t="s">
        <v>165</v>
      </c>
      <c r="E490" s="149" t="s">
        <v>93</v>
      </c>
      <c r="F490" s="150" t="s">
        <v>93</v>
      </c>
      <c r="G490" s="151" t="s">
        <v>93</v>
      </c>
      <c r="H490" s="151" t="s">
        <v>93</v>
      </c>
      <c r="I490" s="151" t="s">
        <v>93</v>
      </c>
      <c r="J490" s="151" t="s">
        <v>92</v>
      </c>
      <c r="K490" s="149" t="s">
        <v>92</v>
      </c>
      <c r="L490" s="151" t="s">
        <v>92</v>
      </c>
      <c r="M490" s="150" t="s">
        <v>93</v>
      </c>
      <c r="N490" s="151" t="s">
        <v>92</v>
      </c>
      <c r="O490" s="151" t="s">
        <v>92</v>
      </c>
      <c r="P490" s="151" t="s">
        <v>92</v>
      </c>
      <c r="Q490" s="151" t="s">
        <v>93</v>
      </c>
      <c r="R490" s="149" t="s">
        <v>93</v>
      </c>
      <c r="S490" s="150" t="s">
        <v>92</v>
      </c>
      <c r="T490" s="151" t="s">
        <v>93</v>
      </c>
    </row>
    <row r="491" spans="1:20" ht="20.25" customHeight="1" x14ac:dyDescent="0.6">
      <c r="A491" s="60" t="s">
        <v>353</v>
      </c>
      <c r="B491" s="60" t="s">
        <v>645</v>
      </c>
      <c r="C491" s="60" t="s">
        <v>5</v>
      </c>
      <c r="D491" s="60" t="s">
        <v>167</v>
      </c>
      <c r="E491" s="149" t="s">
        <v>93</v>
      </c>
      <c r="F491" s="150" t="s">
        <v>93</v>
      </c>
      <c r="G491" s="151" t="s">
        <v>93</v>
      </c>
      <c r="H491" s="151" t="s">
        <v>93</v>
      </c>
      <c r="I491" s="151" t="s">
        <v>93</v>
      </c>
      <c r="J491" s="151" t="s">
        <v>92</v>
      </c>
      <c r="K491" s="149" t="s">
        <v>92</v>
      </c>
      <c r="L491" s="151" t="s">
        <v>93</v>
      </c>
      <c r="M491" s="150" t="s">
        <v>93</v>
      </c>
      <c r="N491" s="151" t="s">
        <v>92</v>
      </c>
      <c r="O491" s="151" t="s">
        <v>92</v>
      </c>
      <c r="P491" s="151" t="s">
        <v>92</v>
      </c>
      <c r="Q491" s="151" t="s">
        <v>92</v>
      </c>
      <c r="R491" s="149" t="s">
        <v>93</v>
      </c>
      <c r="S491" s="150" t="s">
        <v>93</v>
      </c>
      <c r="T491" s="151" t="s">
        <v>93</v>
      </c>
    </row>
    <row r="492" spans="1:20" ht="20.25" customHeight="1" x14ac:dyDescent="0.6">
      <c r="A492" s="60" t="s">
        <v>353</v>
      </c>
      <c r="B492" s="60" t="s">
        <v>645</v>
      </c>
      <c r="C492" s="60" t="s">
        <v>23</v>
      </c>
      <c r="D492" s="60" t="s">
        <v>167</v>
      </c>
      <c r="E492" s="149" t="s">
        <v>93</v>
      </c>
      <c r="F492" s="150" t="s">
        <v>93</v>
      </c>
      <c r="G492" s="151" t="s">
        <v>93</v>
      </c>
      <c r="H492" s="151" t="s">
        <v>92</v>
      </c>
      <c r="I492" s="151" t="s">
        <v>93</v>
      </c>
      <c r="J492" s="151" t="s">
        <v>92</v>
      </c>
      <c r="K492" s="149" t="s">
        <v>92</v>
      </c>
      <c r="L492" s="151" t="s">
        <v>93</v>
      </c>
      <c r="M492" s="150" t="s">
        <v>93</v>
      </c>
      <c r="N492" s="151" t="s">
        <v>92</v>
      </c>
      <c r="O492" s="151" t="s">
        <v>92</v>
      </c>
      <c r="P492" s="151" t="s">
        <v>93</v>
      </c>
      <c r="Q492" s="151" t="s">
        <v>93</v>
      </c>
      <c r="R492" s="149" t="s">
        <v>93</v>
      </c>
      <c r="S492" s="150" t="s">
        <v>93</v>
      </c>
      <c r="T492" s="151" t="s">
        <v>93</v>
      </c>
    </row>
    <row r="493" spans="1:20" ht="20.25" customHeight="1" x14ac:dyDescent="0.6">
      <c r="A493" s="60" t="s">
        <v>353</v>
      </c>
      <c r="B493" s="60" t="s">
        <v>645</v>
      </c>
      <c r="C493" s="60" t="s">
        <v>30</v>
      </c>
      <c r="D493" s="60" t="s">
        <v>167</v>
      </c>
      <c r="E493" s="149" t="s">
        <v>93</v>
      </c>
      <c r="F493" s="150" t="s">
        <v>92</v>
      </c>
      <c r="G493" s="151" t="s">
        <v>93</v>
      </c>
      <c r="H493" s="151" t="s">
        <v>93</v>
      </c>
      <c r="I493" s="151" t="s">
        <v>93</v>
      </c>
      <c r="J493" s="151" t="s">
        <v>93</v>
      </c>
      <c r="K493" s="149" t="s">
        <v>92</v>
      </c>
      <c r="L493" s="151" t="s">
        <v>93</v>
      </c>
      <c r="M493" s="150" t="s">
        <v>93</v>
      </c>
      <c r="N493" s="151" t="s">
        <v>92</v>
      </c>
      <c r="O493" s="151" t="s">
        <v>92</v>
      </c>
      <c r="P493" s="151" t="s">
        <v>93</v>
      </c>
      <c r="Q493" s="151" t="s">
        <v>92</v>
      </c>
      <c r="R493" s="149" t="s">
        <v>92</v>
      </c>
      <c r="S493" s="150" t="s">
        <v>93</v>
      </c>
      <c r="T493" s="151" t="s">
        <v>93</v>
      </c>
    </row>
    <row r="494" spans="1:20" ht="20.25" customHeight="1" x14ac:dyDescent="0.6">
      <c r="A494" s="60" t="s">
        <v>353</v>
      </c>
      <c r="B494" s="60" t="s">
        <v>645</v>
      </c>
      <c r="C494" s="60" t="s">
        <v>34</v>
      </c>
      <c r="D494" s="60" t="s">
        <v>167</v>
      </c>
      <c r="E494" s="149" t="s">
        <v>93</v>
      </c>
      <c r="F494" s="150" t="s">
        <v>92</v>
      </c>
      <c r="G494" s="151" t="s">
        <v>93</v>
      </c>
      <c r="H494" s="151" t="s">
        <v>92</v>
      </c>
      <c r="I494" s="151" t="s">
        <v>93</v>
      </c>
      <c r="J494" s="151" t="s">
        <v>92</v>
      </c>
      <c r="K494" s="149" t="s">
        <v>93</v>
      </c>
      <c r="L494" s="151" t="s">
        <v>93</v>
      </c>
      <c r="M494" s="150" t="s">
        <v>93</v>
      </c>
      <c r="N494" s="151" t="s">
        <v>92</v>
      </c>
      <c r="O494" s="151" t="s">
        <v>92</v>
      </c>
      <c r="P494" s="151" t="s">
        <v>93</v>
      </c>
      <c r="Q494" s="151" t="s">
        <v>93</v>
      </c>
      <c r="R494" s="149" t="s">
        <v>93</v>
      </c>
      <c r="S494" s="150" t="s">
        <v>93</v>
      </c>
      <c r="T494" s="151" t="s">
        <v>93</v>
      </c>
    </row>
    <row r="495" spans="1:20" ht="20.25" customHeight="1" x14ac:dyDescent="0.6">
      <c r="A495" s="60" t="s">
        <v>353</v>
      </c>
      <c r="B495" s="60" t="s">
        <v>645</v>
      </c>
      <c r="C495" s="60" t="s">
        <v>650</v>
      </c>
      <c r="D495" s="60" t="s">
        <v>167</v>
      </c>
      <c r="E495" s="149" t="s">
        <v>93</v>
      </c>
      <c r="F495" s="150" t="s">
        <v>92</v>
      </c>
      <c r="G495" s="151" t="s">
        <v>93</v>
      </c>
      <c r="H495" s="151" t="s">
        <v>93</v>
      </c>
      <c r="I495" s="151" t="s">
        <v>93</v>
      </c>
      <c r="J495" s="151" t="s">
        <v>93</v>
      </c>
      <c r="K495" s="149" t="s">
        <v>92</v>
      </c>
      <c r="L495" s="151" t="s">
        <v>93</v>
      </c>
      <c r="M495" s="150" t="s">
        <v>93</v>
      </c>
      <c r="N495" s="151" t="s">
        <v>92</v>
      </c>
      <c r="O495" s="151" t="s">
        <v>92</v>
      </c>
      <c r="P495" s="151" t="s">
        <v>93</v>
      </c>
      <c r="Q495" s="151" t="s">
        <v>93</v>
      </c>
      <c r="R495" s="149" t="s">
        <v>92</v>
      </c>
      <c r="S495" s="150" t="s">
        <v>92</v>
      </c>
      <c r="T495" s="151" t="s">
        <v>93</v>
      </c>
    </row>
    <row r="496" spans="1:20" ht="20.25" customHeight="1" x14ac:dyDescent="0.6">
      <c r="A496" s="60" t="s">
        <v>353</v>
      </c>
      <c r="B496" s="60" t="s">
        <v>645</v>
      </c>
      <c r="C496" s="60" t="s">
        <v>40</v>
      </c>
      <c r="D496" s="60" t="s">
        <v>167</v>
      </c>
      <c r="E496" s="149" t="s">
        <v>93</v>
      </c>
      <c r="F496" s="150" t="s">
        <v>92</v>
      </c>
      <c r="G496" s="151" t="s">
        <v>92</v>
      </c>
      <c r="H496" s="151" t="s">
        <v>92</v>
      </c>
      <c r="I496" s="151" t="s">
        <v>93</v>
      </c>
      <c r="J496" s="151" t="s">
        <v>92</v>
      </c>
      <c r="K496" s="149" t="s">
        <v>92</v>
      </c>
      <c r="L496" s="151" t="s">
        <v>92</v>
      </c>
      <c r="M496" s="150" t="s">
        <v>93</v>
      </c>
      <c r="N496" s="151" t="s">
        <v>92</v>
      </c>
      <c r="O496" s="151" t="s">
        <v>92</v>
      </c>
      <c r="P496" s="151" t="s">
        <v>93</v>
      </c>
      <c r="Q496" s="151" t="s">
        <v>93</v>
      </c>
      <c r="R496" s="149" t="s">
        <v>93</v>
      </c>
      <c r="S496" s="150" t="s">
        <v>93</v>
      </c>
      <c r="T496" s="151" t="s">
        <v>93</v>
      </c>
    </row>
    <row r="497" spans="1:20" ht="20.25" customHeight="1" x14ac:dyDescent="0.6">
      <c r="A497" s="60" t="s">
        <v>353</v>
      </c>
      <c r="B497" s="60" t="s">
        <v>645</v>
      </c>
      <c r="C497" s="60" t="s">
        <v>44</v>
      </c>
      <c r="D497" s="60" t="s">
        <v>167</v>
      </c>
      <c r="E497" s="149" t="s">
        <v>92</v>
      </c>
      <c r="F497" s="150" t="s">
        <v>92</v>
      </c>
      <c r="G497" s="151" t="s">
        <v>93</v>
      </c>
      <c r="H497" s="151" t="s">
        <v>93</v>
      </c>
      <c r="I497" s="151" t="s">
        <v>93</v>
      </c>
      <c r="J497" s="151" t="s">
        <v>92</v>
      </c>
      <c r="K497" s="149" t="s">
        <v>92</v>
      </c>
      <c r="L497" s="151" t="s">
        <v>93</v>
      </c>
      <c r="M497" s="150" t="s">
        <v>93</v>
      </c>
      <c r="N497" s="151" t="s">
        <v>92</v>
      </c>
      <c r="O497" s="151" t="s">
        <v>92</v>
      </c>
      <c r="P497" s="151" t="s">
        <v>92</v>
      </c>
      <c r="Q497" s="151" t="s">
        <v>92</v>
      </c>
      <c r="R497" s="149" t="s">
        <v>93</v>
      </c>
      <c r="S497" s="150" t="s">
        <v>93</v>
      </c>
      <c r="T497" s="151" t="s">
        <v>93</v>
      </c>
    </row>
    <row r="498" spans="1:20" ht="20.25" customHeight="1" x14ac:dyDescent="0.6">
      <c r="A498" s="60" t="s">
        <v>353</v>
      </c>
      <c r="B498" s="60" t="s">
        <v>645</v>
      </c>
      <c r="C498" s="60" t="s">
        <v>46</v>
      </c>
      <c r="D498" s="60" t="s">
        <v>167</v>
      </c>
      <c r="E498" s="149" t="s">
        <v>93</v>
      </c>
      <c r="F498" s="150" t="s">
        <v>92</v>
      </c>
      <c r="G498" s="151" t="s">
        <v>92</v>
      </c>
      <c r="H498" s="151" t="s">
        <v>92</v>
      </c>
      <c r="I498" s="151" t="s">
        <v>92</v>
      </c>
      <c r="J498" s="151" t="s">
        <v>92</v>
      </c>
      <c r="K498" s="149" t="s">
        <v>92</v>
      </c>
      <c r="L498" s="151" t="s">
        <v>93</v>
      </c>
      <c r="M498" s="150" t="s">
        <v>93</v>
      </c>
      <c r="N498" s="151" t="s">
        <v>92</v>
      </c>
      <c r="O498" s="151" t="s">
        <v>92</v>
      </c>
      <c r="P498" s="151" t="s">
        <v>92</v>
      </c>
      <c r="Q498" s="151" t="s">
        <v>93</v>
      </c>
      <c r="R498" s="149" t="s">
        <v>93</v>
      </c>
      <c r="S498" s="150" t="s">
        <v>93</v>
      </c>
      <c r="T498" s="151" t="s">
        <v>93</v>
      </c>
    </row>
    <row r="499" spans="1:20" ht="20.25" customHeight="1" x14ac:dyDescent="0.6">
      <c r="A499" s="60" t="s">
        <v>353</v>
      </c>
      <c r="B499" s="60" t="s">
        <v>645</v>
      </c>
      <c r="C499" s="60" t="s">
        <v>48</v>
      </c>
      <c r="D499" s="60" t="s">
        <v>167</v>
      </c>
      <c r="E499" s="149" t="s">
        <v>93</v>
      </c>
      <c r="F499" s="150" t="s">
        <v>92</v>
      </c>
      <c r="G499" s="151" t="s">
        <v>93</v>
      </c>
      <c r="H499" s="151" t="s">
        <v>92</v>
      </c>
      <c r="I499" s="151" t="s">
        <v>93</v>
      </c>
      <c r="J499" s="151" t="s">
        <v>93</v>
      </c>
      <c r="K499" s="149" t="s">
        <v>92</v>
      </c>
      <c r="L499" s="151" t="s">
        <v>93</v>
      </c>
      <c r="M499" s="150" t="s">
        <v>93</v>
      </c>
      <c r="N499" s="151" t="s">
        <v>93</v>
      </c>
      <c r="O499" s="151" t="s">
        <v>93</v>
      </c>
      <c r="P499" s="151" t="s">
        <v>93</v>
      </c>
      <c r="Q499" s="151" t="s">
        <v>93</v>
      </c>
      <c r="R499" s="149" t="s">
        <v>93</v>
      </c>
      <c r="S499" s="150" t="s">
        <v>93</v>
      </c>
      <c r="T499" s="151" t="s">
        <v>93</v>
      </c>
    </row>
    <row r="500" spans="1:20" ht="20.25" customHeight="1" x14ac:dyDescent="0.6">
      <c r="A500" s="60" t="s">
        <v>353</v>
      </c>
      <c r="B500" s="60" t="s">
        <v>390</v>
      </c>
      <c r="C500" s="60" t="s">
        <v>5</v>
      </c>
      <c r="D500" s="60" t="s">
        <v>165</v>
      </c>
      <c r="E500" s="149" t="s">
        <v>93</v>
      </c>
      <c r="F500" s="150" t="s">
        <v>93</v>
      </c>
      <c r="G500" s="151" t="s">
        <v>93</v>
      </c>
      <c r="H500" s="151" t="s">
        <v>93</v>
      </c>
      <c r="I500" s="151" t="s">
        <v>93</v>
      </c>
      <c r="J500" s="151" t="s">
        <v>93</v>
      </c>
      <c r="K500" s="149" t="s">
        <v>92</v>
      </c>
      <c r="L500" s="151" t="s">
        <v>93</v>
      </c>
      <c r="M500" s="150" t="s">
        <v>93</v>
      </c>
      <c r="N500" s="151" t="s">
        <v>92</v>
      </c>
      <c r="O500" s="151" t="s">
        <v>92</v>
      </c>
      <c r="P500" s="151" t="s">
        <v>92</v>
      </c>
      <c r="Q500" s="151" t="s">
        <v>92</v>
      </c>
      <c r="R500" s="149" t="s">
        <v>93</v>
      </c>
      <c r="S500" s="150" t="s">
        <v>93</v>
      </c>
      <c r="T500" s="151" t="s">
        <v>93</v>
      </c>
    </row>
    <row r="501" spans="1:20" ht="20.25" customHeight="1" x14ac:dyDescent="0.6">
      <c r="A501" s="60" t="s">
        <v>353</v>
      </c>
      <c r="B501" s="60" t="s">
        <v>390</v>
      </c>
      <c r="C501" s="60" t="s">
        <v>233</v>
      </c>
      <c r="D501" s="60" t="s">
        <v>165</v>
      </c>
      <c r="E501" s="149" t="s">
        <v>93</v>
      </c>
      <c r="F501" s="150" t="s">
        <v>93</v>
      </c>
      <c r="G501" s="151" t="s">
        <v>93</v>
      </c>
      <c r="H501" s="151" t="s">
        <v>93</v>
      </c>
      <c r="I501" s="151" t="s">
        <v>93</v>
      </c>
      <c r="J501" s="151" t="s">
        <v>93</v>
      </c>
      <c r="K501" s="149" t="s">
        <v>92</v>
      </c>
      <c r="L501" s="151" t="s">
        <v>93</v>
      </c>
      <c r="M501" s="150" t="s">
        <v>93</v>
      </c>
      <c r="N501" s="151" t="s">
        <v>92</v>
      </c>
      <c r="O501" s="151" t="s">
        <v>92</v>
      </c>
      <c r="P501" s="151" t="s">
        <v>92</v>
      </c>
      <c r="Q501" s="151" t="s">
        <v>92</v>
      </c>
      <c r="R501" s="149" t="s">
        <v>93</v>
      </c>
      <c r="S501" s="150" t="s">
        <v>93</v>
      </c>
      <c r="T501" s="151" t="s">
        <v>93</v>
      </c>
    </row>
    <row r="502" spans="1:20" ht="20.25" customHeight="1" x14ac:dyDescent="0.6">
      <c r="A502" s="60" t="s">
        <v>353</v>
      </c>
      <c r="B502" s="60" t="s">
        <v>390</v>
      </c>
      <c r="C502" s="60" t="s">
        <v>21</v>
      </c>
      <c r="D502" s="60" t="s">
        <v>165</v>
      </c>
      <c r="E502" s="149" t="s">
        <v>92</v>
      </c>
      <c r="F502" s="150" t="s">
        <v>93</v>
      </c>
      <c r="G502" s="151" t="s">
        <v>92</v>
      </c>
      <c r="H502" s="151" t="s">
        <v>92</v>
      </c>
      <c r="I502" s="151" t="s">
        <v>92</v>
      </c>
      <c r="J502" s="151" t="s">
        <v>92</v>
      </c>
      <c r="K502" s="149" t="s">
        <v>92</v>
      </c>
      <c r="L502" s="151" t="s">
        <v>93</v>
      </c>
      <c r="M502" s="150" t="s">
        <v>92</v>
      </c>
      <c r="N502" s="151" t="s">
        <v>92</v>
      </c>
      <c r="O502" s="151" t="s">
        <v>92</v>
      </c>
      <c r="P502" s="151" t="s">
        <v>92</v>
      </c>
      <c r="Q502" s="151" t="s">
        <v>92</v>
      </c>
      <c r="R502" s="149" t="s">
        <v>93</v>
      </c>
      <c r="S502" s="150" t="s">
        <v>93</v>
      </c>
      <c r="T502" s="151" t="s">
        <v>93</v>
      </c>
    </row>
    <row r="503" spans="1:20" ht="20.25" customHeight="1" x14ac:dyDescent="0.6">
      <c r="A503" s="60" t="s">
        <v>353</v>
      </c>
      <c r="B503" s="60" t="s">
        <v>390</v>
      </c>
      <c r="C503" s="60" t="s">
        <v>25</v>
      </c>
      <c r="D503" s="60" t="s">
        <v>165</v>
      </c>
      <c r="E503" s="149" t="s">
        <v>93</v>
      </c>
      <c r="F503" s="150" t="s">
        <v>92</v>
      </c>
      <c r="G503" s="151" t="s">
        <v>93</v>
      </c>
      <c r="H503" s="151" t="s">
        <v>92</v>
      </c>
      <c r="I503" s="151" t="s">
        <v>93</v>
      </c>
      <c r="J503" s="151" t="s">
        <v>92</v>
      </c>
      <c r="K503" s="149" t="s">
        <v>92</v>
      </c>
      <c r="L503" s="151" t="s">
        <v>92</v>
      </c>
      <c r="M503" s="150" t="s">
        <v>93</v>
      </c>
      <c r="N503" s="151" t="s">
        <v>92</v>
      </c>
      <c r="O503" s="151" t="s">
        <v>92</v>
      </c>
      <c r="P503" s="151" t="s">
        <v>92</v>
      </c>
      <c r="Q503" s="151" t="s">
        <v>92</v>
      </c>
      <c r="R503" s="149" t="s">
        <v>93</v>
      </c>
      <c r="S503" s="150" t="s">
        <v>93</v>
      </c>
      <c r="T503" s="151" t="s">
        <v>93</v>
      </c>
    </row>
    <row r="504" spans="1:20" ht="20.25" customHeight="1" x14ac:dyDescent="0.6">
      <c r="A504" s="60" t="s">
        <v>353</v>
      </c>
      <c r="B504" s="60" t="s">
        <v>390</v>
      </c>
      <c r="C504" s="60" t="s">
        <v>34</v>
      </c>
      <c r="D504" s="60" t="s">
        <v>165</v>
      </c>
      <c r="E504" s="149" t="s">
        <v>93</v>
      </c>
      <c r="F504" s="150" t="s">
        <v>93</v>
      </c>
      <c r="G504" s="151" t="s">
        <v>93</v>
      </c>
      <c r="H504" s="151" t="s">
        <v>93</v>
      </c>
      <c r="I504" s="151" t="s">
        <v>93</v>
      </c>
      <c r="J504" s="151" t="s">
        <v>93</v>
      </c>
      <c r="K504" s="149" t="s">
        <v>93</v>
      </c>
      <c r="L504" s="151" t="s">
        <v>93</v>
      </c>
      <c r="M504" s="150" t="s">
        <v>93</v>
      </c>
      <c r="N504" s="151" t="s">
        <v>92</v>
      </c>
      <c r="O504" s="151" t="s">
        <v>92</v>
      </c>
      <c r="P504" s="151" t="s">
        <v>92</v>
      </c>
      <c r="Q504" s="151" t="s">
        <v>92</v>
      </c>
      <c r="R504" s="149" t="s">
        <v>93</v>
      </c>
      <c r="S504" s="150" t="s">
        <v>93</v>
      </c>
      <c r="T504" s="151" t="s">
        <v>93</v>
      </c>
    </row>
    <row r="505" spans="1:20" ht="20.25" customHeight="1" x14ac:dyDescent="0.6">
      <c r="A505" s="60" t="s">
        <v>353</v>
      </c>
      <c r="B505" s="60" t="s">
        <v>390</v>
      </c>
      <c r="C505" s="60" t="s">
        <v>650</v>
      </c>
      <c r="D505" s="60" t="s">
        <v>165</v>
      </c>
      <c r="E505" s="149" t="s">
        <v>93</v>
      </c>
      <c r="F505" s="150" t="s">
        <v>93</v>
      </c>
      <c r="G505" s="151" t="s">
        <v>92</v>
      </c>
      <c r="H505" s="151" t="s">
        <v>93</v>
      </c>
      <c r="I505" s="151" t="s">
        <v>93</v>
      </c>
      <c r="J505" s="151" t="s">
        <v>92</v>
      </c>
      <c r="K505" s="149" t="s">
        <v>92</v>
      </c>
      <c r="L505" s="151" t="s">
        <v>93</v>
      </c>
      <c r="M505" s="150" t="s">
        <v>93</v>
      </c>
      <c r="N505" s="151" t="s">
        <v>92</v>
      </c>
      <c r="O505" s="151" t="s">
        <v>93</v>
      </c>
      <c r="P505" s="151" t="s">
        <v>93</v>
      </c>
      <c r="Q505" s="151" t="s">
        <v>92</v>
      </c>
      <c r="R505" s="149" t="s">
        <v>93</v>
      </c>
      <c r="S505" s="150" t="s">
        <v>93</v>
      </c>
      <c r="T505" s="151" t="s">
        <v>93</v>
      </c>
    </row>
    <row r="506" spans="1:20" ht="20.25" customHeight="1" x14ac:dyDescent="0.6">
      <c r="A506" s="60" t="s">
        <v>353</v>
      </c>
      <c r="B506" s="60" t="s">
        <v>390</v>
      </c>
      <c r="C506" s="60" t="s">
        <v>40</v>
      </c>
      <c r="D506" s="60" t="s">
        <v>165</v>
      </c>
      <c r="E506" s="149" t="s">
        <v>93</v>
      </c>
      <c r="F506" s="150" t="s">
        <v>93</v>
      </c>
      <c r="G506" s="151" t="s">
        <v>93</v>
      </c>
      <c r="H506" s="151" t="s">
        <v>92</v>
      </c>
      <c r="I506" s="151" t="s">
        <v>93</v>
      </c>
      <c r="J506" s="151" t="s">
        <v>92</v>
      </c>
      <c r="K506" s="149" t="s">
        <v>92</v>
      </c>
      <c r="L506" s="151" t="s">
        <v>92</v>
      </c>
      <c r="M506" s="150" t="s">
        <v>93</v>
      </c>
      <c r="N506" s="151" t="s">
        <v>92</v>
      </c>
      <c r="O506" s="151" t="s">
        <v>92</v>
      </c>
      <c r="P506" s="151" t="s">
        <v>93</v>
      </c>
      <c r="Q506" s="151" t="s">
        <v>93</v>
      </c>
      <c r="R506" s="149" t="s">
        <v>93</v>
      </c>
      <c r="S506" s="150" t="s">
        <v>93</v>
      </c>
      <c r="T506" s="151" t="s">
        <v>92</v>
      </c>
    </row>
    <row r="507" spans="1:20" ht="20.25" customHeight="1" x14ac:dyDescent="0.6">
      <c r="A507" s="60" t="s">
        <v>353</v>
      </c>
      <c r="B507" s="60" t="s">
        <v>390</v>
      </c>
      <c r="C507" s="60" t="s">
        <v>44</v>
      </c>
      <c r="D507" s="60" t="s">
        <v>165</v>
      </c>
      <c r="E507" s="149" t="s">
        <v>93</v>
      </c>
      <c r="F507" s="150" t="s">
        <v>92</v>
      </c>
      <c r="G507" s="151" t="s">
        <v>93</v>
      </c>
      <c r="H507" s="151" t="s">
        <v>92</v>
      </c>
      <c r="I507" s="151" t="s">
        <v>93</v>
      </c>
      <c r="J507" s="151" t="s">
        <v>92</v>
      </c>
      <c r="K507" s="149" t="s">
        <v>92</v>
      </c>
      <c r="L507" s="151" t="s">
        <v>92</v>
      </c>
      <c r="M507" s="150" t="s">
        <v>93</v>
      </c>
      <c r="N507" s="151" t="s">
        <v>92</v>
      </c>
      <c r="O507" s="151" t="s">
        <v>92</v>
      </c>
      <c r="P507" s="151" t="s">
        <v>92</v>
      </c>
      <c r="Q507" s="151" t="s">
        <v>92</v>
      </c>
      <c r="R507" s="149" t="s">
        <v>92</v>
      </c>
      <c r="S507" s="150" t="s">
        <v>93</v>
      </c>
      <c r="T507" s="151" t="s">
        <v>93</v>
      </c>
    </row>
    <row r="508" spans="1:20" ht="20.25" customHeight="1" x14ac:dyDescent="0.6">
      <c r="A508" s="60" t="s">
        <v>353</v>
      </c>
      <c r="B508" s="60" t="s">
        <v>390</v>
      </c>
      <c r="C508" s="60" t="s">
        <v>46</v>
      </c>
      <c r="D508" s="60" t="s">
        <v>165</v>
      </c>
      <c r="E508" s="149" t="s">
        <v>93</v>
      </c>
      <c r="F508" s="150" t="s">
        <v>93</v>
      </c>
      <c r="G508" s="151" t="s">
        <v>93</v>
      </c>
      <c r="H508" s="151" t="s">
        <v>93</v>
      </c>
      <c r="I508" s="151" t="s">
        <v>93</v>
      </c>
      <c r="J508" s="151" t="s">
        <v>92</v>
      </c>
      <c r="K508" s="149" t="s">
        <v>92</v>
      </c>
      <c r="L508" s="151" t="s">
        <v>92</v>
      </c>
      <c r="M508" s="150" t="s">
        <v>93</v>
      </c>
      <c r="N508" s="151" t="s">
        <v>92</v>
      </c>
      <c r="O508" s="151" t="s">
        <v>92</v>
      </c>
      <c r="P508" s="151" t="s">
        <v>93</v>
      </c>
      <c r="Q508" s="151" t="s">
        <v>92</v>
      </c>
      <c r="R508" s="149" t="s">
        <v>93</v>
      </c>
      <c r="S508" s="150" t="s">
        <v>92</v>
      </c>
      <c r="T508" s="151" t="s">
        <v>93</v>
      </c>
    </row>
    <row r="509" spans="1:20" ht="20.25" customHeight="1" x14ac:dyDescent="0.6">
      <c r="A509" s="60" t="s">
        <v>353</v>
      </c>
      <c r="B509" s="60" t="s">
        <v>390</v>
      </c>
      <c r="C509" s="60" t="s">
        <v>48</v>
      </c>
      <c r="D509" s="60" t="s">
        <v>165</v>
      </c>
      <c r="E509" s="149" t="s">
        <v>93</v>
      </c>
      <c r="F509" s="150" t="s">
        <v>93</v>
      </c>
      <c r="G509" s="151" t="s">
        <v>93</v>
      </c>
      <c r="H509" s="151" t="s">
        <v>92</v>
      </c>
      <c r="I509" s="151" t="s">
        <v>92</v>
      </c>
      <c r="J509" s="151" t="s">
        <v>92</v>
      </c>
      <c r="K509" s="149" t="s">
        <v>92</v>
      </c>
      <c r="L509" s="151" t="s">
        <v>92</v>
      </c>
      <c r="M509" s="150" t="s">
        <v>93</v>
      </c>
      <c r="N509" s="151" t="s">
        <v>92</v>
      </c>
      <c r="O509" s="151" t="s">
        <v>92</v>
      </c>
      <c r="P509" s="151" t="s">
        <v>92</v>
      </c>
      <c r="Q509" s="151" t="s">
        <v>93</v>
      </c>
      <c r="R509" s="149" t="s">
        <v>93</v>
      </c>
      <c r="S509" s="150" t="s">
        <v>92</v>
      </c>
      <c r="T509" s="151" t="s">
        <v>93</v>
      </c>
    </row>
    <row r="510" spans="1:20" ht="20.25" customHeight="1" x14ac:dyDescent="0.6">
      <c r="A510" s="60" t="s">
        <v>353</v>
      </c>
      <c r="B510" s="60" t="s">
        <v>391</v>
      </c>
      <c r="C510" s="60" t="s">
        <v>5</v>
      </c>
      <c r="D510" s="60" t="s">
        <v>165</v>
      </c>
      <c r="E510" s="149" t="s">
        <v>93</v>
      </c>
      <c r="F510" s="150" t="s">
        <v>93</v>
      </c>
      <c r="G510" s="151" t="s">
        <v>93</v>
      </c>
      <c r="H510" s="151" t="s">
        <v>93</v>
      </c>
      <c r="I510" s="151" t="s">
        <v>93</v>
      </c>
      <c r="J510" s="151" t="s">
        <v>92</v>
      </c>
      <c r="K510" s="149" t="s">
        <v>92</v>
      </c>
      <c r="L510" s="151" t="s">
        <v>93</v>
      </c>
      <c r="M510" s="150" t="s">
        <v>93</v>
      </c>
      <c r="N510" s="151" t="s">
        <v>92</v>
      </c>
      <c r="O510" s="151" t="s">
        <v>92</v>
      </c>
      <c r="P510" s="151" t="s">
        <v>92</v>
      </c>
      <c r="Q510" s="151" t="s">
        <v>92</v>
      </c>
      <c r="R510" s="149" t="s">
        <v>93</v>
      </c>
      <c r="S510" s="150" t="s">
        <v>93</v>
      </c>
      <c r="T510" s="151" t="s">
        <v>93</v>
      </c>
    </row>
    <row r="511" spans="1:20" ht="20.25" customHeight="1" x14ac:dyDescent="0.6">
      <c r="A511" s="60" t="s">
        <v>353</v>
      </c>
      <c r="B511" s="60" t="s">
        <v>392</v>
      </c>
      <c r="C511" s="60" t="s">
        <v>25</v>
      </c>
      <c r="D511" s="60" t="s">
        <v>165</v>
      </c>
      <c r="E511" s="149" t="s">
        <v>93</v>
      </c>
      <c r="F511" s="150" t="s">
        <v>93</v>
      </c>
      <c r="G511" s="151" t="s">
        <v>92</v>
      </c>
      <c r="H511" s="151" t="s">
        <v>92</v>
      </c>
      <c r="I511" s="151" t="s">
        <v>93</v>
      </c>
      <c r="J511" s="151" t="s">
        <v>93</v>
      </c>
      <c r="K511" s="149" t="s">
        <v>92</v>
      </c>
      <c r="L511" s="151" t="s">
        <v>93</v>
      </c>
      <c r="M511" s="150" t="s">
        <v>93</v>
      </c>
      <c r="N511" s="151" t="s">
        <v>92</v>
      </c>
      <c r="O511" s="151" t="s">
        <v>92</v>
      </c>
      <c r="P511" s="151" t="s">
        <v>92</v>
      </c>
      <c r="Q511" s="151" t="s">
        <v>92</v>
      </c>
      <c r="R511" s="149" t="s">
        <v>92</v>
      </c>
      <c r="S511" s="150" t="s">
        <v>93</v>
      </c>
      <c r="T511" s="151" t="s">
        <v>93</v>
      </c>
    </row>
    <row r="512" spans="1:20" ht="20.25" customHeight="1" x14ac:dyDescent="0.6">
      <c r="A512" s="60" t="s">
        <v>353</v>
      </c>
      <c r="B512" s="60" t="s">
        <v>393</v>
      </c>
      <c r="C512" s="60" t="s">
        <v>23</v>
      </c>
      <c r="D512" s="60" t="s">
        <v>165</v>
      </c>
      <c r="E512" s="149" t="s">
        <v>93</v>
      </c>
      <c r="F512" s="150" t="s">
        <v>93</v>
      </c>
      <c r="G512" s="151" t="s">
        <v>93</v>
      </c>
      <c r="H512" s="151" t="s">
        <v>93</v>
      </c>
      <c r="I512" s="151" t="s">
        <v>93</v>
      </c>
      <c r="J512" s="151" t="s">
        <v>93</v>
      </c>
      <c r="K512" s="149" t="s">
        <v>93</v>
      </c>
      <c r="L512" s="151" t="s">
        <v>93</v>
      </c>
      <c r="M512" s="150" t="s">
        <v>93</v>
      </c>
      <c r="N512" s="151" t="s">
        <v>92</v>
      </c>
      <c r="O512" s="151" t="s">
        <v>92</v>
      </c>
      <c r="P512" s="151" t="s">
        <v>92</v>
      </c>
      <c r="Q512" s="151" t="s">
        <v>92</v>
      </c>
      <c r="R512" s="149" t="s">
        <v>93</v>
      </c>
      <c r="S512" s="150" t="s">
        <v>93</v>
      </c>
      <c r="T512" s="151" t="s">
        <v>93</v>
      </c>
    </row>
    <row r="513" spans="1:20" ht="20.25" customHeight="1" x14ac:dyDescent="0.6">
      <c r="A513" s="60" t="s">
        <v>353</v>
      </c>
      <c r="B513" s="60" t="s">
        <v>393</v>
      </c>
      <c r="C513" s="60" t="s">
        <v>25</v>
      </c>
      <c r="D513" s="60" t="s">
        <v>165</v>
      </c>
      <c r="E513" s="149" t="s">
        <v>93</v>
      </c>
      <c r="F513" s="150" t="s">
        <v>92</v>
      </c>
      <c r="G513" s="151" t="s">
        <v>92</v>
      </c>
      <c r="H513" s="151" t="s">
        <v>92</v>
      </c>
      <c r="I513" s="151" t="s">
        <v>93</v>
      </c>
      <c r="J513" s="151" t="s">
        <v>92</v>
      </c>
      <c r="K513" s="149" t="s">
        <v>93</v>
      </c>
      <c r="L513" s="151" t="s">
        <v>93</v>
      </c>
      <c r="M513" s="150" t="s">
        <v>93</v>
      </c>
      <c r="N513" s="151" t="s">
        <v>92</v>
      </c>
      <c r="O513" s="151" t="s">
        <v>92</v>
      </c>
      <c r="P513" s="151" t="s">
        <v>92</v>
      </c>
      <c r="Q513" s="151" t="s">
        <v>92</v>
      </c>
      <c r="R513" s="149" t="s">
        <v>92</v>
      </c>
      <c r="S513" s="150" t="s">
        <v>93</v>
      </c>
      <c r="T513" s="151" t="s">
        <v>93</v>
      </c>
    </row>
    <row r="514" spans="1:20" ht="20.25" customHeight="1" x14ac:dyDescent="0.6">
      <c r="A514" s="60" t="s">
        <v>353</v>
      </c>
      <c r="B514" s="60" t="s">
        <v>393</v>
      </c>
      <c r="C514" s="60" t="s">
        <v>46</v>
      </c>
      <c r="D514" s="60" t="s">
        <v>165</v>
      </c>
      <c r="E514" s="149" t="s">
        <v>92</v>
      </c>
      <c r="F514" s="150" t="s">
        <v>93</v>
      </c>
      <c r="G514" s="151" t="s">
        <v>93</v>
      </c>
      <c r="H514" s="151" t="s">
        <v>93</v>
      </c>
      <c r="I514" s="151" t="s">
        <v>93</v>
      </c>
      <c r="J514" s="151" t="s">
        <v>93</v>
      </c>
      <c r="K514" s="149" t="s">
        <v>93</v>
      </c>
      <c r="L514" s="151" t="s">
        <v>93</v>
      </c>
      <c r="M514" s="150" t="s">
        <v>93</v>
      </c>
      <c r="N514" s="151" t="s">
        <v>92</v>
      </c>
      <c r="O514" s="151" t="s">
        <v>92</v>
      </c>
      <c r="P514" s="151" t="s">
        <v>93</v>
      </c>
      <c r="Q514" s="151" t="s">
        <v>93</v>
      </c>
      <c r="R514" s="149" t="s">
        <v>93</v>
      </c>
      <c r="S514" s="150" t="s">
        <v>93</v>
      </c>
      <c r="T514" s="151" t="s">
        <v>93</v>
      </c>
    </row>
    <row r="515" spans="1:20" ht="20.25" customHeight="1" x14ac:dyDescent="0.6">
      <c r="A515" s="60" t="s">
        <v>353</v>
      </c>
      <c r="B515" s="60" t="s">
        <v>393</v>
      </c>
      <c r="C515" s="60" t="s">
        <v>48</v>
      </c>
      <c r="D515" s="60" t="s">
        <v>165</v>
      </c>
      <c r="E515" s="149" t="s">
        <v>93</v>
      </c>
      <c r="F515" s="150" t="s">
        <v>93</v>
      </c>
      <c r="G515" s="151" t="s">
        <v>93</v>
      </c>
      <c r="H515" s="151" t="s">
        <v>93</v>
      </c>
      <c r="I515" s="151" t="s">
        <v>93</v>
      </c>
      <c r="J515" s="151" t="s">
        <v>92</v>
      </c>
      <c r="K515" s="149" t="s">
        <v>92</v>
      </c>
      <c r="L515" s="151" t="s">
        <v>93</v>
      </c>
      <c r="M515" s="150" t="s">
        <v>93</v>
      </c>
      <c r="N515" s="151" t="s">
        <v>92</v>
      </c>
      <c r="O515" s="151" t="s">
        <v>92</v>
      </c>
      <c r="P515" s="151" t="s">
        <v>92</v>
      </c>
      <c r="Q515" s="151" t="s">
        <v>92</v>
      </c>
      <c r="R515" s="149" t="s">
        <v>93</v>
      </c>
      <c r="S515" s="150" t="s">
        <v>93</v>
      </c>
      <c r="T515" s="151" t="s">
        <v>93</v>
      </c>
    </row>
    <row r="516" spans="1:20" ht="20.25" customHeight="1" x14ac:dyDescent="0.6">
      <c r="A516" s="60" t="s">
        <v>353</v>
      </c>
      <c r="B516" s="60" t="s">
        <v>394</v>
      </c>
      <c r="C516" s="60" t="s">
        <v>25</v>
      </c>
      <c r="D516" s="60" t="s">
        <v>165</v>
      </c>
      <c r="E516" s="149" t="s">
        <v>92</v>
      </c>
      <c r="F516" s="150" t="s">
        <v>92</v>
      </c>
      <c r="G516" s="151" t="s">
        <v>92</v>
      </c>
      <c r="H516" s="151" t="s">
        <v>92</v>
      </c>
      <c r="I516" s="151" t="s">
        <v>93</v>
      </c>
      <c r="J516" s="151" t="s">
        <v>92</v>
      </c>
      <c r="K516" s="149" t="s">
        <v>92</v>
      </c>
      <c r="L516" s="151" t="s">
        <v>93</v>
      </c>
      <c r="M516" s="150" t="s">
        <v>93</v>
      </c>
      <c r="N516" s="151" t="s">
        <v>92</v>
      </c>
      <c r="O516" s="151" t="s">
        <v>92</v>
      </c>
      <c r="P516" s="151" t="s">
        <v>93</v>
      </c>
      <c r="Q516" s="151" t="s">
        <v>93</v>
      </c>
      <c r="R516" s="149" t="s">
        <v>93</v>
      </c>
      <c r="S516" s="150" t="s">
        <v>93</v>
      </c>
      <c r="T516" s="151" t="s">
        <v>93</v>
      </c>
    </row>
    <row r="517" spans="1:20" ht="20.25" customHeight="1" x14ac:dyDescent="0.6">
      <c r="A517" s="60" t="s">
        <v>353</v>
      </c>
      <c r="B517" s="60" t="s">
        <v>395</v>
      </c>
      <c r="C517" s="60" t="s">
        <v>5</v>
      </c>
      <c r="D517" s="60" t="s">
        <v>165</v>
      </c>
      <c r="E517" s="149" t="s">
        <v>93</v>
      </c>
      <c r="F517" s="150" t="s">
        <v>93</v>
      </c>
      <c r="G517" s="151" t="s">
        <v>93</v>
      </c>
      <c r="H517" s="151" t="s">
        <v>93</v>
      </c>
      <c r="I517" s="151" t="s">
        <v>92</v>
      </c>
      <c r="J517" s="151" t="s">
        <v>92</v>
      </c>
      <c r="K517" s="149" t="s">
        <v>93</v>
      </c>
      <c r="L517" s="151" t="s">
        <v>93</v>
      </c>
      <c r="M517" s="150" t="s">
        <v>93</v>
      </c>
      <c r="N517" s="151" t="s">
        <v>92</v>
      </c>
      <c r="O517" s="151" t="s">
        <v>92</v>
      </c>
      <c r="P517" s="151" t="s">
        <v>93</v>
      </c>
      <c r="Q517" s="151" t="s">
        <v>93</v>
      </c>
      <c r="R517" s="149" t="s">
        <v>93</v>
      </c>
      <c r="S517" s="150" t="s">
        <v>93</v>
      </c>
      <c r="T517" s="151" t="s">
        <v>92</v>
      </c>
    </row>
    <row r="518" spans="1:20" ht="20.25" customHeight="1" x14ac:dyDescent="0.6">
      <c r="A518" s="60" t="s">
        <v>353</v>
      </c>
      <c r="B518" s="60" t="s">
        <v>397</v>
      </c>
      <c r="C518" s="60" t="s">
        <v>19</v>
      </c>
      <c r="D518" s="60" t="s">
        <v>165</v>
      </c>
      <c r="E518" s="149" t="s">
        <v>93</v>
      </c>
      <c r="F518" s="150" t="s">
        <v>93</v>
      </c>
      <c r="G518" s="151" t="s">
        <v>93</v>
      </c>
      <c r="H518" s="151" t="s">
        <v>93</v>
      </c>
      <c r="I518" s="151" t="s">
        <v>93</v>
      </c>
      <c r="J518" s="151" t="s">
        <v>93</v>
      </c>
      <c r="K518" s="149" t="s">
        <v>93</v>
      </c>
      <c r="L518" s="151" t="s">
        <v>93</v>
      </c>
      <c r="M518" s="150" t="s">
        <v>93</v>
      </c>
      <c r="N518" s="151" t="s">
        <v>92</v>
      </c>
      <c r="O518" s="151" t="s">
        <v>92</v>
      </c>
      <c r="P518" s="151" t="s">
        <v>92</v>
      </c>
      <c r="Q518" s="151" t="s">
        <v>92</v>
      </c>
      <c r="R518" s="149" t="s">
        <v>93</v>
      </c>
      <c r="S518" s="150" t="s">
        <v>93</v>
      </c>
      <c r="T518" s="151" t="s">
        <v>93</v>
      </c>
    </row>
    <row r="519" spans="1:20" ht="20.25" customHeight="1" x14ac:dyDescent="0.6">
      <c r="A519" s="60" t="s">
        <v>353</v>
      </c>
      <c r="B519" s="60" t="s">
        <v>397</v>
      </c>
      <c r="C519" s="60" t="s">
        <v>25</v>
      </c>
      <c r="D519" s="60" t="s">
        <v>165</v>
      </c>
      <c r="E519" s="149" t="s">
        <v>93</v>
      </c>
      <c r="F519" s="150" t="s">
        <v>93</v>
      </c>
      <c r="G519" s="151" t="s">
        <v>93</v>
      </c>
      <c r="H519" s="151" t="s">
        <v>93</v>
      </c>
      <c r="I519" s="151" t="s">
        <v>93</v>
      </c>
      <c r="J519" s="151" t="s">
        <v>93</v>
      </c>
      <c r="K519" s="149" t="s">
        <v>93</v>
      </c>
      <c r="L519" s="151" t="s">
        <v>93</v>
      </c>
      <c r="M519" s="150" t="s">
        <v>93</v>
      </c>
      <c r="N519" s="151" t="s">
        <v>92</v>
      </c>
      <c r="O519" s="151" t="s">
        <v>92</v>
      </c>
      <c r="P519" s="151" t="s">
        <v>92</v>
      </c>
      <c r="Q519" s="151" t="s">
        <v>92</v>
      </c>
      <c r="R519" s="149" t="s">
        <v>93</v>
      </c>
      <c r="S519" s="150" t="s">
        <v>93</v>
      </c>
      <c r="T519" s="151" t="s">
        <v>92</v>
      </c>
    </row>
    <row r="520" spans="1:20" ht="20.25" customHeight="1" x14ac:dyDescent="0.6">
      <c r="A520" s="60" t="s">
        <v>353</v>
      </c>
      <c r="B520" s="60" t="s">
        <v>397</v>
      </c>
      <c r="C520" s="60" t="s">
        <v>44</v>
      </c>
      <c r="D520" s="60" t="s">
        <v>165</v>
      </c>
      <c r="E520" s="149" t="s">
        <v>93</v>
      </c>
      <c r="F520" s="150" t="s">
        <v>93</v>
      </c>
      <c r="G520" s="151" t="s">
        <v>93</v>
      </c>
      <c r="H520" s="151" t="s">
        <v>93</v>
      </c>
      <c r="I520" s="151" t="s">
        <v>93</v>
      </c>
      <c r="J520" s="151" t="s">
        <v>93</v>
      </c>
      <c r="K520" s="149" t="s">
        <v>93</v>
      </c>
      <c r="L520" s="151" t="s">
        <v>93</v>
      </c>
      <c r="M520" s="150" t="s">
        <v>93</v>
      </c>
      <c r="N520" s="151" t="s">
        <v>92</v>
      </c>
      <c r="O520" s="151" t="s">
        <v>92</v>
      </c>
      <c r="P520" s="151" t="s">
        <v>92</v>
      </c>
      <c r="Q520" s="151" t="s">
        <v>92</v>
      </c>
      <c r="R520" s="149" t="s">
        <v>93</v>
      </c>
      <c r="S520" s="150" t="s">
        <v>93</v>
      </c>
      <c r="T520" s="151" t="s">
        <v>93</v>
      </c>
    </row>
    <row r="521" spans="1:20" ht="20.25" customHeight="1" x14ac:dyDescent="0.6">
      <c r="A521" s="60" t="s">
        <v>353</v>
      </c>
      <c r="B521" s="60" t="s">
        <v>839</v>
      </c>
      <c r="C521" s="60" t="s">
        <v>30</v>
      </c>
      <c r="D521" s="60" t="s">
        <v>165</v>
      </c>
      <c r="E521" s="149" t="s">
        <v>93</v>
      </c>
      <c r="F521" s="150" t="s">
        <v>93</v>
      </c>
      <c r="G521" s="151" t="s">
        <v>92</v>
      </c>
      <c r="H521" s="151" t="s">
        <v>92</v>
      </c>
      <c r="I521" s="151" t="s">
        <v>93</v>
      </c>
      <c r="J521" s="151" t="s">
        <v>93</v>
      </c>
      <c r="K521" s="149" t="s">
        <v>92</v>
      </c>
      <c r="L521" s="151" t="s">
        <v>93</v>
      </c>
      <c r="M521" s="150" t="s">
        <v>93</v>
      </c>
      <c r="N521" s="151" t="s">
        <v>92</v>
      </c>
      <c r="O521" s="151" t="s">
        <v>92</v>
      </c>
      <c r="P521" s="151" t="s">
        <v>92</v>
      </c>
      <c r="Q521" s="151" t="s">
        <v>92</v>
      </c>
      <c r="R521" s="149" t="s">
        <v>93</v>
      </c>
      <c r="S521" s="150" t="s">
        <v>93</v>
      </c>
      <c r="T521" s="151" t="s">
        <v>93</v>
      </c>
    </row>
    <row r="522" spans="1:20" ht="20.25" customHeight="1" x14ac:dyDescent="0.6">
      <c r="A522" s="60" t="s">
        <v>353</v>
      </c>
      <c r="B522" s="60" t="s">
        <v>839</v>
      </c>
      <c r="C522" s="60" t="s">
        <v>34</v>
      </c>
      <c r="D522" s="60" t="s">
        <v>165</v>
      </c>
      <c r="E522" s="149" t="s">
        <v>93</v>
      </c>
      <c r="F522" s="150" t="s">
        <v>92</v>
      </c>
      <c r="G522" s="151" t="s">
        <v>93</v>
      </c>
      <c r="H522" s="151" t="s">
        <v>92</v>
      </c>
      <c r="I522" s="151" t="s">
        <v>93</v>
      </c>
      <c r="J522" s="151" t="s">
        <v>92</v>
      </c>
      <c r="K522" s="149" t="s">
        <v>92</v>
      </c>
      <c r="L522" s="151" t="s">
        <v>92</v>
      </c>
      <c r="M522" s="150" t="s">
        <v>93</v>
      </c>
      <c r="N522" s="151" t="s">
        <v>92</v>
      </c>
      <c r="O522" s="151" t="s">
        <v>92</v>
      </c>
      <c r="P522" s="151" t="s">
        <v>92</v>
      </c>
      <c r="Q522" s="151" t="s">
        <v>93</v>
      </c>
      <c r="R522" s="149" t="s">
        <v>93</v>
      </c>
      <c r="S522" s="150" t="s">
        <v>93</v>
      </c>
      <c r="T522" s="151" t="s">
        <v>92</v>
      </c>
    </row>
    <row r="523" spans="1:20" ht="20.25" customHeight="1" x14ac:dyDescent="0.6">
      <c r="A523" s="60" t="s">
        <v>353</v>
      </c>
      <c r="B523" s="60" t="s">
        <v>839</v>
      </c>
      <c r="C523" s="60" t="s">
        <v>44</v>
      </c>
      <c r="D523" s="60" t="s">
        <v>165</v>
      </c>
      <c r="E523" s="149" t="s">
        <v>93</v>
      </c>
      <c r="F523" s="150" t="s">
        <v>93</v>
      </c>
      <c r="G523" s="151" t="s">
        <v>92</v>
      </c>
      <c r="H523" s="151" t="s">
        <v>92</v>
      </c>
      <c r="I523" s="151" t="s">
        <v>93</v>
      </c>
      <c r="J523" s="151" t="s">
        <v>92</v>
      </c>
      <c r="K523" s="149" t="s">
        <v>92</v>
      </c>
      <c r="L523" s="151" t="s">
        <v>92</v>
      </c>
      <c r="M523" s="150" t="s">
        <v>92</v>
      </c>
      <c r="N523" s="151" t="s">
        <v>92</v>
      </c>
      <c r="O523" s="151" t="s">
        <v>92</v>
      </c>
      <c r="P523" s="151" t="s">
        <v>92</v>
      </c>
      <c r="Q523" s="151" t="s">
        <v>92</v>
      </c>
      <c r="R523" s="149" t="s">
        <v>93</v>
      </c>
      <c r="S523" s="150" t="s">
        <v>93</v>
      </c>
      <c r="T523" s="151" t="s">
        <v>93</v>
      </c>
    </row>
    <row r="524" spans="1:20" ht="20.25" customHeight="1" x14ac:dyDescent="0.6">
      <c r="A524" s="60" t="s">
        <v>353</v>
      </c>
      <c r="B524" s="60" t="s">
        <v>868</v>
      </c>
      <c r="C524" s="60" t="s">
        <v>25</v>
      </c>
      <c r="D524" s="60" t="s">
        <v>165</v>
      </c>
      <c r="E524" s="149" t="s">
        <v>93</v>
      </c>
      <c r="F524" s="150" t="s">
        <v>93</v>
      </c>
      <c r="G524" s="151" t="s">
        <v>93</v>
      </c>
      <c r="H524" s="151" t="s">
        <v>93</v>
      </c>
      <c r="I524" s="151" t="s">
        <v>93</v>
      </c>
      <c r="J524" s="151" t="s">
        <v>93</v>
      </c>
      <c r="K524" s="149" t="s">
        <v>92</v>
      </c>
      <c r="L524" s="151" t="s">
        <v>93</v>
      </c>
      <c r="M524" s="150" t="s">
        <v>93</v>
      </c>
      <c r="N524" s="151" t="s">
        <v>92</v>
      </c>
      <c r="O524" s="151" t="s">
        <v>92</v>
      </c>
      <c r="P524" s="151" t="s">
        <v>92</v>
      </c>
      <c r="Q524" s="151" t="s">
        <v>92</v>
      </c>
      <c r="R524" s="149" t="s">
        <v>93</v>
      </c>
      <c r="S524" s="150" t="s">
        <v>93</v>
      </c>
      <c r="T524" s="151" t="s">
        <v>93</v>
      </c>
    </row>
    <row r="525" spans="1:20" ht="20.25" customHeight="1" x14ac:dyDescent="0.6">
      <c r="A525" s="60" t="s">
        <v>398</v>
      </c>
      <c r="B525" s="60" t="s">
        <v>869</v>
      </c>
      <c r="C525" s="60" t="s">
        <v>25</v>
      </c>
      <c r="D525" s="60" t="s">
        <v>165</v>
      </c>
      <c r="E525" s="149" t="s">
        <v>92</v>
      </c>
      <c r="F525" s="150" t="s">
        <v>92</v>
      </c>
      <c r="G525" s="151" t="s">
        <v>93</v>
      </c>
      <c r="H525" s="151" t="s">
        <v>92</v>
      </c>
      <c r="I525" s="151" t="s">
        <v>92</v>
      </c>
      <c r="J525" s="151" t="s">
        <v>92</v>
      </c>
      <c r="K525" s="149" t="s">
        <v>92</v>
      </c>
      <c r="L525" s="151" t="s">
        <v>93</v>
      </c>
      <c r="M525" s="150" t="s">
        <v>93</v>
      </c>
      <c r="N525" s="151" t="s">
        <v>92</v>
      </c>
      <c r="O525" s="151" t="s">
        <v>92</v>
      </c>
      <c r="P525" s="151" t="s">
        <v>92</v>
      </c>
      <c r="Q525" s="151" t="s">
        <v>92</v>
      </c>
      <c r="R525" s="149" t="s">
        <v>93</v>
      </c>
      <c r="S525" s="150" t="s">
        <v>93</v>
      </c>
      <c r="T525" s="151" t="s">
        <v>93</v>
      </c>
    </row>
    <row r="526" spans="1:20" ht="20.25" customHeight="1" x14ac:dyDescent="0.6">
      <c r="A526" s="60" t="s">
        <v>398</v>
      </c>
      <c r="B526" s="60" t="s">
        <v>869</v>
      </c>
      <c r="C526" s="60" t="s">
        <v>651</v>
      </c>
      <c r="D526" s="60" t="s">
        <v>165</v>
      </c>
      <c r="E526" s="149" t="s">
        <v>93</v>
      </c>
      <c r="F526" s="150" t="s">
        <v>92</v>
      </c>
      <c r="G526" s="151" t="s">
        <v>93</v>
      </c>
      <c r="H526" s="151" t="s">
        <v>93</v>
      </c>
      <c r="I526" s="151" t="s">
        <v>93</v>
      </c>
      <c r="J526" s="151" t="s">
        <v>92</v>
      </c>
      <c r="K526" s="149" t="s">
        <v>92</v>
      </c>
      <c r="L526" s="151" t="s">
        <v>93</v>
      </c>
      <c r="M526" s="150" t="s">
        <v>93</v>
      </c>
      <c r="N526" s="151" t="s">
        <v>92</v>
      </c>
      <c r="O526" s="151" t="s">
        <v>92</v>
      </c>
      <c r="P526" s="151" t="s">
        <v>92</v>
      </c>
      <c r="Q526" s="151" t="s">
        <v>92</v>
      </c>
      <c r="R526" s="149" t="s">
        <v>92</v>
      </c>
      <c r="S526" s="150" t="s">
        <v>93</v>
      </c>
      <c r="T526" s="151" t="s">
        <v>93</v>
      </c>
    </row>
    <row r="527" spans="1:20" ht="20.25" customHeight="1" x14ac:dyDescent="0.6">
      <c r="A527" s="60" t="s">
        <v>398</v>
      </c>
      <c r="B527" s="60" t="s">
        <v>400</v>
      </c>
      <c r="C527" s="60" t="s">
        <v>5</v>
      </c>
      <c r="D527" s="60" t="s">
        <v>167</v>
      </c>
      <c r="E527" s="149" t="s">
        <v>93</v>
      </c>
      <c r="F527" s="150" t="s">
        <v>93</v>
      </c>
      <c r="G527" s="151" t="s">
        <v>93</v>
      </c>
      <c r="H527" s="151" t="s">
        <v>92</v>
      </c>
      <c r="I527" s="151" t="s">
        <v>93</v>
      </c>
      <c r="J527" s="151" t="s">
        <v>93</v>
      </c>
      <c r="K527" s="149" t="s">
        <v>92</v>
      </c>
      <c r="L527" s="151" t="s">
        <v>93</v>
      </c>
      <c r="M527" s="150" t="s">
        <v>93</v>
      </c>
      <c r="N527" s="151" t="s">
        <v>92</v>
      </c>
      <c r="O527" s="151" t="s">
        <v>92</v>
      </c>
      <c r="P527" s="151" t="s">
        <v>92</v>
      </c>
      <c r="Q527" s="151" t="s">
        <v>92</v>
      </c>
      <c r="R527" s="149" t="s">
        <v>93</v>
      </c>
      <c r="S527" s="150" t="s">
        <v>93</v>
      </c>
      <c r="T527" s="151" t="s">
        <v>92</v>
      </c>
    </row>
    <row r="528" spans="1:20" ht="20.25" customHeight="1" x14ac:dyDescent="0.6">
      <c r="A528" s="60" t="s">
        <v>398</v>
      </c>
      <c r="B528" s="60" t="s">
        <v>400</v>
      </c>
      <c r="C528" s="60" t="s">
        <v>25</v>
      </c>
      <c r="D528" s="60" t="s">
        <v>167</v>
      </c>
      <c r="E528" s="149" t="s">
        <v>93</v>
      </c>
      <c r="F528" s="150" t="s">
        <v>92</v>
      </c>
      <c r="G528" s="151" t="s">
        <v>93</v>
      </c>
      <c r="H528" s="151" t="s">
        <v>92</v>
      </c>
      <c r="I528" s="151" t="s">
        <v>93</v>
      </c>
      <c r="J528" s="151" t="s">
        <v>93</v>
      </c>
      <c r="K528" s="149" t="s">
        <v>93</v>
      </c>
      <c r="L528" s="151" t="s">
        <v>93</v>
      </c>
      <c r="M528" s="150" t="s">
        <v>93</v>
      </c>
      <c r="N528" s="151" t="s">
        <v>92</v>
      </c>
      <c r="O528" s="151" t="s">
        <v>92</v>
      </c>
      <c r="P528" s="151" t="s">
        <v>92</v>
      </c>
      <c r="Q528" s="151" t="s">
        <v>93</v>
      </c>
      <c r="R528" s="149" t="s">
        <v>92</v>
      </c>
      <c r="S528" s="150" t="s">
        <v>92</v>
      </c>
      <c r="T528" s="151" t="s">
        <v>92</v>
      </c>
    </row>
    <row r="529" spans="1:20" ht="20.25" customHeight="1" x14ac:dyDescent="0.6">
      <c r="A529" s="60" t="s">
        <v>398</v>
      </c>
      <c r="B529" s="60" t="s">
        <v>400</v>
      </c>
      <c r="C529" s="60" t="s">
        <v>44</v>
      </c>
      <c r="D529" s="60" t="s">
        <v>167</v>
      </c>
      <c r="E529" s="149" t="s">
        <v>93</v>
      </c>
      <c r="F529" s="150" t="s">
        <v>92</v>
      </c>
      <c r="G529" s="151" t="s">
        <v>93</v>
      </c>
      <c r="H529" s="151" t="s">
        <v>93</v>
      </c>
      <c r="I529" s="151" t="s">
        <v>93</v>
      </c>
      <c r="J529" s="151" t="s">
        <v>93</v>
      </c>
      <c r="K529" s="149" t="s">
        <v>92</v>
      </c>
      <c r="L529" s="151" t="s">
        <v>93</v>
      </c>
      <c r="M529" s="150" t="s">
        <v>93</v>
      </c>
      <c r="N529" s="151" t="s">
        <v>93</v>
      </c>
      <c r="O529" s="151" t="s">
        <v>93</v>
      </c>
      <c r="P529" s="151" t="s">
        <v>93</v>
      </c>
      <c r="Q529" s="151" t="s">
        <v>93</v>
      </c>
      <c r="R529" s="149" t="s">
        <v>93</v>
      </c>
      <c r="S529" s="150" t="s">
        <v>93</v>
      </c>
      <c r="T529" s="151" t="s">
        <v>93</v>
      </c>
    </row>
    <row r="530" spans="1:20" ht="20.25" customHeight="1" x14ac:dyDescent="0.6">
      <c r="A530" s="60" t="s">
        <v>398</v>
      </c>
      <c r="B530" s="60" t="s">
        <v>401</v>
      </c>
      <c r="C530" s="60" t="s">
        <v>25</v>
      </c>
      <c r="D530" s="60" t="s">
        <v>165</v>
      </c>
      <c r="E530" s="149" t="s">
        <v>93</v>
      </c>
      <c r="F530" s="150" t="s">
        <v>92</v>
      </c>
      <c r="G530" s="151" t="s">
        <v>93</v>
      </c>
      <c r="H530" s="151" t="s">
        <v>92</v>
      </c>
      <c r="I530" s="151" t="s">
        <v>92</v>
      </c>
      <c r="J530" s="151" t="s">
        <v>92</v>
      </c>
      <c r="K530" s="149" t="s">
        <v>92</v>
      </c>
      <c r="L530" s="151" t="s">
        <v>92</v>
      </c>
      <c r="M530" s="150" t="s">
        <v>93</v>
      </c>
      <c r="N530" s="151" t="s">
        <v>92</v>
      </c>
      <c r="O530" s="151" t="s">
        <v>92</v>
      </c>
      <c r="P530" s="151" t="s">
        <v>92</v>
      </c>
      <c r="Q530" s="151" t="s">
        <v>93</v>
      </c>
      <c r="R530" s="149" t="s">
        <v>93</v>
      </c>
      <c r="S530" s="150" t="s">
        <v>93</v>
      </c>
      <c r="T530" s="151" t="s">
        <v>93</v>
      </c>
    </row>
    <row r="531" spans="1:20" ht="20.25" customHeight="1" x14ac:dyDescent="0.6">
      <c r="A531" s="60" t="s">
        <v>398</v>
      </c>
      <c r="B531" s="60" t="s">
        <v>828</v>
      </c>
      <c r="C531" s="60" t="s">
        <v>5</v>
      </c>
      <c r="D531" s="60" t="s">
        <v>165</v>
      </c>
      <c r="E531" s="149" t="s">
        <v>93</v>
      </c>
      <c r="F531" s="150" t="s">
        <v>93</v>
      </c>
      <c r="G531" s="151" t="s">
        <v>93</v>
      </c>
      <c r="H531" s="151" t="s">
        <v>93</v>
      </c>
      <c r="I531" s="151" t="s">
        <v>93</v>
      </c>
      <c r="J531" s="151" t="s">
        <v>93</v>
      </c>
      <c r="K531" s="149" t="s">
        <v>93</v>
      </c>
      <c r="L531" s="151" t="s">
        <v>93</v>
      </c>
      <c r="M531" s="150" t="s">
        <v>93</v>
      </c>
      <c r="N531" s="151" t="s">
        <v>92</v>
      </c>
      <c r="O531" s="151" t="s">
        <v>92</v>
      </c>
      <c r="P531" s="151" t="s">
        <v>93</v>
      </c>
      <c r="Q531" s="151" t="s">
        <v>93</v>
      </c>
      <c r="R531" s="149" t="s">
        <v>93</v>
      </c>
      <c r="S531" s="150" t="s">
        <v>93</v>
      </c>
      <c r="T531" s="151" t="s">
        <v>93</v>
      </c>
    </row>
    <row r="532" spans="1:20" ht="20.25" customHeight="1" x14ac:dyDescent="0.6">
      <c r="A532" s="60" t="s">
        <v>398</v>
      </c>
      <c r="B532" s="60" t="s">
        <v>402</v>
      </c>
      <c r="C532" s="60" t="s">
        <v>21</v>
      </c>
      <c r="D532" s="60" t="s">
        <v>165</v>
      </c>
      <c r="E532" s="149" t="s">
        <v>92</v>
      </c>
      <c r="F532" s="150" t="s">
        <v>93</v>
      </c>
      <c r="G532" s="151" t="s">
        <v>93</v>
      </c>
      <c r="H532" s="151" t="s">
        <v>93</v>
      </c>
      <c r="I532" s="151" t="s">
        <v>93</v>
      </c>
      <c r="J532" s="151" t="s">
        <v>92</v>
      </c>
      <c r="K532" s="149" t="s">
        <v>92</v>
      </c>
      <c r="L532" s="151" t="s">
        <v>93</v>
      </c>
      <c r="M532" s="150" t="s">
        <v>93</v>
      </c>
      <c r="N532" s="151" t="s">
        <v>93</v>
      </c>
      <c r="O532" s="151" t="s">
        <v>93</v>
      </c>
      <c r="P532" s="151" t="s">
        <v>92</v>
      </c>
      <c r="Q532" s="151" t="s">
        <v>93</v>
      </c>
      <c r="R532" s="149" t="s">
        <v>93</v>
      </c>
      <c r="S532" s="150" t="s">
        <v>93</v>
      </c>
      <c r="T532" s="151" t="s">
        <v>93</v>
      </c>
    </row>
    <row r="533" spans="1:20" ht="20.25" customHeight="1" x14ac:dyDescent="0.6">
      <c r="A533" s="60" t="s">
        <v>398</v>
      </c>
      <c r="B533" s="60" t="s">
        <v>840</v>
      </c>
      <c r="C533" s="60" t="s">
        <v>233</v>
      </c>
      <c r="D533" s="60" t="s">
        <v>165</v>
      </c>
      <c r="E533" s="149" t="s">
        <v>93</v>
      </c>
      <c r="F533" s="150" t="s">
        <v>93</v>
      </c>
      <c r="G533" s="151" t="s">
        <v>93</v>
      </c>
      <c r="H533" s="151" t="s">
        <v>92</v>
      </c>
      <c r="I533" s="151" t="s">
        <v>93</v>
      </c>
      <c r="J533" s="151" t="s">
        <v>92</v>
      </c>
      <c r="K533" s="149" t="s">
        <v>93</v>
      </c>
      <c r="L533" s="151" t="s">
        <v>93</v>
      </c>
      <c r="M533" s="150" t="s">
        <v>93</v>
      </c>
      <c r="N533" s="151" t="s">
        <v>93</v>
      </c>
      <c r="O533" s="151" t="s">
        <v>92</v>
      </c>
      <c r="P533" s="151" t="s">
        <v>92</v>
      </c>
      <c r="Q533" s="151" t="s">
        <v>93</v>
      </c>
      <c r="R533" s="149" t="s">
        <v>93</v>
      </c>
      <c r="S533" s="150" t="s">
        <v>93</v>
      </c>
      <c r="T533" s="151" t="s">
        <v>93</v>
      </c>
    </row>
    <row r="534" spans="1:20" ht="20.25" customHeight="1" x14ac:dyDescent="0.6">
      <c r="A534" s="60" t="s">
        <v>398</v>
      </c>
      <c r="B534" s="60" t="s">
        <v>840</v>
      </c>
      <c r="C534" s="60" t="s">
        <v>23</v>
      </c>
      <c r="D534" s="60" t="s">
        <v>165</v>
      </c>
      <c r="E534" s="149" t="s">
        <v>93</v>
      </c>
      <c r="F534" s="150" t="s">
        <v>93</v>
      </c>
      <c r="G534" s="151" t="s">
        <v>93</v>
      </c>
      <c r="H534" s="151" t="s">
        <v>93</v>
      </c>
      <c r="I534" s="151" t="s">
        <v>92</v>
      </c>
      <c r="J534" s="151" t="s">
        <v>92</v>
      </c>
      <c r="K534" s="149" t="s">
        <v>92</v>
      </c>
      <c r="L534" s="151" t="s">
        <v>93</v>
      </c>
      <c r="M534" s="150" t="s">
        <v>93</v>
      </c>
      <c r="N534" s="151" t="s">
        <v>92</v>
      </c>
      <c r="O534" s="151" t="s">
        <v>92</v>
      </c>
      <c r="P534" s="151" t="s">
        <v>93</v>
      </c>
      <c r="Q534" s="151" t="s">
        <v>93</v>
      </c>
      <c r="R534" s="149" t="s">
        <v>93</v>
      </c>
      <c r="S534" s="150" t="s">
        <v>93</v>
      </c>
      <c r="T534" s="151" t="s">
        <v>93</v>
      </c>
    </row>
    <row r="535" spans="1:20" ht="20.25" customHeight="1" x14ac:dyDescent="0.6">
      <c r="A535" s="60" t="s">
        <v>398</v>
      </c>
      <c r="B535" s="60" t="s">
        <v>840</v>
      </c>
      <c r="C535" s="60" t="s">
        <v>34</v>
      </c>
      <c r="D535" s="60" t="s">
        <v>165</v>
      </c>
      <c r="E535" s="149" t="s">
        <v>93</v>
      </c>
      <c r="F535" s="150" t="s">
        <v>93</v>
      </c>
      <c r="G535" s="151" t="s">
        <v>93</v>
      </c>
      <c r="H535" s="151" t="s">
        <v>93</v>
      </c>
      <c r="I535" s="151" t="s">
        <v>93</v>
      </c>
      <c r="J535" s="151" t="s">
        <v>93</v>
      </c>
      <c r="K535" s="149" t="s">
        <v>93</v>
      </c>
      <c r="L535" s="151" t="s">
        <v>93</v>
      </c>
      <c r="M535" s="150" t="s">
        <v>93</v>
      </c>
      <c r="N535" s="151" t="s">
        <v>92</v>
      </c>
      <c r="O535" s="151" t="s">
        <v>92</v>
      </c>
      <c r="P535" s="151" t="s">
        <v>92</v>
      </c>
      <c r="Q535" s="151" t="s">
        <v>93</v>
      </c>
      <c r="R535" s="149" t="s">
        <v>93</v>
      </c>
      <c r="S535" s="150" t="s">
        <v>93</v>
      </c>
      <c r="T535" s="151" t="s">
        <v>93</v>
      </c>
    </row>
    <row r="536" spans="1:20" ht="20.25" customHeight="1" x14ac:dyDescent="0.6">
      <c r="A536" s="60" t="s">
        <v>398</v>
      </c>
      <c r="B536" s="60" t="s">
        <v>870</v>
      </c>
      <c r="C536" s="60" t="s">
        <v>5</v>
      </c>
      <c r="D536" s="60" t="s">
        <v>167</v>
      </c>
      <c r="E536" s="149" t="s">
        <v>92</v>
      </c>
      <c r="F536" s="150" t="s">
        <v>92</v>
      </c>
      <c r="G536" s="151" t="s">
        <v>93</v>
      </c>
      <c r="H536" s="151" t="s">
        <v>92</v>
      </c>
      <c r="I536" s="151" t="s">
        <v>92</v>
      </c>
      <c r="J536" s="151" t="s">
        <v>92</v>
      </c>
      <c r="K536" s="149" t="s">
        <v>92</v>
      </c>
      <c r="L536" s="151" t="s">
        <v>93</v>
      </c>
      <c r="M536" s="150" t="s">
        <v>93</v>
      </c>
      <c r="N536" s="151" t="s">
        <v>92</v>
      </c>
      <c r="O536" s="151" t="s">
        <v>92</v>
      </c>
      <c r="P536" s="151" t="s">
        <v>92</v>
      </c>
      <c r="Q536" s="151" t="s">
        <v>92</v>
      </c>
      <c r="R536" s="149" t="s">
        <v>93</v>
      </c>
      <c r="S536" s="150" t="s">
        <v>93</v>
      </c>
      <c r="T536" s="151" t="s">
        <v>93</v>
      </c>
    </row>
    <row r="537" spans="1:20" ht="20.25" customHeight="1" x14ac:dyDescent="0.6">
      <c r="A537" s="60" t="s">
        <v>398</v>
      </c>
      <c r="B537" s="60" t="s">
        <v>870</v>
      </c>
      <c r="C537" s="60" t="s">
        <v>23</v>
      </c>
      <c r="D537" s="60" t="s">
        <v>167</v>
      </c>
      <c r="E537" s="149" t="s">
        <v>93</v>
      </c>
      <c r="F537" s="150" t="s">
        <v>92</v>
      </c>
      <c r="G537" s="151" t="s">
        <v>93</v>
      </c>
      <c r="H537" s="151" t="s">
        <v>93</v>
      </c>
      <c r="I537" s="151" t="s">
        <v>93</v>
      </c>
      <c r="J537" s="151" t="s">
        <v>93</v>
      </c>
      <c r="K537" s="149" t="s">
        <v>92</v>
      </c>
      <c r="L537" s="151" t="s">
        <v>92</v>
      </c>
      <c r="M537" s="150" t="s">
        <v>93</v>
      </c>
      <c r="N537" s="151" t="s">
        <v>92</v>
      </c>
      <c r="O537" s="151" t="s">
        <v>92</v>
      </c>
      <c r="P537" s="151" t="s">
        <v>93</v>
      </c>
      <c r="Q537" s="151" t="s">
        <v>93</v>
      </c>
      <c r="R537" s="149" t="s">
        <v>93</v>
      </c>
      <c r="S537" s="150" t="s">
        <v>93</v>
      </c>
      <c r="T537" s="151" t="s">
        <v>93</v>
      </c>
    </row>
    <row r="538" spans="1:20" ht="20.25" customHeight="1" x14ac:dyDescent="0.6">
      <c r="A538" s="60" t="s">
        <v>398</v>
      </c>
      <c r="B538" s="60" t="s">
        <v>870</v>
      </c>
      <c r="C538" s="60" t="s">
        <v>25</v>
      </c>
      <c r="D538" s="60" t="s">
        <v>167</v>
      </c>
      <c r="E538" s="149" t="s">
        <v>93</v>
      </c>
      <c r="F538" s="150" t="s">
        <v>92</v>
      </c>
      <c r="G538" s="151" t="s">
        <v>93</v>
      </c>
      <c r="H538" s="151" t="s">
        <v>93</v>
      </c>
      <c r="I538" s="151" t="s">
        <v>93</v>
      </c>
      <c r="J538" s="151" t="s">
        <v>92</v>
      </c>
      <c r="K538" s="149" t="s">
        <v>92</v>
      </c>
      <c r="L538" s="151" t="s">
        <v>93</v>
      </c>
      <c r="M538" s="150" t="s">
        <v>93</v>
      </c>
      <c r="N538" s="151" t="s">
        <v>93</v>
      </c>
      <c r="O538" s="151" t="s">
        <v>92</v>
      </c>
      <c r="P538" s="151" t="s">
        <v>93</v>
      </c>
      <c r="Q538" s="151" t="s">
        <v>92</v>
      </c>
      <c r="R538" s="149" t="s">
        <v>93</v>
      </c>
      <c r="S538" s="150" t="s">
        <v>93</v>
      </c>
      <c r="T538" s="151" t="s">
        <v>93</v>
      </c>
    </row>
    <row r="539" spans="1:20" ht="20.25" customHeight="1" x14ac:dyDescent="0.6">
      <c r="A539" s="60" t="s">
        <v>398</v>
      </c>
      <c r="B539" s="60" t="s">
        <v>870</v>
      </c>
      <c r="C539" s="60" t="s">
        <v>30</v>
      </c>
      <c r="D539" s="60" t="s">
        <v>167</v>
      </c>
      <c r="E539" s="149" t="s">
        <v>93</v>
      </c>
      <c r="F539" s="150" t="s">
        <v>92</v>
      </c>
      <c r="G539" s="151" t="s">
        <v>93</v>
      </c>
      <c r="H539" s="151" t="s">
        <v>93</v>
      </c>
      <c r="I539" s="151" t="s">
        <v>93</v>
      </c>
      <c r="J539" s="151" t="s">
        <v>93</v>
      </c>
      <c r="K539" s="149" t="s">
        <v>92</v>
      </c>
      <c r="L539" s="151" t="s">
        <v>93</v>
      </c>
      <c r="M539" s="150" t="s">
        <v>93</v>
      </c>
      <c r="N539" s="151" t="s">
        <v>92</v>
      </c>
      <c r="O539" s="151" t="s">
        <v>92</v>
      </c>
      <c r="P539" s="151" t="s">
        <v>93</v>
      </c>
      <c r="Q539" s="151" t="s">
        <v>93</v>
      </c>
      <c r="R539" s="149" t="s">
        <v>93</v>
      </c>
      <c r="S539" s="150" t="s">
        <v>93</v>
      </c>
      <c r="T539" s="151" t="s">
        <v>93</v>
      </c>
    </row>
    <row r="540" spans="1:20" ht="20.25" customHeight="1" x14ac:dyDescent="0.6">
      <c r="A540" s="60" t="s">
        <v>398</v>
      </c>
      <c r="B540" s="60" t="s">
        <v>870</v>
      </c>
      <c r="C540" s="60" t="s">
        <v>32</v>
      </c>
      <c r="D540" s="60" t="s">
        <v>167</v>
      </c>
      <c r="E540" s="149" t="s">
        <v>93</v>
      </c>
      <c r="F540" s="150" t="s">
        <v>92</v>
      </c>
      <c r="G540" s="151" t="s">
        <v>93</v>
      </c>
      <c r="H540" s="151" t="s">
        <v>92</v>
      </c>
      <c r="I540" s="151" t="s">
        <v>93</v>
      </c>
      <c r="J540" s="151" t="s">
        <v>93</v>
      </c>
      <c r="K540" s="149" t="s">
        <v>92</v>
      </c>
      <c r="L540" s="151" t="s">
        <v>93</v>
      </c>
      <c r="M540" s="150" t="s">
        <v>93</v>
      </c>
      <c r="N540" s="151" t="s">
        <v>93</v>
      </c>
      <c r="O540" s="151" t="s">
        <v>92</v>
      </c>
      <c r="P540" s="151" t="s">
        <v>93</v>
      </c>
      <c r="Q540" s="151" t="s">
        <v>93</v>
      </c>
      <c r="R540" s="149" t="s">
        <v>93</v>
      </c>
      <c r="S540" s="150" t="s">
        <v>93</v>
      </c>
      <c r="T540" s="151" t="s">
        <v>93</v>
      </c>
    </row>
    <row r="541" spans="1:20" ht="20.25" customHeight="1" x14ac:dyDescent="0.6">
      <c r="A541" s="60" t="s">
        <v>398</v>
      </c>
      <c r="B541" s="60" t="s">
        <v>870</v>
      </c>
      <c r="C541" s="60" t="s">
        <v>34</v>
      </c>
      <c r="D541" s="60" t="s">
        <v>167</v>
      </c>
      <c r="E541" s="149" t="s">
        <v>93</v>
      </c>
      <c r="F541" s="150" t="s">
        <v>92</v>
      </c>
      <c r="G541" s="151" t="s">
        <v>92</v>
      </c>
      <c r="H541" s="151" t="s">
        <v>93</v>
      </c>
      <c r="I541" s="151" t="s">
        <v>93</v>
      </c>
      <c r="J541" s="151" t="s">
        <v>92</v>
      </c>
      <c r="K541" s="149" t="s">
        <v>92</v>
      </c>
      <c r="L541" s="151" t="s">
        <v>92</v>
      </c>
      <c r="M541" s="150" t="s">
        <v>93</v>
      </c>
      <c r="N541" s="151" t="s">
        <v>92</v>
      </c>
      <c r="O541" s="151" t="s">
        <v>92</v>
      </c>
      <c r="P541" s="151" t="s">
        <v>93</v>
      </c>
      <c r="Q541" s="151" t="s">
        <v>93</v>
      </c>
      <c r="R541" s="149" t="s">
        <v>93</v>
      </c>
      <c r="S541" s="150" t="s">
        <v>93</v>
      </c>
      <c r="T541" s="151" t="s">
        <v>93</v>
      </c>
    </row>
    <row r="542" spans="1:20" ht="20.25" customHeight="1" x14ac:dyDescent="0.6">
      <c r="A542" s="60" t="s">
        <v>398</v>
      </c>
      <c r="B542" s="60" t="s">
        <v>870</v>
      </c>
      <c r="C542" s="60" t="s">
        <v>650</v>
      </c>
      <c r="D542" s="60" t="s">
        <v>167</v>
      </c>
      <c r="E542" s="149" t="s">
        <v>93</v>
      </c>
      <c r="F542" s="150" t="s">
        <v>92</v>
      </c>
      <c r="G542" s="151" t="s">
        <v>93</v>
      </c>
      <c r="H542" s="151" t="s">
        <v>92</v>
      </c>
      <c r="I542" s="151" t="s">
        <v>93</v>
      </c>
      <c r="J542" s="151" t="s">
        <v>93</v>
      </c>
      <c r="K542" s="149" t="s">
        <v>92</v>
      </c>
      <c r="L542" s="151" t="s">
        <v>93</v>
      </c>
      <c r="M542" s="150" t="s">
        <v>93</v>
      </c>
      <c r="N542" s="151" t="s">
        <v>92</v>
      </c>
      <c r="O542" s="151" t="s">
        <v>92</v>
      </c>
      <c r="P542" s="151" t="s">
        <v>92</v>
      </c>
      <c r="Q542" s="151" t="s">
        <v>92</v>
      </c>
      <c r="R542" s="149" t="s">
        <v>93</v>
      </c>
      <c r="S542" s="150" t="s">
        <v>93</v>
      </c>
      <c r="T542" s="151" t="s">
        <v>93</v>
      </c>
    </row>
    <row r="543" spans="1:20" ht="20.25" customHeight="1" x14ac:dyDescent="0.6">
      <c r="A543" s="60" t="s">
        <v>398</v>
      </c>
      <c r="B543" s="60" t="s">
        <v>870</v>
      </c>
      <c r="C543" s="60" t="s">
        <v>40</v>
      </c>
      <c r="D543" s="60" t="s">
        <v>167</v>
      </c>
      <c r="E543" s="149" t="s">
        <v>93</v>
      </c>
      <c r="F543" s="150" t="s">
        <v>93</v>
      </c>
      <c r="G543" s="151" t="s">
        <v>92</v>
      </c>
      <c r="H543" s="151" t="s">
        <v>92</v>
      </c>
      <c r="I543" s="151" t="s">
        <v>93</v>
      </c>
      <c r="J543" s="151" t="s">
        <v>93</v>
      </c>
      <c r="K543" s="149" t="s">
        <v>92</v>
      </c>
      <c r="L543" s="151" t="s">
        <v>93</v>
      </c>
      <c r="M543" s="150" t="s">
        <v>93</v>
      </c>
      <c r="N543" s="151" t="s">
        <v>92</v>
      </c>
      <c r="O543" s="151" t="s">
        <v>92</v>
      </c>
      <c r="P543" s="151" t="s">
        <v>92</v>
      </c>
      <c r="Q543" s="151" t="s">
        <v>92</v>
      </c>
      <c r="R543" s="149" t="s">
        <v>93</v>
      </c>
      <c r="S543" s="150" t="s">
        <v>93</v>
      </c>
      <c r="T543" s="151" t="s">
        <v>93</v>
      </c>
    </row>
    <row r="544" spans="1:20" ht="20.25" customHeight="1" x14ac:dyDescent="0.6">
      <c r="A544" s="60" t="s">
        <v>398</v>
      </c>
      <c r="B544" s="60" t="s">
        <v>870</v>
      </c>
      <c r="C544" s="60" t="s">
        <v>44</v>
      </c>
      <c r="D544" s="60" t="s">
        <v>167</v>
      </c>
      <c r="E544" s="149" t="s">
        <v>93</v>
      </c>
      <c r="F544" s="150" t="s">
        <v>92</v>
      </c>
      <c r="G544" s="151" t="s">
        <v>93</v>
      </c>
      <c r="H544" s="151" t="s">
        <v>93</v>
      </c>
      <c r="I544" s="151" t="s">
        <v>93</v>
      </c>
      <c r="J544" s="151" t="s">
        <v>93</v>
      </c>
      <c r="K544" s="149" t="s">
        <v>92</v>
      </c>
      <c r="L544" s="151" t="s">
        <v>93</v>
      </c>
      <c r="M544" s="150" t="s">
        <v>93</v>
      </c>
      <c r="N544" s="151" t="s">
        <v>92</v>
      </c>
      <c r="O544" s="151" t="s">
        <v>92</v>
      </c>
      <c r="P544" s="151" t="s">
        <v>92</v>
      </c>
      <c r="Q544" s="151" t="s">
        <v>92</v>
      </c>
      <c r="R544" s="149" t="s">
        <v>93</v>
      </c>
      <c r="S544" s="150" t="s">
        <v>93</v>
      </c>
      <c r="T544" s="151" t="s">
        <v>93</v>
      </c>
    </row>
    <row r="545" spans="1:20" ht="20.25" customHeight="1" x14ac:dyDescent="0.6">
      <c r="A545" s="60" t="s">
        <v>398</v>
      </c>
      <c r="B545" s="60" t="s">
        <v>870</v>
      </c>
      <c r="C545" s="60" t="s">
        <v>46</v>
      </c>
      <c r="D545" s="60" t="s">
        <v>167</v>
      </c>
      <c r="E545" s="149" t="s">
        <v>93</v>
      </c>
      <c r="F545" s="150" t="s">
        <v>92</v>
      </c>
      <c r="G545" s="151" t="s">
        <v>93</v>
      </c>
      <c r="H545" s="151" t="s">
        <v>92</v>
      </c>
      <c r="I545" s="151" t="s">
        <v>93</v>
      </c>
      <c r="J545" s="151" t="s">
        <v>93</v>
      </c>
      <c r="K545" s="149" t="s">
        <v>92</v>
      </c>
      <c r="L545" s="151" t="s">
        <v>93</v>
      </c>
      <c r="M545" s="150" t="s">
        <v>93</v>
      </c>
      <c r="N545" s="151" t="s">
        <v>92</v>
      </c>
      <c r="O545" s="151" t="s">
        <v>92</v>
      </c>
      <c r="P545" s="151" t="s">
        <v>93</v>
      </c>
      <c r="Q545" s="151" t="s">
        <v>93</v>
      </c>
      <c r="R545" s="149" t="s">
        <v>93</v>
      </c>
      <c r="S545" s="150" t="s">
        <v>92</v>
      </c>
      <c r="T545" s="151" t="s">
        <v>92</v>
      </c>
    </row>
    <row r="546" spans="1:20" ht="20.25" customHeight="1" x14ac:dyDescent="0.6">
      <c r="A546" s="60" t="s">
        <v>398</v>
      </c>
      <c r="B546" s="60" t="s">
        <v>870</v>
      </c>
      <c r="C546" s="60" t="s">
        <v>48</v>
      </c>
      <c r="D546" s="60" t="s">
        <v>167</v>
      </c>
      <c r="E546" s="149" t="s">
        <v>93</v>
      </c>
      <c r="F546" s="150" t="s">
        <v>93</v>
      </c>
      <c r="G546" s="151" t="s">
        <v>93</v>
      </c>
      <c r="H546" s="151" t="s">
        <v>93</v>
      </c>
      <c r="I546" s="151" t="s">
        <v>93</v>
      </c>
      <c r="J546" s="151" t="s">
        <v>93</v>
      </c>
      <c r="K546" s="149" t="s">
        <v>92</v>
      </c>
      <c r="L546" s="151" t="s">
        <v>93</v>
      </c>
      <c r="M546" s="150" t="s">
        <v>93</v>
      </c>
      <c r="N546" s="151" t="s">
        <v>92</v>
      </c>
      <c r="O546" s="151" t="s">
        <v>92</v>
      </c>
      <c r="P546" s="151" t="s">
        <v>93</v>
      </c>
      <c r="Q546" s="151" t="s">
        <v>93</v>
      </c>
      <c r="R546" s="149" t="s">
        <v>93</v>
      </c>
      <c r="S546" s="150" t="s">
        <v>92</v>
      </c>
      <c r="T546" s="151" t="s">
        <v>93</v>
      </c>
    </row>
    <row r="547" spans="1:20" ht="20.25" customHeight="1" x14ac:dyDescent="0.6">
      <c r="A547" s="60" t="s">
        <v>398</v>
      </c>
      <c r="B547" s="60" t="s">
        <v>404</v>
      </c>
      <c r="C547" s="60" t="s">
        <v>5</v>
      </c>
      <c r="D547" s="60" t="s">
        <v>165</v>
      </c>
      <c r="E547" s="149" t="s">
        <v>93</v>
      </c>
      <c r="F547" s="150" t="s">
        <v>92</v>
      </c>
      <c r="G547" s="151" t="s">
        <v>93</v>
      </c>
      <c r="H547" s="151" t="s">
        <v>93</v>
      </c>
      <c r="I547" s="151" t="s">
        <v>93</v>
      </c>
      <c r="J547" s="151" t="s">
        <v>92</v>
      </c>
      <c r="K547" s="149" t="s">
        <v>92</v>
      </c>
      <c r="L547" s="151" t="s">
        <v>93</v>
      </c>
      <c r="M547" s="150" t="s">
        <v>93</v>
      </c>
      <c r="N547" s="151" t="s">
        <v>93</v>
      </c>
      <c r="O547" s="151" t="s">
        <v>92</v>
      </c>
      <c r="P547" s="151" t="s">
        <v>93</v>
      </c>
      <c r="Q547" s="151" t="s">
        <v>93</v>
      </c>
      <c r="R547" s="149" t="s">
        <v>93</v>
      </c>
      <c r="S547" s="150" t="s">
        <v>93</v>
      </c>
      <c r="T547" s="151" t="s">
        <v>93</v>
      </c>
    </row>
    <row r="548" spans="1:20" ht="20.25" customHeight="1" x14ac:dyDescent="0.6">
      <c r="A548" s="60" t="s">
        <v>398</v>
      </c>
      <c r="B548" s="60" t="s">
        <v>405</v>
      </c>
      <c r="C548" s="60" t="s">
        <v>169</v>
      </c>
      <c r="D548" s="60" t="s">
        <v>165</v>
      </c>
      <c r="E548" s="149" t="s">
        <v>93</v>
      </c>
      <c r="F548" s="150" t="s">
        <v>93</v>
      </c>
      <c r="G548" s="151" t="s">
        <v>93</v>
      </c>
      <c r="H548" s="151" t="s">
        <v>93</v>
      </c>
      <c r="I548" s="151" t="s">
        <v>93</v>
      </c>
      <c r="J548" s="151" t="s">
        <v>92</v>
      </c>
      <c r="K548" s="149" t="s">
        <v>92</v>
      </c>
      <c r="L548" s="151" t="s">
        <v>93</v>
      </c>
      <c r="M548" s="150" t="s">
        <v>93</v>
      </c>
      <c r="N548" s="151" t="s">
        <v>93</v>
      </c>
      <c r="O548" s="151" t="s">
        <v>92</v>
      </c>
      <c r="P548" s="151" t="s">
        <v>93</v>
      </c>
      <c r="Q548" s="151" t="s">
        <v>93</v>
      </c>
      <c r="R548" s="149" t="s">
        <v>93</v>
      </c>
      <c r="S548" s="150" t="s">
        <v>93</v>
      </c>
      <c r="T548" s="151" t="s">
        <v>93</v>
      </c>
    </row>
    <row r="549" spans="1:20" ht="20.25" customHeight="1" x14ac:dyDescent="0.6">
      <c r="A549" s="60" t="s">
        <v>406</v>
      </c>
      <c r="B549" s="60" t="s">
        <v>407</v>
      </c>
      <c r="C549" s="60" t="s">
        <v>5</v>
      </c>
      <c r="D549" s="60" t="s">
        <v>165</v>
      </c>
      <c r="E549" s="149" t="s">
        <v>93</v>
      </c>
      <c r="F549" s="150" t="s">
        <v>93</v>
      </c>
      <c r="G549" s="151" t="s">
        <v>93</v>
      </c>
      <c r="H549" s="151" t="s">
        <v>92</v>
      </c>
      <c r="I549" s="151" t="s">
        <v>93</v>
      </c>
      <c r="J549" s="151" t="s">
        <v>92</v>
      </c>
      <c r="K549" s="149" t="s">
        <v>93</v>
      </c>
      <c r="L549" s="151" t="s">
        <v>93</v>
      </c>
      <c r="M549" s="150" t="s">
        <v>93</v>
      </c>
      <c r="N549" s="151" t="s">
        <v>93</v>
      </c>
      <c r="O549" s="151" t="s">
        <v>92</v>
      </c>
      <c r="P549" s="151" t="s">
        <v>93</v>
      </c>
      <c r="Q549" s="151" t="s">
        <v>93</v>
      </c>
      <c r="R549" s="149" t="s">
        <v>93</v>
      </c>
      <c r="S549" s="150" t="s">
        <v>93</v>
      </c>
      <c r="T549" s="151" t="s">
        <v>93</v>
      </c>
    </row>
    <row r="550" spans="1:20" ht="20.25" customHeight="1" x14ac:dyDescent="0.6">
      <c r="A550" s="60" t="s">
        <v>406</v>
      </c>
      <c r="B550" s="60" t="s">
        <v>871</v>
      </c>
      <c r="C550" s="60" t="s">
        <v>5</v>
      </c>
      <c r="D550" s="60" t="s">
        <v>167</v>
      </c>
      <c r="E550" s="149" t="s">
        <v>93</v>
      </c>
      <c r="F550" s="150" t="s">
        <v>93</v>
      </c>
      <c r="G550" s="151" t="s">
        <v>93</v>
      </c>
      <c r="H550" s="151" t="s">
        <v>93</v>
      </c>
      <c r="I550" s="151" t="s">
        <v>93</v>
      </c>
      <c r="J550" s="151" t="s">
        <v>93</v>
      </c>
      <c r="K550" s="149" t="s">
        <v>92</v>
      </c>
      <c r="L550" s="151" t="s">
        <v>93</v>
      </c>
      <c r="M550" s="150" t="s">
        <v>93</v>
      </c>
      <c r="N550" s="151" t="s">
        <v>92</v>
      </c>
      <c r="O550" s="151" t="s">
        <v>92</v>
      </c>
      <c r="P550" s="151" t="s">
        <v>93</v>
      </c>
      <c r="Q550" s="151" t="s">
        <v>92</v>
      </c>
      <c r="R550" s="149" t="s">
        <v>93</v>
      </c>
      <c r="S550" s="150" t="s">
        <v>93</v>
      </c>
      <c r="T550" s="151" t="s">
        <v>93</v>
      </c>
    </row>
    <row r="551" spans="1:20" ht="20.25" customHeight="1" x14ac:dyDescent="0.6">
      <c r="A551" s="60" t="s">
        <v>406</v>
      </c>
      <c r="B551" s="60" t="s">
        <v>871</v>
      </c>
      <c r="C551" s="60" t="s">
        <v>21</v>
      </c>
      <c r="D551" s="60" t="s">
        <v>167</v>
      </c>
      <c r="E551" s="149" t="s">
        <v>93</v>
      </c>
      <c r="F551" s="150" t="s">
        <v>93</v>
      </c>
      <c r="G551" s="151" t="s">
        <v>93</v>
      </c>
      <c r="H551" s="151" t="s">
        <v>93</v>
      </c>
      <c r="I551" s="151" t="s">
        <v>93</v>
      </c>
      <c r="J551" s="151" t="s">
        <v>93</v>
      </c>
      <c r="K551" s="149" t="s">
        <v>93</v>
      </c>
      <c r="L551" s="151" t="s">
        <v>93</v>
      </c>
      <c r="M551" s="150" t="s">
        <v>93</v>
      </c>
      <c r="N551" s="151" t="s">
        <v>93</v>
      </c>
      <c r="O551" s="151" t="s">
        <v>93</v>
      </c>
      <c r="P551" s="151" t="s">
        <v>93</v>
      </c>
      <c r="Q551" s="151" t="s">
        <v>93</v>
      </c>
      <c r="R551" s="149" t="s">
        <v>93</v>
      </c>
      <c r="S551" s="150" t="s">
        <v>93</v>
      </c>
      <c r="T551" s="151" t="s">
        <v>93</v>
      </c>
    </row>
    <row r="552" spans="1:20" ht="20.25" customHeight="1" x14ac:dyDescent="0.6">
      <c r="A552" s="60" t="s">
        <v>406</v>
      </c>
      <c r="B552" s="60" t="s">
        <v>871</v>
      </c>
      <c r="C552" s="60" t="s">
        <v>23</v>
      </c>
      <c r="D552" s="60" t="s">
        <v>167</v>
      </c>
      <c r="E552" s="149" t="s">
        <v>93</v>
      </c>
      <c r="F552" s="150" t="s">
        <v>93</v>
      </c>
      <c r="G552" s="151" t="s">
        <v>92</v>
      </c>
      <c r="H552" s="151" t="s">
        <v>92</v>
      </c>
      <c r="I552" s="151" t="s">
        <v>92</v>
      </c>
      <c r="J552" s="151" t="s">
        <v>92</v>
      </c>
      <c r="K552" s="149" t="s">
        <v>92</v>
      </c>
      <c r="L552" s="151" t="s">
        <v>93</v>
      </c>
      <c r="M552" s="150" t="s">
        <v>93</v>
      </c>
      <c r="N552" s="151" t="s">
        <v>92</v>
      </c>
      <c r="O552" s="151" t="s">
        <v>92</v>
      </c>
      <c r="P552" s="151" t="s">
        <v>92</v>
      </c>
      <c r="Q552" s="151" t="s">
        <v>92</v>
      </c>
      <c r="R552" s="149" t="s">
        <v>92</v>
      </c>
      <c r="S552" s="150" t="s">
        <v>93</v>
      </c>
      <c r="T552" s="151" t="s">
        <v>93</v>
      </c>
    </row>
    <row r="553" spans="1:20" ht="20.25" customHeight="1" x14ac:dyDescent="0.6">
      <c r="A553" s="60" t="s">
        <v>406</v>
      </c>
      <c r="B553" s="60" t="s">
        <v>871</v>
      </c>
      <c r="C553" s="60" t="s">
        <v>34</v>
      </c>
      <c r="D553" s="60" t="s">
        <v>167</v>
      </c>
      <c r="E553" s="149" t="s">
        <v>92</v>
      </c>
      <c r="F553" s="150" t="s">
        <v>92</v>
      </c>
      <c r="G553" s="151" t="s">
        <v>93</v>
      </c>
      <c r="H553" s="151" t="s">
        <v>93</v>
      </c>
      <c r="I553" s="151" t="s">
        <v>93</v>
      </c>
      <c r="J553" s="151" t="s">
        <v>93</v>
      </c>
      <c r="K553" s="149" t="s">
        <v>92</v>
      </c>
      <c r="L553" s="151" t="s">
        <v>92</v>
      </c>
      <c r="M553" s="150" t="s">
        <v>93</v>
      </c>
      <c r="N553" s="151" t="s">
        <v>92</v>
      </c>
      <c r="O553" s="151" t="s">
        <v>92</v>
      </c>
      <c r="P553" s="151" t="s">
        <v>92</v>
      </c>
      <c r="Q553" s="151" t="s">
        <v>92</v>
      </c>
      <c r="R553" s="149" t="s">
        <v>92</v>
      </c>
      <c r="S553" s="150" t="s">
        <v>92</v>
      </c>
      <c r="T553" s="151" t="s">
        <v>93</v>
      </c>
    </row>
    <row r="554" spans="1:20" ht="20.25" customHeight="1" x14ac:dyDescent="0.6">
      <c r="A554" s="60" t="s">
        <v>406</v>
      </c>
      <c r="B554" s="60" t="s">
        <v>871</v>
      </c>
      <c r="C554" s="60" t="s">
        <v>40</v>
      </c>
      <c r="D554" s="60" t="s">
        <v>167</v>
      </c>
      <c r="E554" s="149" t="s">
        <v>93</v>
      </c>
      <c r="F554" s="150" t="s">
        <v>93</v>
      </c>
      <c r="G554" s="151" t="s">
        <v>93</v>
      </c>
      <c r="H554" s="151" t="s">
        <v>92</v>
      </c>
      <c r="I554" s="151" t="s">
        <v>93</v>
      </c>
      <c r="J554" s="151" t="s">
        <v>93</v>
      </c>
      <c r="K554" s="149" t="s">
        <v>92</v>
      </c>
      <c r="L554" s="151" t="s">
        <v>92</v>
      </c>
      <c r="M554" s="150" t="s">
        <v>92</v>
      </c>
      <c r="N554" s="151" t="s">
        <v>92</v>
      </c>
      <c r="O554" s="151" t="s">
        <v>92</v>
      </c>
      <c r="P554" s="151" t="s">
        <v>93</v>
      </c>
      <c r="Q554" s="151" t="s">
        <v>93</v>
      </c>
      <c r="R554" s="149" t="s">
        <v>93</v>
      </c>
      <c r="S554" s="150" t="s">
        <v>93</v>
      </c>
      <c r="T554" s="151" t="s">
        <v>93</v>
      </c>
    </row>
    <row r="555" spans="1:20" ht="20.25" customHeight="1" x14ac:dyDescent="0.6">
      <c r="A555" s="60" t="s">
        <v>406</v>
      </c>
      <c r="B555" s="60" t="s">
        <v>871</v>
      </c>
      <c r="C555" s="60" t="s">
        <v>180</v>
      </c>
      <c r="D555" s="60" t="s">
        <v>167</v>
      </c>
      <c r="E555" s="149" t="s">
        <v>93</v>
      </c>
      <c r="F555" s="150" t="s">
        <v>93</v>
      </c>
      <c r="G555" s="151" t="s">
        <v>92</v>
      </c>
      <c r="H555" s="151" t="s">
        <v>92</v>
      </c>
      <c r="I555" s="151" t="s">
        <v>93</v>
      </c>
      <c r="J555" s="151" t="s">
        <v>92</v>
      </c>
      <c r="K555" s="149" t="s">
        <v>92</v>
      </c>
      <c r="L555" s="151" t="s">
        <v>92</v>
      </c>
      <c r="M555" s="150" t="s">
        <v>92</v>
      </c>
      <c r="N555" s="151" t="s">
        <v>93</v>
      </c>
      <c r="O555" s="151" t="s">
        <v>92</v>
      </c>
      <c r="P555" s="151" t="s">
        <v>92</v>
      </c>
      <c r="Q555" s="151" t="s">
        <v>93</v>
      </c>
      <c r="R555" s="149" t="s">
        <v>93</v>
      </c>
      <c r="S555" s="150" t="s">
        <v>93</v>
      </c>
      <c r="T555" s="151" t="s">
        <v>93</v>
      </c>
    </row>
    <row r="556" spans="1:20" ht="20.25" customHeight="1" x14ac:dyDescent="0.6">
      <c r="A556" s="60" t="s">
        <v>406</v>
      </c>
      <c r="B556" s="60" t="s">
        <v>871</v>
      </c>
      <c r="C556" s="60" t="s">
        <v>44</v>
      </c>
      <c r="D556" s="60" t="s">
        <v>167</v>
      </c>
      <c r="E556" s="149" t="s">
        <v>93</v>
      </c>
      <c r="F556" s="150" t="s">
        <v>92</v>
      </c>
      <c r="G556" s="151" t="s">
        <v>92</v>
      </c>
      <c r="H556" s="151" t="s">
        <v>92</v>
      </c>
      <c r="I556" s="151" t="s">
        <v>92</v>
      </c>
      <c r="J556" s="151" t="s">
        <v>92</v>
      </c>
      <c r="K556" s="149" t="s">
        <v>92</v>
      </c>
      <c r="L556" s="151" t="s">
        <v>92</v>
      </c>
      <c r="M556" s="150" t="s">
        <v>93</v>
      </c>
      <c r="N556" s="151" t="s">
        <v>92</v>
      </c>
      <c r="O556" s="151" t="s">
        <v>92</v>
      </c>
      <c r="P556" s="151" t="s">
        <v>92</v>
      </c>
      <c r="Q556" s="151" t="s">
        <v>92</v>
      </c>
      <c r="R556" s="149" t="s">
        <v>92</v>
      </c>
      <c r="S556" s="150" t="s">
        <v>93</v>
      </c>
      <c r="T556" s="151" t="s">
        <v>93</v>
      </c>
    </row>
    <row r="557" spans="1:20" ht="20.25" customHeight="1" x14ac:dyDescent="0.6">
      <c r="A557" s="60" t="s">
        <v>406</v>
      </c>
      <c r="B557" s="60" t="s">
        <v>871</v>
      </c>
      <c r="C557" s="60" t="s">
        <v>46</v>
      </c>
      <c r="D557" s="60" t="s">
        <v>167</v>
      </c>
      <c r="E557" s="149" t="s">
        <v>93</v>
      </c>
      <c r="F557" s="150" t="s">
        <v>92</v>
      </c>
      <c r="G557" s="151" t="s">
        <v>93</v>
      </c>
      <c r="H557" s="151" t="s">
        <v>92</v>
      </c>
      <c r="I557" s="151" t="s">
        <v>93</v>
      </c>
      <c r="J557" s="151" t="s">
        <v>93</v>
      </c>
      <c r="K557" s="149" t="s">
        <v>93</v>
      </c>
      <c r="L557" s="151" t="s">
        <v>93</v>
      </c>
      <c r="M557" s="150" t="s">
        <v>93</v>
      </c>
      <c r="N557" s="151" t="s">
        <v>92</v>
      </c>
      <c r="O557" s="151" t="s">
        <v>92</v>
      </c>
      <c r="P557" s="151" t="s">
        <v>93</v>
      </c>
      <c r="Q557" s="151" t="s">
        <v>92</v>
      </c>
      <c r="R557" s="149" t="s">
        <v>93</v>
      </c>
      <c r="S557" s="150" t="s">
        <v>93</v>
      </c>
      <c r="T557" s="151" t="s">
        <v>93</v>
      </c>
    </row>
    <row r="558" spans="1:20" ht="20.25" customHeight="1" x14ac:dyDescent="0.6">
      <c r="A558" s="60" t="s">
        <v>406</v>
      </c>
      <c r="B558" s="60" t="s">
        <v>872</v>
      </c>
      <c r="C558" s="60" t="s">
        <v>44</v>
      </c>
      <c r="D558" s="60" t="s">
        <v>165</v>
      </c>
      <c r="E558" s="149" t="s">
        <v>93</v>
      </c>
      <c r="F558" s="150" t="s">
        <v>92</v>
      </c>
      <c r="G558" s="151" t="s">
        <v>93</v>
      </c>
      <c r="H558" s="151" t="s">
        <v>93</v>
      </c>
      <c r="I558" s="151" t="s">
        <v>93</v>
      </c>
      <c r="J558" s="151" t="s">
        <v>93</v>
      </c>
      <c r="K558" s="149" t="s">
        <v>92</v>
      </c>
      <c r="L558" s="151" t="s">
        <v>93</v>
      </c>
      <c r="M558" s="150" t="s">
        <v>93</v>
      </c>
      <c r="N558" s="151" t="s">
        <v>92</v>
      </c>
      <c r="O558" s="151" t="s">
        <v>92</v>
      </c>
      <c r="P558" s="151" t="s">
        <v>92</v>
      </c>
      <c r="Q558" s="151" t="s">
        <v>93</v>
      </c>
      <c r="R558" s="149" t="s">
        <v>93</v>
      </c>
      <c r="S558" s="150" t="s">
        <v>93</v>
      </c>
      <c r="T558" s="151" t="s">
        <v>93</v>
      </c>
    </row>
    <row r="559" spans="1:20" ht="20.25" customHeight="1" x14ac:dyDescent="0.6">
      <c r="A559" s="60" t="s">
        <v>406</v>
      </c>
      <c r="B559" s="60" t="s">
        <v>410</v>
      </c>
      <c r="C559" s="60" t="s">
        <v>25</v>
      </c>
      <c r="D559" s="60" t="s">
        <v>165</v>
      </c>
      <c r="E559" s="149" t="s">
        <v>93</v>
      </c>
      <c r="F559" s="150" t="s">
        <v>93</v>
      </c>
      <c r="G559" s="151" t="s">
        <v>93</v>
      </c>
      <c r="H559" s="151" t="s">
        <v>92</v>
      </c>
      <c r="I559" s="151" t="s">
        <v>93</v>
      </c>
      <c r="J559" s="151" t="s">
        <v>92</v>
      </c>
      <c r="K559" s="149" t="s">
        <v>92</v>
      </c>
      <c r="L559" s="151" t="s">
        <v>93</v>
      </c>
      <c r="M559" s="150" t="s">
        <v>93</v>
      </c>
      <c r="N559" s="151" t="s">
        <v>93</v>
      </c>
      <c r="O559" s="151" t="s">
        <v>92</v>
      </c>
      <c r="P559" s="151" t="s">
        <v>93</v>
      </c>
      <c r="Q559" s="151" t="s">
        <v>92</v>
      </c>
      <c r="R559" s="149" t="s">
        <v>93</v>
      </c>
      <c r="S559" s="150" t="s">
        <v>93</v>
      </c>
      <c r="T559" s="151" t="s">
        <v>93</v>
      </c>
    </row>
    <row r="560" spans="1:20" ht="20.25" customHeight="1" x14ac:dyDescent="0.6">
      <c r="A560" s="60" t="s">
        <v>406</v>
      </c>
      <c r="B560" s="60" t="s">
        <v>411</v>
      </c>
      <c r="C560" s="60" t="s">
        <v>25</v>
      </c>
      <c r="D560" s="60" t="s">
        <v>165</v>
      </c>
      <c r="E560" s="149" t="s">
        <v>92</v>
      </c>
      <c r="F560" s="150" t="s">
        <v>92</v>
      </c>
      <c r="G560" s="151" t="s">
        <v>92</v>
      </c>
      <c r="H560" s="151" t="s">
        <v>92</v>
      </c>
      <c r="I560" s="151" t="s">
        <v>92</v>
      </c>
      <c r="J560" s="151" t="s">
        <v>92</v>
      </c>
      <c r="K560" s="149" t="s">
        <v>92</v>
      </c>
      <c r="L560" s="151" t="s">
        <v>93</v>
      </c>
      <c r="M560" s="150" t="s">
        <v>93</v>
      </c>
      <c r="N560" s="151" t="s">
        <v>92</v>
      </c>
      <c r="O560" s="151" t="s">
        <v>92</v>
      </c>
      <c r="P560" s="151" t="s">
        <v>92</v>
      </c>
      <c r="Q560" s="151" t="s">
        <v>92</v>
      </c>
      <c r="R560" s="149" t="s">
        <v>93</v>
      </c>
      <c r="S560" s="150" t="s">
        <v>93</v>
      </c>
      <c r="T560" s="151" t="s">
        <v>93</v>
      </c>
    </row>
    <row r="561" spans="1:20" ht="20.25" customHeight="1" x14ac:dyDescent="0.6">
      <c r="A561" s="60" t="s">
        <v>406</v>
      </c>
      <c r="B561" s="60" t="s">
        <v>646</v>
      </c>
      <c r="C561" s="60" t="s">
        <v>233</v>
      </c>
      <c r="D561" s="60" t="s">
        <v>165</v>
      </c>
      <c r="E561" s="149" t="s">
        <v>92</v>
      </c>
      <c r="F561" s="150" t="s">
        <v>92</v>
      </c>
      <c r="G561" s="151" t="s">
        <v>92</v>
      </c>
      <c r="H561" s="151" t="s">
        <v>92</v>
      </c>
      <c r="I561" s="151" t="s">
        <v>92</v>
      </c>
      <c r="J561" s="151" t="s">
        <v>92</v>
      </c>
      <c r="K561" s="149" t="s">
        <v>92</v>
      </c>
      <c r="L561" s="151" t="s">
        <v>92</v>
      </c>
      <c r="M561" s="150" t="s">
        <v>92</v>
      </c>
      <c r="N561" s="151" t="s">
        <v>92</v>
      </c>
      <c r="O561" s="151" t="s">
        <v>92</v>
      </c>
      <c r="P561" s="151" t="s">
        <v>92</v>
      </c>
      <c r="Q561" s="151" t="s">
        <v>92</v>
      </c>
      <c r="R561" s="149" t="s">
        <v>93</v>
      </c>
      <c r="S561" s="150" t="s">
        <v>92</v>
      </c>
      <c r="T561" s="151" t="s">
        <v>93</v>
      </c>
    </row>
    <row r="562" spans="1:20" ht="20.25" customHeight="1" x14ac:dyDescent="0.6">
      <c r="A562" s="60" t="s">
        <v>406</v>
      </c>
      <c r="B562" s="60" t="s">
        <v>646</v>
      </c>
      <c r="C562" s="60" t="s">
        <v>25</v>
      </c>
      <c r="D562" s="60" t="s">
        <v>165</v>
      </c>
      <c r="E562" s="149" t="s">
        <v>92</v>
      </c>
      <c r="F562" s="150" t="s">
        <v>92</v>
      </c>
      <c r="G562" s="151" t="s">
        <v>92</v>
      </c>
      <c r="H562" s="151" t="s">
        <v>92</v>
      </c>
      <c r="I562" s="151" t="s">
        <v>92</v>
      </c>
      <c r="J562" s="151" t="s">
        <v>92</v>
      </c>
      <c r="K562" s="149" t="s">
        <v>92</v>
      </c>
      <c r="L562" s="151" t="s">
        <v>92</v>
      </c>
      <c r="M562" s="150" t="s">
        <v>92</v>
      </c>
      <c r="N562" s="151" t="s">
        <v>92</v>
      </c>
      <c r="O562" s="151" t="s">
        <v>92</v>
      </c>
      <c r="P562" s="151" t="s">
        <v>92</v>
      </c>
      <c r="Q562" s="151" t="s">
        <v>92</v>
      </c>
      <c r="R562" s="149" t="s">
        <v>93</v>
      </c>
      <c r="S562" s="150" t="s">
        <v>92</v>
      </c>
      <c r="T562" s="151" t="s">
        <v>93</v>
      </c>
    </row>
    <row r="563" spans="1:20" ht="20.25" customHeight="1" x14ac:dyDescent="0.6">
      <c r="A563" s="60" t="s">
        <v>406</v>
      </c>
      <c r="B563" s="60" t="s">
        <v>647</v>
      </c>
      <c r="C563" s="60" t="s">
        <v>233</v>
      </c>
      <c r="D563" s="60" t="s">
        <v>165</v>
      </c>
      <c r="E563" s="149" t="s">
        <v>92</v>
      </c>
      <c r="F563" s="150" t="s">
        <v>92</v>
      </c>
      <c r="G563" s="151" t="s">
        <v>92</v>
      </c>
      <c r="H563" s="151" t="s">
        <v>92</v>
      </c>
      <c r="I563" s="151" t="s">
        <v>92</v>
      </c>
      <c r="J563" s="151" t="s">
        <v>92</v>
      </c>
      <c r="K563" s="149" t="s">
        <v>92</v>
      </c>
      <c r="L563" s="151" t="s">
        <v>92</v>
      </c>
      <c r="M563" s="150" t="s">
        <v>92</v>
      </c>
      <c r="N563" s="151" t="s">
        <v>92</v>
      </c>
      <c r="O563" s="151" t="s">
        <v>92</v>
      </c>
      <c r="P563" s="151" t="s">
        <v>92</v>
      </c>
      <c r="Q563" s="151" t="s">
        <v>92</v>
      </c>
      <c r="R563" s="149" t="s">
        <v>93</v>
      </c>
      <c r="S563" s="150" t="s">
        <v>92</v>
      </c>
      <c r="T563" s="151" t="s">
        <v>93</v>
      </c>
    </row>
    <row r="564" spans="1:20" ht="20.25" customHeight="1" x14ac:dyDescent="0.6">
      <c r="A564" s="60" t="s">
        <v>406</v>
      </c>
      <c r="B564" s="60" t="s">
        <v>412</v>
      </c>
      <c r="C564" s="60" t="s">
        <v>25</v>
      </c>
      <c r="D564" s="60" t="s">
        <v>165</v>
      </c>
      <c r="E564" s="149" t="s">
        <v>92</v>
      </c>
      <c r="F564" s="150" t="s">
        <v>92</v>
      </c>
      <c r="G564" s="151" t="s">
        <v>92</v>
      </c>
      <c r="H564" s="151" t="s">
        <v>92</v>
      </c>
      <c r="I564" s="151" t="s">
        <v>92</v>
      </c>
      <c r="J564" s="151" t="s">
        <v>92</v>
      </c>
      <c r="K564" s="149" t="s">
        <v>92</v>
      </c>
      <c r="L564" s="151" t="s">
        <v>92</v>
      </c>
      <c r="M564" s="150" t="s">
        <v>92</v>
      </c>
      <c r="N564" s="151" t="s">
        <v>92</v>
      </c>
      <c r="O564" s="151" t="s">
        <v>92</v>
      </c>
      <c r="P564" s="151" t="s">
        <v>92</v>
      </c>
      <c r="Q564" s="151" t="s">
        <v>92</v>
      </c>
      <c r="R564" s="149" t="s">
        <v>92</v>
      </c>
      <c r="S564" s="150" t="s">
        <v>92</v>
      </c>
      <c r="T564" s="151" t="s">
        <v>93</v>
      </c>
    </row>
    <row r="565" spans="1:20" ht="20.25" customHeight="1" x14ac:dyDescent="0.6">
      <c r="A565" s="60" t="s">
        <v>406</v>
      </c>
      <c r="B565" s="60" t="s">
        <v>413</v>
      </c>
      <c r="C565" s="60" t="s">
        <v>5</v>
      </c>
      <c r="D565" s="60" t="s">
        <v>165</v>
      </c>
      <c r="E565" s="149" t="s">
        <v>92</v>
      </c>
      <c r="F565" s="150" t="s">
        <v>92</v>
      </c>
      <c r="G565" s="151" t="s">
        <v>93</v>
      </c>
      <c r="H565" s="151" t="s">
        <v>93</v>
      </c>
      <c r="I565" s="151" t="s">
        <v>93</v>
      </c>
      <c r="J565" s="151" t="s">
        <v>93</v>
      </c>
      <c r="K565" s="149" t="s">
        <v>93</v>
      </c>
      <c r="L565" s="151" t="s">
        <v>93</v>
      </c>
      <c r="M565" s="150" t="s">
        <v>93</v>
      </c>
      <c r="N565" s="151" t="s">
        <v>93</v>
      </c>
      <c r="O565" s="151" t="s">
        <v>93</v>
      </c>
      <c r="P565" s="151" t="s">
        <v>93</v>
      </c>
      <c r="Q565" s="151" t="s">
        <v>92</v>
      </c>
      <c r="R565" s="149" t="s">
        <v>93</v>
      </c>
      <c r="S565" s="150" t="s">
        <v>93</v>
      </c>
      <c r="T565" s="151" t="s">
        <v>93</v>
      </c>
    </row>
    <row r="566" spans="1:20" ht="20.25" customHeight="1" x14ac:dyDescent="0.6">
      <c r="A566" s="60" t="s">
        <v>406</v>
      </c>
      <c r="B566" s="60" t="s">
        <v>413</v>
      </c>
      <c r="C566" s="60" t="s">
        <v>25</v>
      </c>
      <c r="D566" s="60" t="s">
        <v>165</v>
      </c>
      <c r="E566" s="149" t="s">
        <v>93</v>
      </c>
      <c r="F566" s="150" t="s">
        <v>92</v>
      </c>
      <c r="G566" s="151" t="s">
        <v>93</v>
      </c>
      <c r="H566" s="151" t="s">
        <v>93</v>
      </c>
      <c r="I566" s="151" t="s">
        <v>92</v>
      </c>
      <c r="J566" s="151" t="s">
        <v>93</v>
      </c>
      <c r="K566" s="149" t="s">
        <v>92</v>
      </c>
      <c r="L566" s="151" t="s">
        <v>93</v>
      </c>
      <c r="M566" s="150" t="s">
        <v>93</v>
      </c>
      <c r="N566" s="151" t="s">
        <v>92</v>
      </c>
      <c r="O566" s="151" t="s">
        <v>92</v>
      </c>
      <c r="P566" s="151" t="s">
        <v>92</v>
      </c>
      <c r="Q566" s="151" t="s">
        <v>92</v>
      </c>
      <c r="R566" s="149" t="s">
        <v>93</v>
      </c>
      <c r="S566" s="150" t="s">
        <v>93</v>
      </c>
      <c r="T566" s="151" t="s">
        <v>93</v>
      </c>
    </row>
    <row r="567" spans="1:20" ht="20.25" customHeight="1" x14ac:dyDescent="0.6">
      <c r="A567" s="60" t="s">
        <v>406</v>
      </c>
      <c r="B567" s="60" t="s">
        <v>414</v>
      </c>
      <c r="C567" s="60" t="s">
        <v>25</v>
      </c>
      <c r="D567" s="60" t="s">
        <v>165</v>
      </c>
      <c r="E567" s="149" t="s">
        <v>93</v>
      </c>
      <c r="F567" s="150" t="s">
        <v>93</v>
      </c>
      <c r="G567" s="151" t="s">
        <v>92</v>
      </c>
      <c r="H567" s="151" t="s">
        <v>92</v>
      </c>
      <c r="I567" s="151" t="s">
        <v>92</v>
      </c>
      <c r="J567" s="151" t="s">
        <v>92</v>
      </c>
      <c r="K567" s="149" t="s">
        <v>92</v>
      </c>
      <c r="L567" s="151" t="s">
        <v>92</v>
      </c>
      <c r="M567" s="150" t="s">
        <v>92</v>
      </c>
      <c r="N567" s="151" t="s">
        <v>92</v>
      </c>
      <c r="O567" s="151" t="s">
        <v>92</v>
      </c>
      <c r="P567" s="151" t="s">
        <v>92</v>
      </c>
      <c r="Q567" s="151" t="s">
        <v>92</v>
      </c>
      <c r="R567" s="149" t="s">
        <v>92</v>
      </c>
      <c r="S567" s="150" t="s">
        <v>92</v>
      </c>
      <c r="T567" s="151" t="s">
        <v>93</v>
      </c>
    </row>
    <row r="568" spans="1:20" ht="20.25" customHeight="1" x14ac:dyDescent="0.6">
      <c r="A568" s="60" t="s">
        <v>406</v>
      </c>
      <c r="B568" s="60" t="s">
        <v>416</v>
      </c>
      <c r="C568" s="60" t="s">
        <v>25</v>
      </c>
      <c r="D568" s="60" t="s">
        <v>165</v>
      </c>
      <c r="E568" s="149" t="s">
        <v>93</v>
      </c>
      <c r="F568" s="150" t="s">
        <v>93</v>
      </c>
      <c r="G568" s="151" t="s">
        <v>92</v>
      </c>
      <c r="H568" s="151" t="s">
        <v>93</v>
      </c>
      <c r="I568" s="151" t="s">
        <v>92</v>
      </c>
      <c r="J568" s="151" t="s">
        <v>92</v>
      </c>
      <c r="K568" s="149" t="s">
        <v>92</v>
      </c>
      <c r="L568" s="151" t="s">
        <v>93</v>
      </c>
      <c r="M568" s="150" t="s">
        <v>93</v>
      </c>
      <c r="N568" s="151" t="s">
        <v>92</v>
      </c>
      <c r="O568" s="151" t="s">
        <v>92</v>
      </c>
      <c r="P568" s="151" t="s">
        <v>93</v>
      </c>
      <c r="Q568" s="151" t="s">
        <v>92</v>
      </c>
      <c r="R568" s="149" t="s">
        <v>93</v>
      </c>
      <c r="S568" s="150" t="s">
        <v>93</v>
      </c>
      <c r="T568" s="151" t="s">
        <v>93</v>
      </c>
    </row>
    <row r="569" spans="1:20" ht="20.25" customHeight="1" x14ac:dyDescent="0.6">
      <c r="A569" s="60" t="s">
        <v>406</v>
      </c>
      <c r="B569" s="60" t="s">
        <v>873</v>
      </c>
      <c r="C569" s="60" t="s">
        <v>23</v>
      </c>
      <c r="D569" s="60" t="s">
        <v>167</v>
      </c>
      <c r="E569" s="149" t="s">
        <v>93</v>
      </c>
      <c r="F569" s="150" t="s">
        <v>93</v>
      </c>
      <c r="G569" s="151" t="s">
        <v>92</v>
      </c>
      <c r="H569" s="151" t="s">
        <v>93</v>
      </c>
      <c r="I569" s="151" t="s">
        <v>93</v>
      </c>
      <c r="J569" s="151" t="s">
        <v>92</v>
      </c>
      <c r="K569" s="149" t="s">
        <v>92</v>
      </c>
      <c r="L569" s="151" t="s">
        <v>93</v>
      </c>
      <c r="M569" s="150" t="s">
        <v>93</v>
      </c>
      <c r="N569" s="151" t="s">
        <v>92</v>
      </c>
      <c r="O569" s="151" t="s">
        <v>92</v>
      </c>
      <c r="P569" s="151" t="s">
        <v>93</v>
      </c>
      <c r="Q569" s="151" t="s">
        <v>93</v>
      </c>
      <c r="R569" s="149" t="s">
        <v>93</v>
      </c>
      <c r="S569" s="150" t="s">
        <v>93</v>
      </c>
      <c r="T569" s="151" t="s">
        <v>93</v>
      </c>
    </row>
    <row r="570" spans="1:20" ht="20.25" customHeight="1" x14ac:dyDescent="0.6">
      <c r="A570" s="60" t="s">
        <v>406</v>
      </c>
      <c r="B570" s="60" t="s">
        <v>873</v>
      </c>
      <c r="C570" s="60" t="s">
        <v>25</v>
      </c>
      <c r="D570" s="60" t="s">
        <v>167</v>
      </c>
      <c r="E570" s="149" t="s">
        <v>93</v>
      </c>
      <c r="F570" s="150" t="s">
        <v>92</v>
      </c>
      <c r="G570" s="151" t="s">
        <v>93</v>
      </c>
      <c r="H570" s="151" t="s">
        <v>93</v>
      </c>
      <c r="I570" s="151" t="s">
        <v>92</v>
      </c>
      <c r="J570" s="151" t="s">
        <v>92</v>
      </c>
      <c r="K570" s="149" t="s">
        <v>92</v>
      </c>
      <c r="L570" s="151" t="s">
        <v>93</v>
      </c>
      <c r="M570" s="150" t="s">
        <v>93</v>
      </c>
      <c r="N570" s="151" t="s">
        <v>92</v>
      </c>
      <c r="O570" s="151" t="s">
        <v>92</v>
      </c>
      <c r="P570" s="151" t="s">
        <v>92</v>
      </c>
      <c r="Q570" s="151" t="s">
        <v>92</v>
      </c>
      <c r="R570" s="149" t="s">
        <v>93</v>
      </c>
      <c r="S570" s="150" t="s">
        <v>93</v>
      </c>
      <c r="T570" s="151" t="s">
        <v>93</v>
      </c>
    </row>
    <row r="571" spans="1:20" ht="20.25" customHeight="1" x14ac:dyDescent="0.6">
      <c r="A571" s="60" t="s">
        <v>406</v>
      </c>
      <c r="B571" s="60" t="s">
        <v>873</v>
      </c>
      <c r="C571" s="60" t="s">
        <v>30</v>
      </c>
      <c r="D571" s="60" t="s">
        <v>167</v>
      </c>
      <c r="E571" s="149" t="s">
        <v>93</v>
      </c>
      <c r="F571" s="150" t="s">
        <v>93</v>
      </c>
      <c r="G571" s="151" t="s">
        <v>93</v>
      </c>
      <c r="H571" s="151" t="s">
        <v>92</v>
      </c>
      <c r="I571" s="151" t="s">
        <v>93</v>
      </c>
      <c r="J571" s="151" t="s">
        <v>92</v>
      </c>
      <c r="K571" s="149" t="s">
        <v>92</v>
      </c>
      <c r="L571" s="151" t="s">
        <v>93</v>
      </c>
      <c r="M571" s="150" t="s">
        <v>93</v>
      </c>
      <c r="N571" s="151" t="s">
        <v>92</v>
      </c>
      <c r="O571" s="151" t="s">
        <v>92</v>
      </c>
      <c r="P571" s="151" t="s">
        <v>92</v>
      </c>
      <c r="Q571" s="151" t="s">
        <v>92</v>
      </c>
      <c r="R571" s="149" t="s">
        <v>93</v>
      </c>
      <c r="S571" s="150" t="s">
        <v>93</v>
      </c>
      <c r="T571" s="151" t="s">
        <v>93</v>
      </c>
    </row>
    <row r="572" spans="1:20" ht="20.25" customHeight="1" x14ac:dyDescent="0.6">
      <c r="A572" s="60" t="s">
        <v>406</v>
      </c>
      <c r="B572" s="60" t="s">
        <v>873</v>
      </c>
      <c r="C572" s="60" t="s">
        <v>34</v>
      </c>
      <c r="D572" s="60" t="s">
        <v>167</v>
      </c>
      <c r="E572" s="149" t="s">
        <v>93</v>
      </c>
      <c r="F572" s="150" t="s">
        <v>92</v>
      </c>
      <c r="G572" s="151" t="s">
        <v>93</v>
      </c>
      <c r="H572" s="151" t="s">
        <v>92</v>
      </c>
      <c r="I572" s="151" t="s">
        <v>93</v>
      </c>
      <c r="J572" s="151" t="s">
        <v>92</v>
      </c>
      <c r="K572" s="149" t="s">
        <v>92</v>
      </c>
      <c r="L572" s="151" t="s">
        <v>93</v>
      </c>
      <c r="M572" s="150" t="s">
        <v>93</v>
      </c>
      <c r="N572" s="151" t="s">
        <v>92</v>
      </c>
      <c r="O572" s="151" t="s">
        <v>92</v>
      </c>
      <c r="P572" s="151" t="s">
        <v>92</v>
      </c>
      <c r="Q572" s="151" t="s">
        <v>93</v>
      </c>
      <c r="R572" s="149" t="s">
        <v>93</v>
      </c>
      <c r="S572" s="150" t="s">
        <v>93</v>
      </c>
      <c r="T572" s="151" t="s">
        <v>93</v>
      </c>
    </row>
    <row r="573" spans="1:20" ht="20.25" customHeight="1" x14ac:dyDescent="0.6">
      <c r="A573" s="60" t="s">
        <v>406</v>
      </c>
      <c r="B573" s="60" t="s">
        <v>873</v>
      </c>
      <c r="C573" s="60" t="s">
        <v>40</v>
      </c>
      <c r="D573" s="60" t="s">
        <v>167</v>
      </c>
      <c r="E573" s="149" t="s">
        <v>93</v>
      </c>
      <c r="F573" s="150" t="s">
        <v>93</v>
      </c>
      <c r="G573" s="151" t="s">
        <v>93</v>
      </c>
      <c r="H573" s="151" t="s">
        <v>93</v>
      </c>
      <c r="I573" s="151" t="s">
        <v>92</v>
      </c>
      <c r="J573" s="151" t="s">
        <v>92</v>
      </c>
      <c r="K573" s="149" t="s">
        <v>92</v>
      </c>
      <c r="L573" s="151" t="s">
        <v>92</v>
      </c>
      <c r="M573" s="150" t="s">
        <v>92</v>
      </c>
      <c r="N573" s="151" t="s">
        <v>92</v>
      </c>
      <c r="O573" s="151" t="s">
        <v>92</v>
      </c>
      <c r="P573" s="151" t="s">
        <v>92</v>
      </c>
      <c r="Q573" s="151" t="s">
        <v>92</v>
      </c>
      <c r="R573" s="149" t="s">
        <v>92</v>
      </c>
      <c r="S573" s="150" t="s">
        <v>92</v>
      </c>
      <c r="T573" s="151" t="s">
        <v>93</v>
      </c>
    </row>
    <row r="574" spans="1:20" ht="20.25" customHeight="1" x14ac:dyDescent="0.6">
      <c r="A574" s="60" t="s">
        <v>406</v>
      </c>
      <c r="B574" s="60" t="s">
        <v>873</v>
      </c>
      <c r="C574" s="60" t="s">
        <v>44</v>
      </c>
      <c r="D574" s="60" t="s">
        <v>167</v>
      </c>
      <c r="E574" s="149" t="s">
        <v>93</v>
      </c>
      <c r="F574" s="150" t="s">
        <v>93</v>
      </c>
      <c r="G574" s="151" t="s">
        <v>93</v>
      </c>
      <c r="H574" s="151" t="s">
        <v>92</v>
      </c>
      <c r="I574" s="151" t="s">
        <v>93</v>
      </c>
      <c r="J574" s="151" t="s">
        <v>92</v>
      </c>
      <c r="K574" s="149" t="s">
        <v>92</v>
      </c>
      <c r="L574" s="151" t="s">
        <v>92</v>
      </c>
      <c r="M574" s="150" t="s">
        <v>93</v>
      </c>
      <c r="N574" s="151" t="s">
        <v>92</v>
      </c>
      <c r="O574" s="151" t="s">
        <v>92</v>
      </c>
      <c r="P574" s="151" t="s">
        <v>92</v>
      </c>
      <c r="Q574" s="151" t="s">
        <v>92</v>
      </c>
      <c r="R574" s="149" t="s">
        <v>93</v>
      </c>
      <c r="S574" s="150" t="s">
        <v>92</v>
      </c>
      <c r="T574" s="151" t="s">
        <v>93</v>
      </c>
    </row>
    <row r="575" spans="1:20" ht="20.25" customHeight="1" x14ac:dyDescent="0.6">
      <c r="A575" s="60" t="s">
        <v>406</v>
      </c>
      <c r="B575" s="60" t="s">
        <v>873</v>
      </c>
      <c r="C575" s="60" t="s">
        <v>46</v>
      </c>
      <c r="D575" s="60" t="s">
        <v>167</v>
      </c>
      <c r="E575" s="149" t="s">
        <v>93</v>
      </c>
      <c r="F575" s="150" t="s">
        <v>93</v>
      </c>
      <c r="G575" s="151" t="s">
        <v>92</v>
      </c>
      <c r="H575" s="151" t="s">
        <v>92</v>
      </c>
      <c r="I575" s="151" t="s">
        <v>92</v>
      </c>
      <c r="J575" s="151" t="s">
        <v>92</v>
      </c>
      <c r="K575" s="149" t="s">
        <v>92</v>
      </c>
      <c r="L575" s="151" t="s">
        <v>92</v>
      </c>
      <c r="M575" s="150" t="s">
        <v>93</v>
      </c>
      <c r="N575" s="151" t="s">
        <v>92</v>
      </c>
      <c r="O575" s="151" t="s">
        <v>92</v>
      </c>
      <c r="P575" s="151" t="s">
        <v>93</v>
      </c>
      <c r="Q575" s="151" t="s">
        <v>92</v>
      </c>
      <c r="R575" s="149" t="s">
        <v>92</v>
      </c>
      <c r="S575" s="150" t="s">
        <v>93</v>
      </c>
      <c r="T575" s="151" t="s">
        <v>93</v>
      </c>
    </row>
    <row r="576" spans="1:20" ht="20.25" customHeight="1" x14ac:dyDescent="0.6">
      <c r="A576" s="60" t="s">
        <v>406</v>
      </c>
      <c r="B576" s="60" t="s">
        <v>873</v>
      </c>
      <c r="C576" s="60" t="s">
        <v>48</v>
      </c>
      <c r="D576" s="60" t="s">
        <v>167</v>
      </c>
      <c r="E576" s="149" t="s">
        <v>93</v>
      </c>
      <c r="F576" s="150" t="s">
        <v>93</v>
      </c>
      <c r="G576" s="151" t="s">
        <v>93</v>
      </c>
      <c r="H576" s="151" t="s">
        <v>93</v>
      </c>
      <c r="I576" s="151" t="s">
        <v>93</v>
      </c>
      <c r="J576" s="151" t="s">
        <v>92</v>
      </c>
      <c r="K576" s="149" t="s">
        <v>92</v>
      </c>
      <c r="L576" s="151" t="s">
        <v>93</v>
      </c>
      <c r="M576" s="150" t="s">
        <v>93</v>
      </c>
      <c r="N576" s="151" t="s">
        <v>92</v>
      </c>
      <c r="O576" s="151" t="s">
        <v>92</v>
      </c>
      <c r="P576" s="151" t="s">
        <v>93</v>
      </c>
      <c r="Q576" s="151" t="s">
        <v>93</v>
      </c>
      <c r="R576" s="149" t="s">
        <v>92</v>
      </c>
      <c r="S576" s="150" t="s">
        <v>93</v>
      </c>
      <c r="T576" s="151" t="s">
        <v>93</v>
      </c>
    </row>
    <row r="577" spans="1:20" ht="20.25" customHeight="1" x14ac:dyDescent="0.6">
      <c r="A577" s="60" t="s">
        <v>406</v>
      </c>
      <c r="B577" s="60" t="s">
        <v>417</v>
      </c>
      <c r="C577" s="60" t="s">
        <v>19</v>
      </c>
      <c r="D577" s="60" t="s">
        <v>165</v>
      </c>
      <c r="E577" s="149" t="s">
        <v>93</v>
      </c>
      <c r="F577" s="150" t="s">
        <v>92</v>
      </c>
      <c r="G577" s="151" t="s">
        <v>93</v>
      </c>
      <c r="H577" s="151" t="s">
        <v>93</v>
      </c>
      <c r="I577" s="151" t="s">
        <v>92</v>
      </c>
      <c r="J577" s="151" t="s">
        <v>92</v>
      </c>
      <c r="K577" s="149" t="s">
        <v>92</v>
      </c>
      <c r="L577" s="151" t="s">
        <v>92</v>
      </c>
      <c r="M577" s="150" t="s">
        <v>93</v>
      </c>
      <c r="N577" s="151" t="s">
        <v>92</v>
      </c>
      <c r="O577" s="151" t="s">
        <v>92</v>
      </c>
      <c r="P577" s="151" t="s">
        <v>92</v>
      </c>
      <c r="Q577" s="151" t="s">
        <v>92</v>
      </c>
      <c r="R577" s="149" t="s">
        <v>92</v>
      </c>
      <c r="S577" s="150" t="s">
        <v>92</v>
      </c>
      <c r="T577" s="151" t="s">
        <v>93</v>
      </c>
    </row>
    <row r="578" spans="1:20" ht="20.25" customHeight="1" x14ac:dyDescent="0.6">
      <c r="A578" s="60" t="s">
        <v>406</v>
      </c>
      <c r="B578" s="60" t="s">
        <v>829</v>
      </c>
      <c r="C578" s="60" t="s">
        <v>25</v>
      </c>
      <c r="D578" s="60" t="s">
        <v>165</v>
      </c>
      <c r="E578" s="149" t="s">
        <v>93</v>
      </c>
      <c r="F578" s="150" t="s">
        <v>93</v>
      </c>
      <c r="G578" s="151" t="s">
        <v>93</v>
      </c>
      <c r="H578" s="151" t="s">
        <v>93</v>
      </c>
      <c r="I578" s="151" t="s">
        <v>93</v>
      </c>
      <c r="J578" s="151" t="s">
        <v>93</v>
      </c>
      <c r="K578" s="149" t="s">
        <v>93</v>
      </c>
      <c r="L578" s="151" t="s">
        <v>93</v>
      </c>
      <c r="M578" s="150" t="s">
        <v>93</v>
      </c>
      <c r="N578" s="151" t="s">
        <v>92</v>
      </c>
      <c r="O578" s="151" t="s">
        <v>92</v>
      </c>
      <c r="P578" s="151" t="s">
        <v>92</v>
      </c>
      <c r="Q578" s="151" t="s">
        <v>92</v>
      </c>
      <c r="R578" s="149" t="s">
        <v>92</v>
      </c>
      <c r="S578" s="150" t="s">
        <v>93</v>
      </c>
      <c r="T578" s="151" t="s">
        <v>93</v>
      </c>
    </row>
    <row r="579" spans="1:20" ht="20.25" customHeight="1" x14ac:dyDescent="0.6">
      <c r="A579" s="60" t="s">
        <v>406</v>
      </c>
      <c r="B579" s="60" t="s">
        <v>829</v>
      </c>
      <c r="C579" s="60" t="s">
        <v>44</v>
      </c>
      <c r="D579" s="60" t="s">
        <v>165</v>
      </c>
      <c r="E579" s="149" t="s">
        <v>93</v>
      </c>
      <c r="F579" s="150" t="s">
        <v>92</v>
      </c>
      <c r="G579" s="151" t="s">
        <v>93</v>
      </c>
      <c r="H579" s="151" t="s">
        <v>93</v>
      </c>
      <c r="I579" s="151" t="s">
        <v>93</v>
      </c>
      <c r="J579" s="151" t="s">
        <v>93</v>
      </c>
      <c r="K579" s="149" t="s">
        <v>93</v>
      </c>
      <c r="L579" s="151" t="s">
        <v>93</v>
      </c>
      <c r="M579" s="150" t="s">
        <v>93</v>
      </c>
      <c r="N579" s="151" t="s">
        <v>92</v>
      </c>
      <c r="O579" s="151" t="s">
        <v>92</v>
      </c>
      <c r="P579" s="151" t="s">
        <v>92</v>
      </c>
      <c r="Q579" s="151" t="s">
        <v>92</v>
      </c>
      <c r="R579" s="149" t="s">
        <v>92</v>
      </c>
      <c r="S579" s="150" t="s">
        <v>93</v>
      </c>
      <c r="T579" s="151" t="s">
        <v>93</v>
      </c>
    </row>
    <row r="580" spans="1:20" ht="20.25" customHeight="1" x14ac:dyDescent="0.6">
      <c r="A580" s="60" t="s">
        <v>406</v>
      </c>
      <c r="B580" s="60" t="s">
        <v>418</v>
      </c>
      <c r="C580" s="60" t="s">
        <v>34</v>
      </c>
      <c r="D580" s="60" t="s">
        <v>165</v>
      </c>
      <c r="E580" s="149" t="s">
        <v>93</v>
      </c>
      <c r="F580" s="150" t="s">
        <v>92</v>
      </c>
      <c r="G580" s="151" t="s">
        <v>93</v>
      </c>
      <c r="H580" s="151" t="s">
        <v>93</v>
      </c>
      <c r="I580" s="151" t="s">
        <v>93</v>
      </c>
      <c r="J580" s="151" t="s">
        <v>92</v>
      </c>
      <c r="K580" s="149" t="s">
        <v>93</v>
      </c>
      <c r="L580" s="151" t="s">
        <v>93</v>
      </c>
      <c r="M580" s="150" t="s">
        <v>93</v>
      </c>
      <c r="N580" s="151" t="s">
        <v>93</v>
      </c>
      <c r="O580" s="151" t="s">
        <v>93</v>
      </c>
      <c r="P580" s="151" t="s">
        <v>93</v>
      </c>
      <c r="Q580" s="151" t="s">
        <v>93</v>
      </c>
      <c r="R580" s="149" t="s">
        <v>92</v>
      </c>
      <c r="S580" s="150" t="s">
        <v>92</v>
      </c>
      <c r="T580" s="151" t="s">
        <v>93</v>
      </c>
    </row>
    <row r="581" spans="1:20" ht="20.25" customHeight="1" x14ac:dyDescent="0.6">
      <c r="A581" s="60" t="s">
        <v>406</v>
      </c>
      <c r="B581" s="60" t="s">
        <v>419</v>
      </c>
      <c r="C581" s="60" t="s">
        <v>5</v>
      </c>
      <c r="D581" s="60" t="s">
        <v>165</v>
      </c>
      <c r="E581" s="149" t="s">
        <v>93</v>
      </c>
      <c r="F581" s="150" t="s">
        <v>92</v>
      </c>
      <c r="G581" s="151" t="s">
        <v>93</v>
      </c>
      <c r="H581" s="151" t="s">
        <v>93</v>
      </c>
      <c r="I581" s="151" t="s">
        <v>93</v>
      </c>
      <c r="J581" s="151" t="s">
        <v>93</v>
      </c>
      <c r="K581" s="149" t="s">
        <v>92</v>
      </c>
      <c r="L581" s="151" t="s">
        <v>93</v>
      </c>
      <c r="M581" s="150" t="s">
        <v>93</v>
      </c>
      <c r="N581" s="151" t="s">
        <v>93</v>
      </c>
      <c r="O581" s="151" t="s">
        <v>93</v>
      </c>
      <c r="P581" s="151" t="s">
        <v>93</v>
      </c>
      <c r="Q581" s="151" t="s">
        <v>93</v>
      </c>
      <c r="R581" s="149" t="s">
        <v>93</v>
      </c>
      <c r="S581" s="150" t="s">
        <v>93</v>
      </c>
      <c r="T581" s="151" t="s">
        <v>93</v>
      </c>
    </row>
    <row r="582" spans="1:20" ht="20.25" customHeight="1" x14ac:dyDescent="0.6">
      <c r="A582" s="60" t="s">
        <v>406</v>
      </c>
      <c r="B582" s="60" t="s">
        <v>420</v>
      </c>
      <c r="C582" s="60" t="s">
        <v>25</v>
      </c>
      <c r="D582" s="60" t="s">
        <v>165</v>
      </c>
      <c r="E582" s="149" t="s">
        <v>93</v>
      </c>
      <c r="F582" s="150" t="s">
        <v>93</v>
      </c>
      <c r="G582" s="151" t="s">
        <v>92</v>
      </c>
      <c r="H582" s="151" t="s">
        <v>92</v>
      </c>
      <c r="I582" s="151" t="s">
        <v>92</v>
      </c>
      <c r="J582" s="151" t="s">
        <v>92</v>
      </c>
      <c r="K582" s="149" t="s">
        <v>92</v>
      </c>
      <c r="L582" s="151" t="s">
        <v>93</v>
      </c>
      <c r="M582" s="150" t="s">
        <v>93</v>
      </c>
      <c r="N582" s="151" t="s">
        <v>92</v>
      </c>
      <c r="O582" s="151" t="s">
        <v>92</v>
      </c>
      <c r="P582" s="151" t="s">
        <v>92</v>
      </c>
      <c r="Q582" s="151" t="s">
        <v>92</v>
      </c>
      <c r="R582" s="149" t="s">
        <v>93</v>
      </c>
      <c r="S582" s="150" t="s">
        <v>93</v>
      </c>
      <c r="T582" s="151" t="s">
        <v>93</v>
      </c>
    </row>
    <row r="583" spans="1:20" ht="20.25" customHeight="1" x14ac:dyDescent="0.6">
      <c r="A583" s="60" t="s">
        <v>406</v>
      </c>
      <c r="B583" s="60" t="s">
        <v>421</v>
      </c>
      <c r="C583" s="60" t="s">
        <v>5</v>
      </c>
      <c r="D583" s="60" t="s">
        <v>165</v>
      </c>
      <c r="E583" s="149" t="s">
        <v>92</v>
      </c>
      <c r="F583" s="150" t="s">
        <v>93</v>
      </c>
      <c r="G583" s="151" t="s">
        <v>93</v>
      </c>
      <c r="H583" s="151" t="s">
        <v>92</v>
      </c>
      <c r="I583" s="151" t="s">
        <v>93</v>
      </c>
      <c r="J583" s="151" t="s">
        <v>92</v>
      </c>
      <c r="K583" s="149" t="s">
        <v>92</v>
      </c>
      <c r="L583" s="151" t="s">
        <v>93</v>
      </c>
      <c r="M583" s="150" t="s">
        <v>93</v>
      </c>
      <c r="N583" s="151" t="s">
        <v>92</v>
      </c>
      <c r="O583" s="151" t="s">
        <v>92</v>
      </c>
      <c r="P583" s="151" t="s">
        <v>93</v>
      </c>
      <c r="Q583" s="151" t="s">
        <v>93</v>
      </c>
      <c r="R583" s="149" t="s">
        <v>93</v>
      </c>
      <c r="S583" s="150" t="s">
        <v>92</v>
      </c>
      <c r="T583" s="151" t="s">
        <v>93</v>
      </c>
    </row>
    <row r="584" spans="1:20" ht="20.25" customHeight="1" x14ac:dyDescent="0.6">
      <c r="A584" s="60" t="s">
        <v>422</v>
      </c>
      <c r="B584" s="60" t="s">
        <v>874</v>
      </c>
      <c r="C584" s="60" t="s">
        <v>5</v>
      </c>
      <c r="D584" s="60" t="s">
        <v>165</v>
      </c>
      <c r="E584" s="149" t="s">
        <v>93</v>
      </c>
      <c r="F584" s="150" t="s">
        <v>93</v>
      </c>
      <c r="G584" s="151" t="s">
        <v>93</v>
      </c>
      <c r="H584" s="151" t="s">
        <v>92</v>
      </c>
      <c r="I584" s="151" t="s">
        <v>93</v>
      </c>
      <c r="J584" s="151" t="s">
        <v>93</v>
      </c>
      <c r="K584" s="149" t="s">
        <v>93</v>
      </c>
      <c r="L584" s="151" t="s">
        <v>93</v>
      </c>
      <c r="M584" s="150" t="s">
        <v>93</v>
      </c>
      <c r="N584" s="151" t="s">
        <v>93</v>
      </c>
      <c r="O584" s="151" t="s">
        <v>93</v>
      </c>
      <c r="P584" s="151" t="s">
        <v>93</v>
      </c>
      <c r="Q584" s="151" t="s">
        <v>93</v>
      </c>
      <c r="R584" s="149" t="s">
        <v>93</v>
      </c>
      <c r="S584" s="150" t="s">
        <v>93</v>
      </c>
      <c r="T584" s="151" t="s">
        <v>93</v>
      </c>
    </row>
    <row r="585" spans="1:20" ht="20.25" customHeight="1" x14ac:dyDescent="0.6">
      <c r="A585" s="60" t="s">
        <v>422</v>
      </c>
      <c r="B585" s="60" t="s">
        <v>424</v>
      </c>
      <c r="C585" s="60" t="s">
        <v>5</v>
      </c>
      <c r="D585" s="60" t="s">
        <v>167</v>
      </c>
      <c r="E585" s="149" t="s">
        <v>93</v>
      </c>
      <c r="F585" s="150" t="s">
        <v>93</v>
      </c>
      <c r="G585" s="151" t="s">
        <v>93</v>
      </c>
      <c r="H585" s="151" t="s">
        <v>92</v>
      </c>
      <c r="I585" s="151" t="s">
        <v>92</v>
      </c>
      <c r="J585" s="151" t="s">
        <v>93</v>
      </c>
      <c r="K585" s="149" t="s">
        <v>92</v>
      </c>
      <c r="L585" s="151" t="s">
        <v>93</v>
      </c>
      <c r="M585" s="150" t="s">
        <v>93</v>
      </c>
      <c r="N585" s="151" t="s">
        <v>92</v>
      </c>
      <c r="O585" s="151" t="s">
        <v>92</v>
      </c>
      <c r="P585" s="151" t="s">
        <v>93</v>
      </c>
      <c r="Q585" s="151" t="s">
        <v>92</v>
      </c>
      <c r="R585" s="149" t="s">
        <v>93</v>
      </c>
      <c r="S585" s="150" t="s">
        <v>93</v>
      </c>
      <c r="T585" s="151" t="s">
        <v>93</v>
      </c>
    </row>
    <row r="586" spans="1:20" ht="20.25" customHeight="1" x14ac:dyDescent="0.6">
      <c r="A586" s="60" t="s">
        <v>422</v>
      </c>
      <c r="B586" s="60" t="s">
        <v>424</v>
      </c>
      <c r="C586" s="60" t="s">
        <v>34</v>
      </c>
      <c r="D586" s="60" t="s">
        <v>167</v>
      </c>
      <c r="E586" s="149" t="s">
        <v>93</v>
      </c>
      <c r="F586" s="150" t="s">
        <v>92</v>
      </c>
      <c r="G586" s="151" t="s">
        <v>93</v>
      </c>
      <c r="H586" s="151" t="s">
        <v>93</v>
      </c>
      <c r="I586" s="151" t="s">
        <v>93</v>
      </c>
      <c r="J586" s="151" t="s">
        <v>93</v>
      </c>
      <c r="K586" s="149" t="s">
        <v>92</v>
      </c>
      <c r="L586" s="151" t="s">
        <v>93</v>
      </c>
      <c r="M586" s="150" t="s">
        <v>93</v>
      </c>
      <c r="N586" s="151" t="s">
        <v>92</v>
      </c>
      <c r="O586" s="151" t="s">
        <v>92</v>
      </c>
      <c r="P586" s="151" t="s">
        <v>93</v>
      </c>
      <c r="Q586" s="151" t="s">
        <v>93</v>
      </c>
      <c r="R586" s="149" t="s">
        <v>93</v>
      </c>
      <c r="S586" s="150" t="s">
        <v>93</v>
      </c>
      <c r="T586" s="151" t="s">
        <v>93</v>
      </c>
    </row>
    <row r="587" spans="1:20" ht="20.25" customHeight="1" x14ac:dyDescent="0.6">
      <c r="A587" s="60" t="s">
        <v>422</v>
      </c>
      <c r="B587" s="60" t="s">
        <v>424</v>
      </c>
      <c r="C587" s="60" t="s">
        <v>40</v>
      </c>
      <c r="D587" s="60" t="s">
        <v>167</v>
      </c>
      <c r="E587" s="149" t="s">
        <v>93</v>
      </c>
      <c r="F587" s="150" t="s">
        <v>93</v>
      </c>
      <c r="G587" s="151" t="s">
        <v>93</v>
      </c>
      <c r="H587" s="151" t="s">
        <v>93</v>
      </c>
      <c r="I587" s="151" t="s">
        <v>93</v>
      </c>
      <c r="J587" s="151" t="s">
        <v>93</v>
      </c>
      <c r="K587" s="149" t="s">
        <v>92</v>
      </c>
      <c r="L587" s="151" t="s">
        <v>92</v>
      </c>
      <c r="M587" s="150" t="s">
        <v>92</v>
      </c>
      <c r="N587" s="151" t="s">
        <v>92</v>
      </c>
      <c r="O587" s="151" t="s">
        <v>92</v>
      </c>
      <c r="P587" s="151" t="s">
        <v>92</v>
      </c>
      <c r="Q587" s="151" t="s">
        <v>92</v>
      </c>
      <c r="R587" s="149" t="s">
        <v>92</v>
      </c>
      <c r="S587" s="150" t="s">
        <v>92</v>
      </c>
      <c r="T587" s="151" t="s">
        <v>93</v>
      </c>
    </row>
    <row r="588" spans="1:20" ht="20.25" customHeight="1" x14ac:dyDescent="0.6">
      <c r="A588" s="60" t="s">
        <v>422</v>
      </c>
      <c r="B588" s="60" t="s">
        <v>424</v>
      </c>
      <c r="C588" s="60" t="s">
        <v>44</v>
      </c>
      <c r="D588" s="60" t="s">
        <v>167</v>
      </c>
      <c r="E588" s="149" t="s">
        <v>93</v>
      </c>
      <c r="F588" s="150" t="s">
        <v>92</v>
      </c>
      <c r="G588" s="151" t="s">
        <v>93</v>
      </c>
      <c r="H588" s="151" t="s">
        <v>93</v>
      </c>
      <c r="I588" s="151" t="s">
        <v>93</v>
      </c>
      <c r="J588" s="151" t="s">
        <v>93</v>
      </c>
      <c r="K588" s="149" t="s">
        <v>92</v>
      </c>
      <c r="L588" s="151" t="s">
        <v>93</v>
      </c>
      <c r="M588" s="150" t="s">
        <v>93</v>
      </c>
      <c r="N588" s="151" t="s">
        <v>92</v>
      </c>
      <c r="O588" s="151" t="s">
        <v>92</v>
      </c>
      <c r="P588" s="151" t="s">
        <v>92</v>
      </c>
      <c r="Q588" s="151" t="s">
        <v>92</v>
      </c>
      <c r="R588" s="149" t="s">
        <v>93</v>
      </c>
      <c r="S588" s="150" t="s">
        <v>93</v>
      </c>
      <c r="T588" s="151" t="s">
        <v>93</v>
      </c>
    </row>
    <row r="589" spans="1:20" ht="20.25" customHeight="1" x14ac:dyDescent="0.6">
      <c r="A589" s="60" t="s">
        <v>422</v>
      </c>
      <c r="B589" s="60" t="s">
        <v>424</v>
      </c>
      <c r="C589" s="60" t="s">
        <v>46</v>
      </c>
      <c r="D589" s="60" t="s">
        <v>167</v>
      </c>
      <c r="E589" s="149" t="s">
        <v>93</v>
      </c>
      <c r="F589" s="150" t="s">
        <v>93</v>
      </c>
      <c r="G589" s="151" t="s">
        <v>92</v>
      </c>
      <c r="H589" s="151" t="s">
        <v>93</v>
      </c>
      <c r="I589" s="151" t="s">
        <v>93</v>
      </c>
      <c r="J589" s="151" t="s">
        <v>93</v>
      </c>
      <c r="K589" s="149" t="s">
        <v>93</v>
      </c>
      <c r="L589" s="151" t="s">
        <v>93</v>
      </c>
      <c r="M589" s="150" t="s">
        <v>93</v>
      </c>
      <c r="N589" s="151" t="s">
        <v>92</v>
      </c>
      <c r="O589" s="151" t="s">
        <v>92</v>
      </c>
      <c r="P589" s="151" t="s">
        <v>92</v>
      </c>
      <c r="Q589" s="151" t="s">
        <v>92</v>
      </c>
      <c r="R589" s="149" t="s">
        <v>93</v>
      </c>
      <c r="S589" s="150" t="s">
        <v>93</v>
      </c>
      <c r="T589" s="151" t="s">
        <v>93</v>
      </c>
    </row>
    <row r="590" spans="1:20" ht="20.25" customHeight="1" x14ac:dyDescent="0.6">
      <c r="A590" s="60" t="s">
        <v>422</v>
      </c>
      <c r="B590" s="60" t="s">
        <v>425</v>
      </c>
      <c r="C590" s="60" t="s">
        <v>25</v>
      </c>
      <c r="D590" s="60" t="s">
        <v>165</v>
      </c>
      <c r="E590" s="149" t="s">
        <v>92</v>
      </c>
      <c r="F590" s="150" t="s">
        <v>93</v>
      </c>
      <c r="G590" s="151" t="s">
        <v>92</v>
      </c>
      <c r="H590" s="151" t="s">
        <v>92</v>
      </c>
      <c r="I590" s="151" t="s">
        <v>92</v>
      </c>
      <c r="J590" s="151" t="s">
        <v>92</v>
      </c>
      <c r="K590" s="149" t="s">
        <v>92</v>
      </c>
      <c r="L590" s="151" t="s">
        <v>93</v>
      </c>
      <c r="M590" s="150" t="s">
        <v>93</v>
      </c>
      <c r="N590" s="151" t="s">
        <v>92</v>
      </c>
      <c r="O590" s="151" t="s">
        <v>92</v>
      </c>
      <c r="P590" s="151" t="s">
        <v>92</v>
      </c>
      <c r="Q590" s="151" t="s">
        <v>92</v>
      </c>
      <c r="R590" s="149" t="s">
        <v>93</v>
      </c>
      <c r="S590" s="150" t="s">
        <v>93</v>
      </c>
      <c r="T590" s="151" t="s">
        <v>93</v>
      </c>
    </row>
    <row r="591" spans="1:20" ht="20.25" customHeight="1" x14ac:dyDescent="0.6">
      <c r="A591" s="60" t="s">
        <v>426</v>
      </c>
      <c r="B591" s="60" t="s">
        <v>427</v>
      </c>
      <c r="C591" s="60" t="s">
        <v>23</v>
      </c>
      <c r="D591" s="60" t="s">
        <v>167</v>
      </c>
      <c r="E591" s="149" t="s">
        <v>93</v>
      </c>
      <c r="F591" s="150" t="s">
        <v>93</v>
      </c>
      <c r="G591" s="151" t="s">
        <v>93</v>
      </c>
      <c r="H591" s="151" t="s">
        <v>93</v>
      </c>
      <c r="I591" s="151" t="s">
        <v>93</v>
      </c>
      <c r="J591" s="151" t="s">
        <v>93</v>
      </c>
      <c r="K591" s="149" t="s">
        <v>92</v>
      </c>
      <c r="L591" s="151" t="s">
        <v>93</v>
      </c>
      <c r="M591" s="150" t="s">
        <v>93</v>
      </c>
      <c r="N591" s="151" t="s">
        <v>92</v>
      </c>
      <c r="O591" s="151" t="s">
        <v>92</v>
      </c>
      <c r="P591" s="151" t="s">
        <v>92</v>
      </c>
      <c r="Q591" s="151" t="s">
        <v>92</v>
      </c>
      <c r="R591" s="149" t="s">
        <v>93</v>
      </c>
      <c r="S591" s="150" t="s">
        <v>93</v>
      </c>
      <c r="T591" s="151" t="s">
        <v>93</v>
      </c>
    </row>
    <row r="592" spans="1:20" ht="20.25" customHeight="1" x14ac:dyDescent="0.6">
      <c r="A592" s="60" t="s">
        <v>426</v>
      </c>
      <c r="B592" s="60" t="s">
        <v>427</v>
      </c>
      <c r="C592" s="60" t="s">
        <v>25</v>
      </c>
      <c r="D592" s="60" t="s">
        <v>167</v>
      </c>
      <c r="E592" s="149" t="s">
        <v>92</v>
      </c>
      <c r="F592" s="150" t="s">
        <v>92</v>
      </c>
      <c r="G592" s="151" t="s">
        <v>93</v>
      </c>
      <c r="H592" s="151" t="s">
        <v>92</v>
      </c>
      <c r="I592" s="151" t="s">
        <v>93</v>
      </c>
      <c r="J592" s="151" t="s">
        <v>92</v>
      </c>
      <c r="K592" s="149" t="s">
        <v>92</v>
      </c>
      <c r="L592" s="151" t="s">
        <v>93</v>
      </c>
      <c r="M592" s="150" t="s">
        <v>93</v>
      </c>
      <c r="N592" s="151" t="s">
        <v>92</v>
      </c>
      <c r="O592" s="151" t="s">
        <v>92</v>
      </c>
      <c r="P592" s="151" t="s">
        <v>92</v>
      </c>
      <c r="Q592" s="151" t="s">
        <v>92</v>
      </c>
      <c r="R592" s="149" t="s">
        <v>92</v>
      </c>
      <c r="S592" s="150" t="s">
        <v>93</v>
      </c>
      <c r="T592" s="151" t="s">
        <v>93</v>
      </c>
    </row>
    <row r="593" spans="1:20" ht="20.25" customHeight="1" x14ac:dyDescent="0.6">
      <c r="A593" s="60" t="s">
        <v>426</v>
      </c>
      <c r="B593" s="60" t="s">
        <v>427</v>
      </c>
      <c r="C593" s="60" t="s">
        <v>34</v>
      </c>
      <c r="D593" s="60" t="s">
        <v>167</v>
      </c>
      <c r="E593" s="149" t="s">
        <v>93</v>
      </c>
      <c r="F593" s="150" t="s">
        <v>93</v>
      </c>
      <c r="G593" s="151" t="s">
        <v>93</v>
      </c>
      <c r="H593" s="151" t="s">
        <v>93</v>
      </c>
      <c r="I593" s="151" t="s">
        <v>93</v>
      </c>
      <c r="J593" s="151" t="s">
        <v>92</v>
      </c>
      <c r="K593" s="149" t="s">
        <v>92</v>
      </c>
      <c r="L593" s="151" t="s">
        <v>92</v>
      </c>
      <c r="M593" s="150" t="s">
        <v>93</v>
      </c>
      <c r="N593" s="151" t="s">
        <v>92</v>
      </c>
      <c r="O593" s="151" t="s">
        <v>92</v>
      </c>
      <c r="P593" s="151" t="s">
        <v>92</v>
      </c>
      <c r="Q593" s="151" t="s">
        <v>92</v>
      </c>
      <c r="R593" s="149" t="s">
        <v>92</v>
      </c>
      <c r="S593" s="150" t="s">
        <v>92</v>
      </c>
      <c r="T593" s="151" t="s">
        <v>93</v>
      </c>
    </row>
    <row r="594" spans="1:20" ht="20.25" customHeight="1" x14ac:dyDescent="0.6">
      <c r="A594" s="60" t="s">
        <v>426</v>
      </c>
      <c r="B594" s="60" t="s">
        <v>427</v>
      </c>
      <c r="C594" s="60" t="s">
        <v>40</v>
      </c>
      <c r="D594" s="60" t="s">
        <v>167</v>
      </c>
      <c r="E594" s="149" t="s">
        <v>93</v>
      </c>
      <c r="F594" s="150" t="s">
        <v>93</v>
      </c>
      <c r="G594" s="151" t="s">
        <v>93</v>
      </c>
      <c r="H594" s="151" t="s">
        <v>93</v>
      </c>
      <c r="I594" s="151" t="s">
        <v>93</v>
      </c>
      <c r="J594" s="151" t="s">
        <v>93</v>
      </c>
      <c r="K594" s="149" t="s">
        <v>92</v>
      </c>
      <c r="L594" s="151" t="s">
        <v>93</v>
      </c>
      <c r="M594" s="150" t="s">
        <v>93</v>
      </c>
      <c r="N594" s="151" t="s">
        <v>93</v>
      </c>
      <c r="O594" s="151" t="s">
        <v>92</v>
      </c>
      <c r="P594" s="151" t="s">
        <v>92</v>
      </c>
      <c r="Q594" s="151" t="s">
        <v>92</v>
      </c>
      <c r="R594" s="149" t="s">
        <v>92</v>
      </c>
      <c r="S594" s="150" t="s">
        <v>93</v>
      </c>
      <c r="T594" s="151" t="s">
        <v>93</v>
      </c>
    </row>
    <row r="595" spans="1:20" ht="20.25" customHeight="1" x14ac:dyDescent="0.6">
      <c r="A595" s="60" t="s">
        <v>426</v>
      </c>
      <c r="B595" s="60" t="s">
        <v>427</v>
      </c>
      <c r="C595" s="60" t="s">
        <v>44</v>
      </c>
      <c r="D595" s="60" t="s">
        <v>167</v>
      </c>
      <c r="E595" s="149" t="s">
        <v>93</v>
      </c>
      <c r="F595" s="150" t="s">
        <v>93</v>
      </c>
      <c r="G595" s="151" t="s">
        <v>93</v>
      </c>
      <c r="H595" s="151" t="s">
        <v>92</v>
      </c>
      <c r="I595" s="151" t="s">
        <v>93</v>
      </c>
      <c r="J595" s="151" t="s">
        <v>92</v>
      </c>
      <c r="K595" s="149" t="s">
        <v>92</v>
      </c>
      <c r="L595" s="151" t="s">
        <v>92</v>
      </c>
      <c r="M595" s="150" t="s">
        <v>93</v>
      </c>
      <c r="N595" s="151" t="s">
        <v>92</v>
      </c>
      <c r="O595" s="151" t="s">
        <v>92</v>
      </c>
      <c r="P595" s="151" t="s">
        <v>92</v>
      </c>
      <c r="Q595" s="151" t="s">
        <v>92</v>
      </c>
      <c r="R595" s="149" t="s">
        <v>93</v>
      </c>
      <c r="S595" s="150" t="s">
        <v>93</v>
      </c>
      <c r="T595" s="151" t="s">
        <v>93</v>
      </c>
    </row>
    <row r="596" spans="1:20" ht="20.25" customHeight="1" x14ac:dyDescent="0.6">
      <c r="A596" s="60" t="s">
        <v>426</v>
      </c>
      <c r="B596" s="60" t="s">
        <v>427</v>
      </c>
      <c r="C596" s="60" t="s">
        <v>46</v>
      </c>
      <c r="D596" s="60" t="s">
        <v>167</v>
      </c>
      <c r="E596" s="149" t="s">
        <v>93</v>
      </c>
      <c r="F596" s="150" t="s">
        <v>93</v>
      </c>
      <c r="G596" s="151" t="s">
        <v>93</v>
      </c>
      <c r="H596" s="151" t="s">
        <v>93</v>
      </c>
      <c r="I596" s="151" t="s">
        <v>93</v>
      </c>
      <c r="J596" s="151" t="s">
        <v>92</v>
      </c>
      <c r="K596" s="149" t="s">
        <v>92</v>
      </c>
      <c r="L596" s="151" t="s">
        <v>93</v>
      </c>
      <c r="M596" s="150" t="s">
        <v>93</v>
      </c>
      <c r="N596" s="151" t="s">
        <v>92</v>
      </c>
      <c r="O596" s="151" t="s">
        <v>92</v>
      </c>
      <c r="P596" s="151" t="s">
        <v>93</v>
      </c>
      <c r="Q596" s="151" t="s">
        <v>93</v>
      </c>
      <c r="R596" s="149" t="s">
        <v>93</v>
      </c>
      <c r="S596" s="150" t="s">
        <v>93</v>
      </c>
      <c r="T596" s="151" t="s">
        <v>93</v>
      </c>
    </row>
    <row r="597" spans="1:20" ht="20.25" customHeight="1" x14ac:dyDescent="0.6">
      <c r="A597" s="60" t="s">
        <v>426</v>
      </c>
      <c r="B597" s="60" t="s">
        <v>428</v>
      </c>
      <c r="C597" s="60" t="s">
        <v>816</v>
      </c>
      <c r="D597" s="60" t="s">
        <v>165</v>
      </c>
      <c r="E597" s="149" t="s">
        <v>92</v>
      </c>
      <c r="F597" s="150" t="s">
        <v>92</v>
      </c>
      <c r="G597" s="151" t="s">
        <v>92</v>
      </c>
      <c r="H597" s="151" t="s">
        <v>92</v>
      </c>
      <c r="I597" s="151" t="s">
        <v>93</v>
      </c>
      <c r="J597" s="151" t="s">
        <v>92</v>
      </c>
      <c r="K597" s="149" t="s">
        <v>92</v>
      </c>
      <c r="L597" s="151" t="s">
        <v>93</v>
      </c>
      <c r="M597" s="150" t="s">
        <v>93</v>
      </c>
      <c r="N597" s="151" t="s">
        <v>92</v>
      </c>
      <c r="O597" s="151" t="s">
        <v>92</v>
      </c>
      <c r="P597" s="151" t="s">
        <v>92</v>
      </c>
      <c r="Q597" s="151" t="s">
        <v>92</v>
      </c>
      <c r="R597" s="149" t="s">
        <v>93</v>
      </c>
      <c r="S597" s="150" t="s">
        <v>93</v>
      </c>
      <c r="T597" s="151" t="s">
        <v>93</v>
      </c>
    </row>
    <row r="598" spans="1:20" ht="20.25" customHeight="1" x14ac:dyDescent="0.6">
      <c r="A598" s="60" t="s">
        <v>426</v>
      </c>
      <c r="B598" s="60" t="s">
        <v>429</v>
      </c>
      <c r="C598" s="60" t="s">
        <v>25</v>
      </c>
      <c r="D598" s="60" t="s">
        <v>165</v>
      </c>
      <c r="E598" s="149" t="s">
        <v>92</v>
      </c>
      <c r="F598" s="150" t="s">
        <v>93</v>
      </c>
      <c r="G598" s="151" t="s">
        <v>93</v>
      </c>
      <c r="H598" s="151" t="s">
        <v>92</v>
      </c>
      <c r="I598" s="151" t="s">
        <v>93</v>
      </c>
      <c r="J598" s="151" t="s">
        <v>92</v>
      </c>
      <c r="K598" s="149" t="s">
        <v>92</v>
      </c>
      <c r="L598" s="151" t="s">
        <v>93</v>
      </c>
      <c r="M598" s="150" t="s">
        <v>93</v>
      </c>
      <c r="N598" s="151" t="s">
        <v>92</v>
      </c>
      <c r="O598" s="151" t="s">
        <v>92</v>
      </c>
      <c r="P598" s="151" t="s">
        <v>92</v>
      </c>
      <c r="Q598" s="151" t="s">
        <v>92</v>
      </c>
      <c r="R598" s="149" t="s">
        <v>93</v>
      </c>
      <c r="S598" s="150" t="s">
        <v>93</v>
      </c>
      <c r="T598" s="151" t="s">
        <v>93</v>
      </c>
    </row>
    <row r="599" spans="1:20" ht="20.25" customHeight="1" x14ac:dyDescent="0.6">
      <c r="A599" s="60" t="s">
        <v>430</v>
      </c>
      <c r="B599" s="60" t="s">
        <v>431</v>
      </c>
      <c r="C599" s="60" t="s">
        <v>25</v>
      </c>
      <c r="D599" s="60" t="s">
        <v>165</v>
      </c>
      <c r="E599" s="149" t="s">
        <v>92</v>
      </c>
      <c r="F599" s="150" t="s">
        <v>92</v>
      </c>
      <c r="G599" s="151" t="s">
        <v>92</v>
      </c>
      <c r="H599" s="151" t="s">
        <v>92</v>
      </c>
      <c r="I599" s="151" t="s">
        <v>93</v>
      </c>
      <c r="J599" s="151" t="s">
        <v>92</v>
      </c>
      <c r="K599" s="149" t="s">
        <v>92</v>
      </c>
      <c r="L599" s="151" t="s">
        <v>93</v>
      </c>
      <c r="M599" s="150" t="s">
        <v>92</v>
      </c>
      <c r="N599" s="151" t="s">
        <v>92</v>
      </c>
      <c r="O599" s="151" t="s">
        <v>92</v>
      </c>
      <c r="P599" s="151" t="s">
        <v>92</v>
      </c>
      <c r="Q599" s="151" t="s">
        <v>92</v>
      </c>
      <c r="R599" s="149" t="s">
        <v>93</v>
      </c>
      <c r="S599" s="150" t="s">
        <v>93</v>
      </c>
      <c r="T599" s="151" t="s">
        <v>93</v>
      </c>
    </row>
    <row r="600" spans="1:20" ht="20.25" customHeight="1" x14ac:dyDescent="0.6">
      <c r="A600" s="60" t="s">
        <v>430</v>
      </c>
      <c r="B600" s="60" t="s">
        <v>432</v>
      </c>
      <c r="C600" s="60" t="s">
        <v>23</v>
      </c>
      <c r="D600" s="60" t="s">
        <v>165</v>
      </c>
      <c r="E600" s="149" t="s">
        <v>92</v>
      </c>
      <c r="F600" s="150" t="s">
        <v>92</v>
      </c>
      <c r="G600" s="151" t="s">
        <v>92</v>
      </c>
      <c r="H600" s="151" t="s">
        <v>92</v>
      </c>
      <c r="I600" s="151" t="s">
        <v>93</v>
      </c>
      <c r="J600" s="151" t="s">
        <v>92</v>
      </c>
      <c r="K600" s="149" t="s">
        <v>92</v>
      </c>
      <c r="L600" s="151" t="s">
        <v>93</v>
      </c>
      <c r="M600" s="150" t="s">
        <v>93</v>
      </c>
      <c r="N600" s="151" t="s">
        <v>92</v>
      </c>
      <c r="O600" s="151" t="s">
        <v>92</v>
      </c>
      <c r="P600" s="151" t="s">
        <v>92</v>
      </c>
      <c r="Q600" s="151" t="s">
        <v>93</v>
      </c>
      <c r="R600" s="149" t="s">
        <v>92</v>
      </c>
      <c r="S600" s="150" t="s">
        <v>93</v>
      </c>
      <c r="T600" s="151" t="s">
        <v>93</v>
      </c>
    </row>
    <row r="601" spans="1:20" ht="20.25" customHeight="1" x14ac:dyDescent="0.6">
      <c r="A601" s="60" t="s">
        <v>430</v>
      </c>
      <c r="B601" s="60" t="s">
        <v>432</v>
      </c>
      <c r="C601" s="60" t="s">
        <v>25</v>
      </c>
      <c r="D601" s="60" t="s">
        <v>165</v>
      </c>
      <c r="E601" s="149" t="s">
        <v>93</v>
      </c>
      <c r="F601" s="150" t="s">
        <v>92</v>
      </c>
      <c r="G601" s="151" t="s">
        <v>92</v>
      </c>
      <c r="H601" s="151" t="s">
        <v>92</v>
      </c>
      <c r="I601" s="151" t="s">
        <v>92</v>
      </c>
      <c r="J601" s="151" t="s">
        <v>92</v>
      </c>
      <c r="K601" s="149" t="s">
        <v>92</v>
      </c>
      <c r="L601" s="151" t="s">
        <v>92</v>
      </c>
      <c r="M601" s="150" t="s">
        <v>93</v>
      </c>
      <c r="N601" s="151" t="s">
        <v>92</v>
      </c>
      <c r="O601" s="151" t="s">
        <v>92</v>
      </c>
      <c r="P601" s="151" t="s">
        <v>92</v>
      </c>
      <c r="Q601" s="151" t="s">
        <v>93</v>
      </c>
      <c r="R601" s="149" t="s">
        <v>93</v>
      </c>
      <c r="S601" s="150" t="s">
        <v>93</v>
      </c>
      <c r="T601" s="151" t="s">
        <v>93</v>
      </c>
    </row>
    <row r="602" spans="1:20" ht="20.25" customHeight="1" x14ac:dyDescent="0.6">
      <c r="A602" s="60" t="s">
        <v>430</v>
      </c>
      <c r="B602" s="60" t="s">
        <v>433</v>
      </c>
      <c r="C602" s="60" t="s">
        <v>25</v>
      </c>
      <c r="D602" s="60" t="s">
        <v>165</v>
      </c>
      <c r="E602" s="149" t="s">
        <v>93</v>
      </c>
      <c r="F602" s="150" t="s">
        <v>93</v>
      </c>
      <c r="G602" s="151" t="s">
        <v>93</v>
      </c>
      <c r="H602" s="151" t="s">
        <v>92</v>
      </c>
      <c r="I602" s="151" t="s">
        <v>93</v>
      </c>
      <c r="J602" s="151" t="s">
        <v>92</v>
      </c>
      <c r="K602" s="149" t="s">
        <v>92</v>
      </c>
      <c r="L602" s="151" t="s">
        <v>93</v>
      </c>
      <c r="M602" s="150" t="s">
        <v>93</v>
      </c>
      <c r="N602" s="151" t="s">
        <v>92</v>
      </c>
      <c r="O602" s="151" t="s">
        <v>92</v>
      </c>
      <c r="P602" s="151" t="s">
        <v>92</v>
      </c>
      <c r="Q602" s="151" t="s">
        <v>92</v>
      </c>
      <c r="R602" s="149" t="s">
        <v>93</v>
      </c>
      <c r="S602" s="150" t="s">
        <v>93</v>
      </c>
      <c r="T602" s="151" t="s">
        <v>93</v>
      </c>
    </row>
    <row r="603" spans="1:20" ht="20.25" customHeight="1" x14ac:dyDescent="0.6">
      <c r="A603" s="60" t="s">
        <v>430</v>
      </c>
      <c r="B603" s="60" t="s">
        <v>433</v>
      </c>
      <c r="C603" s="60" t="s">
        <v>34</v>
      </c>
      <c r="D603" s="60" t="s">
        <v>165</v>
      </c>
      <c r="E603" s="149" t="s">
        <v>93</v>
      </c>
      <c r="F603" s="150" t="s">
        <v>93</v>
      </c>
      <c r="G603" s="151" t="s">
        <v>92</v>
      </c>
      <c r="H603" s="151" t="s">
        <v>92</v>
      </c>
      <c r="I603" s="151" t="s">
        <v>92</v>
      </c>
      <c r="J603" s="151" t="s">
        <v>92</v>
      </c>
      <c r="K603" s="149" t="s">
        <v>92</v>
      </c>
      <c r="L603" s="151" t="s">
        <v>92</v>
      </c>
      <c r="M603" s="150" t="s">
        <v>93</v>
      </c>
      <c r="N603" s="151" t="s">
        <v>92</v>
      </c>
      <c r="O603" s="151" t="s">
        <v>92</v>
      </c>
      <c r="P603" s="151" t="s">
        <v>92</v>
      </c>
      <c r="Q603" s="151" t="s">
        <v>92</v>
      </c>
      <c r="R603" s="149" t="s">
        <v>92</v>
      </c>
      <c r="S603" s="150" t="s">
        <v>93</v>
      </c>
      <c r="T603" s="151" t="s">
        <v>93</v>
      </c>
    </row>
    <row r="604" spans="1:20" ht="20.25" customHeight="1" x14ac:dyDescent="0.6">
      <c r="A604" s="60" t="s">
        <v>430</v>
      </c>
      <c r="B604" s="60" t="s">
        <v>434</v>
      </c>
      <c r="C604" s="60" t="s">
        <v>180</v>
      </c>
      <c r="D604" s="60" t="s">
        <v>165</v>
      </c>
      <c r="E604" s="149" t="s">
        <v>93</v>
      </c>
      <c r="F604" s="150" t="s">
        <v>93</v>
      </c>
      <c r="G604" s="151" t="s">
        <v>93</v>
      </c>
      <c r="H604" s="151" t="s">
        <v>93</v>
      </c>
      <c r="I604" s="151" t="s">
        <v>93</v>
      </c>
      <c r="J604" s="151" t="s">
        <v>93</v>
      </c>
      <c r="K604" s="149" t="s">
        <v>92</v>
      </c>
      <c r="L604" s="151" t="s">
        <v>93</v>
      </c>
      <c r="M604" s="150" t="s">
        <v>93</v>
      </c>
      <c r="N604" s="151" t="s">
        <v>93</v>
      </c>
      <c r="O604" s="151" t="s">
        <v>92</v>
      </c>
      <c r="P604" s="151" t="s">
        <v>93</v>
      </c>
      <c r="Q604" s="151" t="s">
        <v>93</v>
      </c>
      <c r="R604" s="149" t="s">
        <v>93</v>
      </c>
      <c r="S604" s="150" t="s">
        <v>92</v>
      </c>
      <c r="T604" s="151" t="s">
        <v>93</v>
      </c>
    </row>
    <row r="605" spans="1:20" ht="20.25" customHeight="1" x14ac:dyDescent="0.6">
      <c r="A605" s="60" t="s">
        <v>430</v>
      </c>
      <c r="B605" s="60" t="s">
        <v>434</v>
      </c>
      <c r="C605" s="60" t="s">
        <v>44</v>
      </c>
      <c r="D605" s="60" t="s">
        <v>165</v>
      </c>
      <c r="E605" s="149" t="s">
        <v>93</v>
      </c>
      <c r="F605" s="150" t="s">
        <v>93</v>
      </c>
      <c r="G605" s="151" t="s">
        <v>92</v>
      </c>
      <c r="H605" s="151" t="s">
        <v>92</v>
      </c>
      <c r="I605" s="151" t="s">
        <v>92</v>
      </c>
      <c r="J605" s="151" t="s">
        <v>92</v>
      </c>
      <c r="K605" s="149" t="s">
        <v>92</v>
      </c>
      <c r="L605" s="151" t="s">
        <v>93</v>
      </c>
      <c r="M605" s="150" t="s">
        <v>93</v>
      </c>
      <c r="N605" s="151" t="s">
        <v>92</v>
      </c>
      <c r="O605" s="151" t="s">
        <v>92</v>
      </c>
      <c r="P605" s="151" t="s">
        <v>92</v>
      </c>
      <c r="Q605" s="151" t="s">
        <v>92</v>
      </c>
      <c r="R605" s="149" t="s">
        <v>92</v>
      </c>
      <c r="S605" s="150" t="s">
        <v>92</v>
      </c>
      <c r="T605" s="151" t="s">
        <v>93</v>
      </c>
    </row>
    <row r="606" spans="1:20" ht="20.25" customHeight="1" x14ac:dyDescent="0.6">
      <c r="A606" s="60" t="s">
        <v>430</v>
      </c>
      <c r="B606" s="60" t="s">
        <v>435</v>
      </c>
      <c r="C606" s="60" t="s">
        <v>34</v>
      </c>
      <c r="D606" s="60" t="s">
        <v>165</v>
      </c>
      <c r="E606" s="149" t="s">
        <v>92</v>
      </c>
      <c r="F606" s="150" t="s">
        <v>92</v>
      </c>
      <c r="G606" s="151" t="s">
        <v>92</v>
      </c>
      <c r="H606" s="151" t="s">
        <v>92</v>
      </c>
      <c r="I606" s="151" t="s">
        <v>92</v>
      </c>
      <c r="J606" s="151" t="s">
        <v>92</v>
      </c>
      <c r="K606" s="149" t="s">
        <v>92</v>
      </c>
      <c r="L606" s="151" t="s">
        <v>92</v>
      </c>
      <c r="M606" s="150" t="s">
        <v>92</v>
      </c>
      <c r="N606" s="151" t="s">
        <v>92</v>
      </c>
      <c r="O606" s="151" t="s">
        <v>92</v>
      </c>
      <c r="P606" s="151" t="s">
        <v>92</v>
      </c>
      <c r="Q606" s="151" t="s">
        <v>92</v>
      </c>
      <c r="R606" s="149" t="s">
        <v>92</v>
      </c>
      <c r="S606" s="150" t="s">
        <v>92</v>
      </c>
      <c r="T606" s="151" t="s">
        <v>93</v>
      </c>
    </row>
    <row r="607" spans="1:20" ht="20.25" customHeight="1" x14ac:dyDescent="0.6">
      <c r="A607" s="60" t="s">
        <v>430</v>
      </c>
      <c r="B607" s="60" t="s">
        <v>435</v>
      </c>
      <c r="C607" s="60" t="s">
        <v>44</v>
      </c>
      <c r="D607" s="60" t="s">
        <v>165</v>
      </c>
      <c r="E607" s="149" t="s">
        <v>93</v>
      </c>
      <c r="F607" s="150" t="s">
        <v>93</v>
      </c>
      <c r="G607" s="151" t="s">
        <v>92</v>
      </c>
      <c r="H607" s="151" t="s">
        <v>92</v>
      </c>
      <c r="I607" s="151" t="s">
        <v>93</v>
      </c>
      <c r="J607" s="151" t="s">
        <v>93</v>
      </c>
      <c r="K607" s="149" t="s">
        <v>92</v>
      </c>
      <c r="L607" s="151" t="s">
        <v>93</v>
      </c>
      <c r="M607" s="150" t="s">
        <v>93</v>
      </c>
      <c r="N607" s="151" t="s">
        <v>92</v>
      </c>
      <c r="O607" s="151" t="s">
        <v>92</v>
      </c>
      <c r="P607" s="151" t="s">
        <v>92</v>
      </c>
      <c r="Q607" s="151" t="s">
        <v>92</v>
      </c>
      <c r="R607" s="149" t="s">
        <v>92</v>
      </c>
      <c r="S607" s="150" t="s">
        <v>92</v>
      </c>
      <c r="T607" s="151" t="s">
        <v>93</v>
      </c>
    </row>
    <row r="608" spans="1:20" ht="20.25" customHeight="1" x14ac:dyDescent="0.6">
      <c r="A608" s="60" t="s">
        <v>430</v>
      </c>
      <c r="B608" s="60" t="s">
        <v>436</v>
      </c>
      <c r="C608" s="60" t="s">
        <v>25</v>
      </c>
      <c r="D608" s="60" t="s">
        <v>165</v>
      </c>
      <c r="E608" s="149" t="s">
        <v>93</v>
      </c>
      <c r="F608" s="150" t="s">
        <v>93</v>
      </c>
      <c r="G608" s="151" t="s">
        <v>92</v>
      </c>
      <c r="H608" s="151" t="s">
        <v>92</v>
      </c>
      <c r="I608" s="151" t="s">
        <v>92</v>
      </c>
      <c r="J608" s="151" t="s">
        <v>92</v>
      </c>
      <c r="K608" s="149" t="s">
        <v>92</v>
      </c>
      <c r="L608" s="151" t="s">
        <v>92</v>
      </c>
      <c r="M608" s="150" t="s">
        <v>93</v>
      </c>
      <c r="N608" s="151" t="s">
        <v>92</v>
      </c>
      <c r="O608" s="151" t="s">
        <v>92</v>
      </c>
      <c r="P608" s="151" t="s">
        <v>92</v>
      </c>
      <c r="Q608" s="151" t="s">
        <v>92</v>
      </c>
      <c r="R608" s="149" t="s">
        <v>92</v>
      </c>
      <c r="S608" s="150" t="s">
        <v>92</v>
      </c>
      <c r="T608" s="151" t="s">
        <v>93</v>
      </c>
    </row>
    <row r="609" spans="1:20" ht="20.25" customHeight="1" x14ac:dyDescent="0.6">
      <c r="A609" s="60" t="s">
        <v>430</v>
      </c>
      <c r="B609" s="60" t="s">
        <v>437</v>
      </c>
      <c r="C609" s="60" t="s">
        <v>25</v>
      </c>
      <c r="D609" s="60" t="s">
        <v>165</v>
      </c>
      <c r="E609" s="149" t="s">
        <v>93</v>
      </c>
      <c r="F609" s="150" t="s">
        <v>93</v>
      </c>
      <c r="G609" s="151" t="s">
        <v>93</v>
      </c>
      <c r="H609" s="151" t="s">
        <v>93</v>
      </c>
      <c r="I609" s="151" t="s">
        <v>93</v>
      </c>
      <c r="J609" s="151" t="s">
        <v>93</v>
      </c>
      <c r="K609" s="149" t="s">
        <v>92</v>
      </c>
      <c r="L609" s="151" t="s">
        <v>92</v>
      </c>
      <c r="M609" s="150" t="s">
        <v>93</v>
      </c>
      <c r="N609" s="151" t="s">
        <v>92</v>
      </c>
      <c r="O609" s="151" t="s">
        <v>92</v>
      </c>
      <c r="P609" s="151" t="s">
        <v>92</v>
      </c>
      <c r="Q609" s="151" t="s">
        <v>92</v>
      </c>
      <c r="R609" s="149" t="s">
        <v>93</v>
      </c>
      <c r="S609" s="150" t="s">
        <v>93</v>
      </c>
      <c r="T609" s="151" t="s">
        <v>93</v>
      </c>
    </row>
    <row r="610" spans="1:20" ht="20.25" customHeight="1" x14ac:dyDescent="0.6">
      <c r="A610" s="60" t="s">
        <v>430</v>
      </c>
      <c r="B610" s="60" t="s">
        <v>438</v>
      </c>
      <c r="C610" s="60" t="s">
        <v>40</v>
      </c>
      <c r="D610" s="60" t="s">
        <v>165</v>
      </c>
      <c r="E610" s="149" t="s">
        <v>93</v>
      </c>
      <c r="F610" s="150" t="s">
        <v>93</v>
      </c>
      <c r="G610" s="151" t="s">
        <v>92</v>
      </c>
      <c r="H610" s="151" t="s">
        <v>92</v>
      </c>
      <c r="I610" s="151" t="s">
        <v>93</v>
      </c>
      <c r="J610" s="151" t="s">
        <v>93</v>
      </c>
      <c r="K610" s="149" t="s">
        <v>92</v>
      </c>
      <c r="L610" s="151" t="s">
        <v>93</v>
      </c>
      <c r="M610" s="150" t="s">
        <v>93</v>
      </c>
      <c r="N610" s="151" t="s">
        <v>92</v>
      </c>
      <c r="O610" s="151" t="s">
        <v>92</v>
      </c>
      <c r="P610" s="151" t="s">
        <v>93</v>
      </c>
      <c r="Q610" s="151" t="s">
        <v>93</v>
      </c>
      <c r="R610" s="149" t="s">
        <v>93</v>
      </c>
      <c r="S610" s="150" t="s">
        <v>93</v>
      </c>
      <c r="T610" s="151" t="s">
        <v>93</v>
      </c>
    </row>
    <row r="611" spans="1:20" ht="20.25" customHeight="1" x14ac:dyDescent="0.6">
      <c r="A611" s="60" t="s">
        <v>430</v>
      </c>
      <c r="B611" s="60" t="s">
        <v>830</v>
      </c>
      <c r="C611" s="60" t="s">
        <v>44</v>
      </c>
      <c r="D611" s="60" t="s">
        <v>165</v>
      </c>
      <c r="E611" s="149" t="s">
        <v>93</v>
      </c>
      <c r="F611" s="150" t="s">
        <v>93</v>
      </c>
      <c r="G611" s="151" t="s">
        <v>93</v>
      </c>
      <c r="H611" s="151" t="s">
        <v>93</v>
      </c>
      <c r="I611" s="151" t="s">
        <v>93</v>
      </c>
      <c r="J611" s="151" t="s">
        <v>93</v>
      </c>
      <c r="K611" s="149" t="s">
        <v>93</v>
      </c>
      <c r="L611" s="151" t="s">
        <v>93</v>
      </c>
      <c r="M611" s="150" t="s">
        <v>93</v>
      </c>
      <c r="N611" s="151" t="s">
        <v>92</v>
      </c>
      <c r="O611" s="151" t="s">
        <v>92</v>
      </c>
      <c r="P611" s="151" t="s">
        <v>92</v>
      </c>
      <c r="Q611" s="151" t="s">
        <v>92</v>
      </c>
      <c r="R611" s="149" t="s">
        <v>93</v>
      </c>
      <c r="S611" s="150" t="s">
        <v>92</v>
      </c>
      <c r="T611" s="151" t="s">
        <v>93</v>
      </c>
    </row>
    <row r="612" spans="1:20" ht="20.25" customHeight="1" x14ac:dyDescent="0.6">
      <c r="A612" s="60" t="s">
        <v>430</v>
      </c>
      <c r="B612" s="60" t="s">
        <v>439</v>
      </c>
      <c r="C612" s="60" t="s">
        <v>25</v>
      </c>
      <c r="D612" s="60" t="s">
        <v>165</v>
      </c>
      <c r="E612" s="149" t="s">
        <v>92</v>
      </c>
      <c r="F612" s="150" t="s">
        <v>92</v>
      </c>
      <c r="G612" s="151" t="s">
        <v>92</v>
      </c>
      <c r="H612" s="151" t="s">
        <v>92</v>
      </c>
      <c r="I612" s="151" t="s">
        <v>92</v>
      </c>
      <c r="J612" s="151" t="s">
        <v>92</v>
      </c>
      <c r="K612" s="149" t="s">
        <v>92</v>
      </c>
      <c r="L612" s="151" t="s">
        <v>93</v>
      </c>
      <c r="M612" s="150" t="s">
        <v>93</v>
      </c>
      <c r="N612" s="151" t="s">
        <v>92</v>
      </c>
      <c r="O612" s="151" t="s">
        <v>92</v>
      </c>
      <c r="P612" s="151" t="s">
        <v>92</v>
      </c>
      <c r="Q612" s="151" t="s">
        <v>92</v>
      </c>
      <c r="R612" s="149" t="s">
        <v>93</v>
      </c>
      <c r="S612" s="150" t="s">
        <v>93</v>
      </c>
      <c r="T612" s="151" t="s">
        <v>93</v>
      </c>
    </row>
    <row r="613" spans="1:20" ht="20.25" customHeight="1" x14ac:dyDescent="0.6">
      <c r="A613" s="60" t="s">
        <v>430</v>
      </c>
      <c r="B613" s="60" t="s">
        <v>440</v>
      </c>
      <c r="C613" s="60" t="s">
        <v>25</v>
      </c>
      <c r="D613" s="60" t="s">
        <v>165</v>
      </c>
      <c r="E613" s="149" t="s">
        <v>92</v>
      </c>
      <c r="F613" s="150" t="s">
        <v>92</v>
      </c>
      <c r="G613" s="151" t="s">
        <v>92</v>
      </c>
      <c r="H613" s="151" t="s">
        <v>92</v>
      </c>
      <c r="I613" s="151" t="s">
        <v>92</v>
      </c>
      <c r="J613" s="151" t="s">
        <v>92</v>
      </c>
      <c r="K613" s="149" t="s">
        <v>92</v>
      </c>
      <c r="L613" s="151" t="s">
        <v>93</v>
      </c>
      <c r="M613" s="150" t="s">
        <v>93</v>
      </c>
      <c r="N613" s="151" t="s">
        <v>92</v>
      </c>
      <c r="O613" s="151" t="s">
        <v>92</v>
      </c>
      <c r="P613" s="151" t="s">
        <v>92</v>
      </c>
      <c r="Q613" s="151" t="s">
        <v>92</v>
      </c>
      <c r="R613" s="149" t="s">
        <v>92</v>
      </c>
      <c r="S613" s="150" t="s">
        <v>92</v>
      </c>
      <c r="T613" s="151" t="s">
        <v>93</v>
      </c>
    </row>
    <row r="614" spans="1:20" ht="20.25" customHeight="1" x14ac:dyDescent="0.6">
      <c r="A614" s="60" t="s">
        <v>430</v>
      </c>
      <c r="B614" s="60" t="s">
        <v>441</v>
      </c>
      <c r="C614" s="60" t="s">
        <v>44</v>
      </c>
      <c r="D614" s="60" t="s">
        <v>165</v>
      </c>
      <c r="E614" s="149" t="s">
        <v>92</v>
      </c>
      <c r="F614" s="150" t="s">
        <v>92</v>
      </c>
      <c r="G614" s="151" t="s">
        <v>92</v>
      </c>
      <c r="H614" s="151" t="s">
        <v>92</v>
      </c>
      <c r="I614" s="151" t="s">
        <v>92</v>
      </c>
      <c r="J614" s="151" t="s">
        <v>92</v>
      </c>
      <c r="K614" s="149" t="s">
        <v>92</v>
      </c>
      <c r="L614" s="151" t="s">
        <v>93</v>
      </c>
      <c r="M614" s="150" t="s">
        <v>92</v>
      </c>
      <c r="N614" s="151" t="s">
        <v>92</v>
      </c>
      <c r="O614" s="151" t="s">
        <v>92</v>
      </c>
      <c r="P614" s="151" t="s">
        <v>92</v>
      </c>
      <c r="Q614" s="151" t="s">
        <v>92</v>
      </c>
      <c r="R614" s="149" t="s">
        <v>92</v>
      </c>
      <c r="S614" s="150" t="s">
        <v>93</v>
      </c>
      <c r="T614" s="151" t="s">
        <v>93</v>
      </c>
    </row>
    <row r="615" spans="1:20" ht="20.25" customHeight="1" x14ac:dyDescent="0.6">
      <c r="A615" s="60" t="s">
        <v>430</v>
      </c>
      <c r="B615" s="60" t="s">
        <v>442</v>
      </c>
      <c r="C615" s="60" t="s">
        <v>34</v>
      </c>
      <c r="D615" s="60" t="s">
        <v>165</v>
      </c>
      <c r="E615" s="149" t="s">
        <v>92</v>
      </c>
      <c r="F615" s="150" t="s">
        <v>92</v>
      </c>
      <c r="G615" s="151" t="s">
        <v>92</v>
      </c>
      <c r="H615" s="151" t="s">
        <v>92</v>
      </c>
      <c r="I615" s="151" t="s">
        <v>92</v>
      </c>
      <c r="J615" s="151" t="s">
        <v>92</v>
      </c>
      <c r="K615" s="149" t="s">
        <v>92</v>
      </c>
      <c r="L615" s="151" t="s">
        <v>92</v>
      </c>
      <c r="M615" s="150" t="s">
        <v>92</v>
      </c>
      <c r="N615" s="151" t="s">
        <v>92</v>
      </c>
      <c r="O615" s="151" t="s">
        <v>92</v>
      </c>
      <c r="P615" s="151" t="s">
        <v>92</v>
      </c>
      <c r="Q615" s="151" t="s">
        <v>92</v>
      </c>
      <c r="R615" s="149" t="s">
        <v>92</v>
      </c>
      <c r="S615" s="150" t="s">
        <v>92</v>
      </c>
      <c r="T615" s="151" t="s">
        <v>93</v>
      </c>
    </row>
    <row r="616" spans="1:20" ht="20.25" customHeight="1" x14ac:dyDescent="0.6">
      <c r="A616" s="60" t="s">
        <v>430</v>
      </c>
      <c r="B616" s="60" t="s">
        <v>443</v>
      </c>
      <c r="C616" s="60" t="s">
        <v>5</v>
      </c>
      <c r="D616" s="60" t="s">
        <v>167</v>
      </c>
      <c r="E616" s="149" t="s">
        <v>93</v>
      </c>
      <c r="F616" s="150" t="s">
        <v>93</v>
      </c>
      <c r="G616" s="151" t="s">
        <v>93</v>
      </c>
      <c r="H616" s="151" t="s">
        <v>92</v>
      </c>
      <c r="I616" s="151" t="s">
        <v>93</v>
      </c>
      <c r="J616" s="151" t="s">
        <v>93</v>
      </c>
      <c r="K616" s="149" t="s">
        <v>92</v>
      </c>
      <c r="L616" s="151" t="s">
        <v>93</v>
      </c>
      <c r="M616" s="150" t="s">
        <v>93</v>
      </c>
      <c r="N616" s="151" t="s">
        <v>92</v>
      </c>
      <c r="O616" s="151" t="s">
        <v>92</v>
      </c>
      <c r="P616" s="151" t="s">
        <v>93</v>
      </c>
      <c r="Q616" s="151" t="s">
        <v>93</v>
      </c>
      <c r="R616" s="149" t="s">
        <v>92</v>
      </c>
      <c r="S616" s="150" t="s">
        <v>93</v>
      </c>
      <c r="T616" s="151" t="s">
        <v>93</v>
      </c>
    </row>
    <row r="617" spans="1:20" ht="20.25" customHeight="1" x14ac:dyDescent="0.6">
      <c r="A617" s="60" t="s">
        <v>430</v>
      </c>
      <c r="B617" s="60" t="s">
        <v>443</v>
      </c>
      <c r="C617" s="60" t="s">
        <v>21</v>
      </c>
      <c r="D617" s="60" t="s">
        <v>167</v>
      </c>
      <c r="E617" s="149" t="s">
        <v>93</v>
      </c>
      <c r="F617" s="150" t="s">
        <v>93</v>
      </c>
      <c r="G617" s="151" t="s">
        <v>93</v>
      </c>
      <c r="H617" s="151" t="s">
        <v>93</v>
      </c>
      <c r="I617" s="151" t="s">
        <v>93</v>
      </c>
      <c r="J617" s="151" t="s">
        <v>92</v>
      </c>
      <c r="K617" s="149" t="s">
        <v>92</v>
      </c>
      <c r="L617" s="151" t="s">
        <v>93</v>
      </c>
      <c r="M617" s="150" t="s">
        <v>92</v>
      </c>
      <c r="N617" s="151" t="s">
        <v>92</v>
      </c>
      <c r="O617" s="151" t="s">
        <v>92</v>
      </c>
      <c r="P617" s="151" t="s">
        <v>93</v>
      </c>
      <c r="Q617" s="151" t="s">
        <v>93</v>
      </c>
      <c r="R617" s="149" t="s">
        <v>93</v>
      </c>
      <c r="S617" s="150" t="s">
        <v>93</v>
      </c>
      <c r="T617" s="151" t="s">
        <v>93</v>
      </c>
    </row>
    <row r="618" spans="1:20" ht="20.25" customHeight="1" x14ac:dyDescent="0.6">
      <c r="A618" s="60" t="s">
        <v>430</v>
      </c>
      <c r="B618" s="60" t="s">
        <v>443</v>
      </c>
      <c r="C618" s="60" t="s">
        <v>23</v>
      </c>
      <c r="D618" s="60" t="s">
        <v>167</v>
      </c>
      <c r="E618" s="149" t="s">
        <v>93</v>
      </c>
      <c r="F618" s="150" t="s">
        <v>93</v>
      </c>
      <c r="G618" s="151" t="s">
        <v>93</v>
      </c>
      <c r="H618" s="151" t="s">
        <v>93</v>
      </c>
      <c r="I618" s="151" t="s">
        <v>93</v>
      </c>
      <c r="J618" s="151" t="s">
        <v>93</v>
      </c>
      <c r="K618" s="149" t="s">
        <v>93</v>
      </c>
      <c r="L618" s="151" t="s">
        <v>93</v>
      </c>
      <c r="M618" s="150" t="s">
        <v>93</v>
      </c>
      <c r="N618" s="151" t="s">
        <v>92</v>
      </c>
      <c r="O618" s="151" t="s">
        <v>92</v>
      </c>
      <c r="P618" s="151" t="s">
        <v>92</v>
      </c>
      <c r="Q618" s="151" t="s">
        <v>93</v>
      </c>
      <c r="R618" s="149" t="s">
        <v>92</v>
      </c>
      <c r="S618" s="150" t="s">
        <v>93</v>
      </c>
      <c r="T618" s="151" t="s">
        <v>93</v>
      </c>
    </row>
    <row r="619" spans="1:20" ht="20.25" customHeight="1" x14ac:dyDescent="0.6">
      <c r="A619" s="60" t="s">
        <v>430</v>
      </c>
      <c r="B619" s="60" t="s">
        <v>443</v>
      </c>
      <c r="C619" s="60" t="s">
        <v>34</v>
      </c>
      <c r="D619" s="60" t="s">
        <v>167</v>
      </c>
      <c r="E619" s="149" t="s">
        <v>92</v>
      </c>
      <c r="F619" s="150" t="s">
        <v>92</v>
      </c>
      <c r="G619" s="151" t="s">
        <v>93</v>
      </c>
      <c r="H619" s="151" t="s">
        <v>93</v>
      </c>
      <c r="I619" s="151" t="s">
        <v>93</v>
      </c>
      <c r="J619" s="151" t="s">
        <v>92</v>
      </c>
      <c r="K619" s="149" t="s">
        <v>92</v>
      </c>
      <c r="L619" s="151" t="s">
        <v>93</v>
      </c>
      <c r="M619" s="150" t="s">
        <v>93</v>
      </c>
      <c r="N619" s="151" t="s">
        <v>92</v>
      </c>
      <c r="O619" s="151" t="s">
        <v>92</v>
      </c>
      <c r="P619" s="151" t="s">
        <v>92</v>
      </c>
      <c r="Q619" s="151" t="s">
        <v>92</v>
      </c>
      <c r="R619" s="149" t="s">
        <v>92</v>
      </c>
      <c r="S619" s="150" t="s">
        <v>92</v>
      </c>
      <c r="T619" s="151" t="s">
        <v>92</v>
      </c>
    </row>
    <row r="620" spans="1:20" ht="20.25" customHeight="1" x14ac:dyDescent="0.6">
      <c r="A620" s="60" t="s">
        <v>430</v>
      </c>
      <c r="B620" s="60" t="s">
        <v>443</v>
      </c>
      <c r="C620" s="60" t="s">
        <v>40</v>
      </c>
      <c r="D620" s="60" t="s">
        <v>167</v>
      </c>
      <c r="E620" s="149" t="s">
        <v>93</v>
      </c>
      <c r="F620" s="150" t="s">
        <v>93</v>
      </c>
      <c r="G620" s="151" t="s">
        <v>93</v>
      </c>
      <c r="H620" s="151" t="s">
        <v>93</v>
      </c>
      <c r="I620" s="151" t="s">
        <v>93</v>
      </c>
      <c r="J620" s="151" t="s">
        <v>92</v>
      </c>
      <c r="K620" s="149" t="s">
        <v>92</v>
      </c>
      <c r="L620" s="151" t="s">
        <v>93</v>
      </c>
      <c r="M620" s="150" t="s">
        <v>93</v>
      </c>
      <c r="N620" s="151" t="s">
        <v>92</v>
      </c>
      <c r="O620" s="151" t="s">
        <v>92</v>
      </c>
      <c r="P620" s="151" t="s">
        <v>93</v>
      </c>
      <c r="Q620" s="151" t="s">
        <v>92</v>
      </c>
      <c r="R620" s="149" t="s">
        <v>93</v>
      </c>
      <c r="S620" s="150" t="s">
        <v>92</v>
      </c>
      <c r="T620" s="151" t="s">
        <v>93</v>
      </c>
    </row>
    <row r="621" spans="1:20" ht="20.25" customHeight="1" x14ac:dyDescent="0.6">
      <c r="A621" s="60" t="s">
        <v>430</v>
      </c>
      <c r="B621" s="60" t="s">
        <v>443</v>
      </c>
      <c r="C621" s="60" t="s">
        <v>46</v>
      </c>
      <c r="D621" s="60" t="s">
        <v>167</v>
      </c>
      <c r="E621" s="149" t="s">
        <v>93</v>
      </c>
      <c r="F621" s="150" t="s">
        <v>93</v>
      </c>
      <c r="G621" s="151" t="s">
        <v>93</v>
      </c>
      <c r="H621" s="151" t="s">
        <v>93</v>
      </c>
      <c r="I621" s="151" t="s">
        <v>92</v>
      </c>
      <c r="J621" s="151" t="s">
        <v>92</v>
      </c>
      <c r="K621" s="149" t="s">
        <v>92</v>
      </c>
      <c r="L621" s="151" t="s">
        <v>92</v>
      </c>
      <c r="M621" s="150" t="s">
        <v>92</v>
      </c>
      <c r="N621" s="151" t="s">
        <v>92</v>
      </c>
      <c r="O621" s="151" t="s">
        <v>92</v>
      </c>
      <c r="P621" s="151" t="s">
        <v>93</v>
      </c>
      <c r="Q621" s="151" t="s">
        <v>93</v>
      </c>
      <c r="R621" s="149" t="s">
        <v>93</v>
      </c>
      <c r="S621" s="150" t="s">
        <v>92</v>
      </c>
      <c r="T621" s="151" t="s">
        <v>93</v>
      </c>
    </row>
    <row r="622" spans="1:20" ht="20.25" customHeight="1" x14ac:dyDescent="0.6">
      <c r="A622" s="60" t="s">
        <v>430</v>
      </c>
      <c r="B622" s="60" t="s">
        <v>443</v>
      </c>
      <c r="C622" s="60" t="s">
        <v>48</v>
      </c>
      <c r="D622" s="60" t="s">
        <v>167</v>
      </c>
      <c r="E622" s="149" t="s">
        <v>93</v>
      </c>
      <c r="F622" s="150" t="s">
        <v>93</v>
      </c>
      <c r="G622" s="151" t="s">
        <v>93</v>
      </c>
      <c r="H622" s="151" t="s">
        <v>93</v>
      </c>
      <c r="I622" s="151" t="s">
        <v>93</v>
      </c>
      <c r="J622" s="151" t="s">
        <v>93</v>
      </c>
      <c r="K622" s="149" t="s">
        <v>93</v>
      </c>
      <c r="L622" s="151" t="s">
        <v>92</v>
      </c>
      <c r="M622" s="150" t="s">
        <v>93</v>
      </c>
      <c r="N622" s="151" t="s">
        <v>92</v>
      </c>
      <c r="O622" s="151" t="s">
        <v>92</v>
      </c>
      <c r="P622" s="151" t="s">
        <v>92</v>
      </c>
      <c r="Q622" s="151" t="s">
        <v>93</v>
      </c>
      <c r="R622" s="149" t="s">
        <v>93</v>
      </c>
      <c r="S622" s="150" t="s">
        <v>93</v>
      </c>
      <c r="T622" s="151" t="s">
        <v>93</v>
      </c>
    </row>
    <row r="623" spans="1:20" ht="20.25" customHeight="1" x14ac:dyDescent="0.6">
      <c r="A623" s="60" t="s">
        <v>430</v>
      </c>
      <c r="B623" s="60" t="s">
        <v>444</v>
      </c>
      <c r="C623" s="60" t="s">
        <v>34</v>
      </c>
      <c r="D623" s="60" t="s">
        <v>165</v>
      </c>
      <c r="E623" s="149" t="s">
        <v>93</v>
      </c>
      <c r="F623" s="150" t="s">
        <v>92</v>
      </c>
      <c r="G623" s="151" t="s">
        <v>93</v>
      </c>
      <c r="H623" s="151" t="s">
        <v>92</v>
      </c>
      <c r="I623" s="151" t="s">
        <v>93</v>
      </c>
      <c r="J623" s="151" t="s">
        <v>92</v>
      </c>
      <c r="K623" s="149" t="s">
        <v>92</v>
      </c>
      <c r="L623" s="151" t="s">
        <v>92</v>
      </c>
      <c r="M623" s="150" t="s">
        <v>93</v>
      </c>
      <c r="N623" s="151" t="s">
        <v>92</v>
      </c>
      <c r="O623" s="151" t="s">
        <v>92</v>
      </c>
      <c r="P623" s="151" t="s">
        <v>92</v>
      </c>
      <c r="Q623" s="151" t="s">
        <v>92</v>
      </c>
      <c r="R623" s="149" t="s">
        <v>93</v>
      </c>
      <c r="S623" s="150" t="s">
        <v>93</v>
      </c>
      <c r="T623" s="151" t="s">
        <v>93</v>
      </c>
    </row>
    <row r="624" spans="1:20" ht="20.25" customHeight="1" x14ac:dyDescent="0.6">
      <c r="A624" s="60" t="s">
        <v>430</v>
      </c>
      <c r="B624" s="60" t="s">
        <v>444</v>
      </c>
      <c r="C624" s="60" t="s">
        <v>650</v>
      </c>
      <c r="D624" s="60" t="s">
        <v>165</v>
      </c>
      <c r="E624" s="149" t="s">
        <v>93</v>
      </c>
      <c r="F624" s="150" t="s">
        <v>92</v>
      </c>
      <c r="G624" s="151" t="s">
        <v>93</v>
      </c>
      <c r="H624" s="151" t="s">
        <v>93</v>
      </c>
      <c r="I624" s="151" t="s">
        <v>93</v>
      </c>
      <c r="J624" s="151" t="s">
        <v>93</v>
      </c>
      <c r="K624" s="149" t="s">
        <v>92</v>
      </c>
      <c r="L624" s="151" t="s">
        <v>93</v>
      </c>
      <c r="M624" s="150" t="s">
        <v>93</v>
      </c>
      <c r="N624" s="151" t="s">
        <v>92</v>
      </c>
      <c r="O624" s="151" t="s">
        <v>92</v>
      </c>
      <c r="P624" s="151" t="s">
        <v>92</v>
      </c>
      <c r="Q624" s="151" t="s">
        <v>92</v>
      </c>
      <c r="R624" s="149" t="s">
        <v>93</v>
      </c>
      <c r="S624" s="150" t="s">
        <v>93</v>
      </c>
      <c r="T624" s="151" t="s">
        <v>93</v>
      </c>
    </row>
    <row r="625" spans="1:20" ht="20.25" customHeight="1" x14ac:dyDescent="0.6">
      <c r="A625" s="60" t="s">
        <v>430</v>
      </c>
      <c r="B625" s="60" t="s">
        <v>445</v>
      </c>
      <c r="C625" s="60" t="s">
        <v>5</v>
      </c>
      <c r="D625" s="60" t="s">
        <v>167</v>
      </c>
      <c r="E625" s="149" t="s">
        <v>93</v>
      </c>
      <c r="F625" s="150" t="s">
        <v>92</v>
      </c>
      <c r="G625" s="151" t="s">
        <v>93</v>
      </c>
      <c r="H625" s="151" t="s">
        <v>93</v>
      </c>
      <c r="I625" s="151" t="s">
        <v>93</v>
      </c>
      <c r="J625" s="151" t="s">
        <v>92</v>
      </c>
      <c r="K625" s="149" t="s">
        <v>92</v>
      </c>
      <c r="L625" s="151" t="s">
        <v>93</v>
      </c>
      <c r="M625" s="150" t="s">
        <v>93</v>
      </c>
      <c r="N625" s="151" t="s">
        <v>93</v>
      </c>
      <c r="O625" s="151" t="s">
        <v>92</v>
      </c>
      <c r="P625" s="151" t="s">
        <v>93</v>
      </c>
      <c r="Q625" s="151" t="s">
        <v>93</v>
      </c>
      <c r="R625" s="149" t="s">
        <v>93</v>
      </c>
      <c r="S625" s="150" t="s">
        <v>93</v>
      </c>
      <c r="T625" s="151" t="s">
        <v>93</v>
      </c>
    </row>
    <row r="626" spans="1:20" ht="20.25" customHeight="1" x14ac:dyDescent="0.6">
      <c r="A626" s="60" t="s">
        <v>430</v>
      </c>
      <c r="B626" s="60" t="s">
        <v>445</v>
      </c>
      <c r="C626" s="60" t="s">
        <v>23</v>
      </c>
      <c r="D626" s="60" t="s">
        <v>167</v>
      </c>
      <c r="E626" s="149" t="s">
        <v>93</v>
      </c>
      <c r="F626" s="150" t="s">
        <v>93</v>
      </c>
      <c r="G626" s="151" t="s">
        <v>93</v>
      </c>
      <c r="H626" s="151" t="s">
        <v>93</v>
      </c>
      <c r="I626" s="151" t="s">
        <v>93</v>
      </c>
      <c r="J626" s="151" t="s">
        <v>92</v>
      </c>
      <c r="K626" s="149" t="s">
        <v>92</v>
      </c>
      <c r="L626" s="151" t="s">
        <v>93</v>
      </c>
      <c r="M626" s="150" t="s">
        <v>93</v>
      </c>
      <c r="N626" s="151" t="s">
        <v>92</v>
      </c>
      <c r="O626" s="151" t="s">
        <v>92</v>
      </c>
      <c r="P626" s="151" t="s">
        <v>93</v>
      </c>
      <c r="Q626" s="151" t="s">
        <v>93</v>
      </c>
      <c r="R626" s="149" t="s">
        <v>93</v>
      </c>
      <c r="S626" s="150" t="s">
        <v>93</v>
      </c>
      <c r="T626" s="151" t="s">
        <v>93</v>
      </c>
    </row>
    <row r="627" spans="1:20" ht="20.25" customHeight="1" x14ac:dyDescent="0.6">
      <c r="A627" s="60" t="s">
        <v>430</v>
      </c>
      <c r="B627" s="60" t="s">
        <v>445</v>
      </c>
      <c r="C627" s="60" t="s">
        <v>34</v>
      </c>
      <c r="D627" s="60" t="s">
        <v>167</v>
      </c>
      <c r="E627" s="149" t="s">
        <v>93</v>
      </c>
      <c r="F627" s="150" t="s">
        <v>93</v>
      </c>
      <c r="G627" s="151" t="s">
        <v>93</v>
      </c>
      <c r="H627" s="151" t="s">
        <v>92</v>
      </c>
      <c r="I627" s="151" t="s">
        <v>92</v>
      </c>
      <c r="J627" s="151" t="s">
        <v>92</v>
      </c>
      <c r="K627" s="149" t="s">
        <v>92</v>
      </c>
      <c r="L627" s="151" t="s">
        <v>92</v>
      </c>
      <c r="M627" s="150" t="s">
        <v>92</v>
      </c>
      <c r="N627" s="151" t="s">
        <v>92</v>
      </c>
      <c r="O627" s="151" t="s">
        <v>92</v>
      </c>
      <c r="P627" s="151" t="s">
        <v>92</v>
      </c>
      <c r="Q627" s="151" t="s">
        <v>92</v>
      </c>
      <c r="R627" s="149" t="s">
        <v>92</v>
      </c>
      <c r="S627" s="150" t="s">
        <v>92</v>
      </c>
      <c r="T627" s="151" t="s">
        <v>93</v>
      </c>
    </row>
    <row r="628" spans="1:20" ht="20.25" customHeight="1" x14ac:dyDescent="0.6">
      <c r="A628" s="60" t="s">
        <v>430</v>
      </c>
      <c r="B628" s="60" t="s">
        <v>445</v>
      </c>
      <c r="C628" s="60" t="s">
        <v>651</v>
      </c>
      <c r="D628" s="60" t="s">
        <v>167</v>
      </c>
      <c r="E628" s="149" t="s">
        <v>93</v>
      </c>
      <c r="F628" s="150" t="s">
        <v>92</v>
      </c>
      <c r="G628" s="151" t="s">
        <v>93</v>
      </c>
      <c r="H628" s="151" t="s">
        <v>92</v>
      </c>
      <c r="I628" s="151" t="s">
        <v>92</v>
      </c>
      <c r="J628" s="151" t="s">
        <v>92</v>
      </c>
      <c r="K628" s="149" t="s">
        <v>92</v>
      </c>
      <c r="L628" s="151" t="s">
        <v>93</v>
      </c>
      <c r="M628" s="150" t="s">
        <v>93</v>
      </c>
      <c r="N628" s="151" t="s">
        <v>93</v>
      </c>
      <c r="O628" s="151" t="s">
        <v>92</v>
      </c>
      <c r="P628" s="151" t="s">
        <v>93</v>
      </c>
      <c r="Q628" s="151" t="s">
        <v>92</v>
      </c>
      <c r="R628" s="149" t="s">
        <v>93</v>
      </c>
      <c r="S628" s="150" t="s">
        <v>93</v>
      </c>
      <c r="T628" s="151" t="s">
        <v>93</v>
      </c>
    </row>
    <row r="629" spans="1:20" ht="20.25" customHeight="1" x14ac:dyDescent="0.6">
      <c r="A629" s="60" t="s">
        <v>430</v>
      </c>
      <c r="B629" s="60" t="s">
        <v>445</v>
      </c>
      <c r="C629" s="60" t="s">
        <v>40</v>
      </c>
      <c r="D629" s="60" t="s">
        <v>167</v>
      </c>
      <c r="E629" s="149" t="s">
        <v>92</v>
      </c>
      <c r="F629" s="150" t="s">
        <v>93</v>
      </c>
      <c r="G629" s="151" t="s">
        <v>93</v>
      </c>
      <c r="H629" s="151" t="s">
        <v>93</v>
      </c>
      <c r="I629" s="151" t="s">
        <v>93</v>
      </c>
      <c r="J629" s="151" t="s">
        <v>93</v>
      </c>
      <c r="K629" s="149" t="s">
        <v>92</v>
      </c>
      <c r="L629" s="151" t="s">
        <v>93</v>
      </c>
      <c r="M629" s="150" t="s">
        <v>93</v>
      </c>
      <c r="N629" s="151" t="s">
        <v>92</v>
      </c>
      <c r="O629" s="151" t="s">
        <v>92</v>
      </c>
      <c r="P629" s="151" t="s">
        <v>93</v>
      </c>
      <c r="Q629" s="151" t="s">
        <v>93</v>
      </c>
      <c r="R629" s="149" t="s">
        <v>93</v>
      </c>
      <c r="S629" s="150" t="s">
        <v>92</v>
      </c>
      <c r="T629" s="151" t="s">
        <v>92</v>
      </c>
    </row>
    <row r="630" spans="1:20" ht="20.25" customHeight="1" x14ac:dyDescent="0.6">
      <c r="A630" s="60" t="s">
        <v>430</v>
      </c>
      <c r="B630" s="60" t="s">
        <v>445</v>
      </c>
      <c r="C630" s="60" t="s">
        <v>831</v>
      </c>
      <c r="D630" s="60" t="s">
        <v>167</v>
      </c>
      <c r="E630" s="149" t="s">
        <v>92</v>
      </c>
      <c r="F630" s="150" t="s">
        <v>93</v>
      </c>
      <c r="G630" s="151" t="s">
        <v>93</v>
      </c>
      <c r="H630" s="151" t="s">
        <v>92</v>
      </c>
      <c r="I630" s="151" t="s">
        <v>93</v>
      </c>
      <c r="J630" s="151" t="s">
        <v>92</v>
      </c>
      <c r="K630" s="149" t="s">
        <v>92</v>
      </c>
      <c r="L630" s="151" t="s">
        <v>92</v>
      </c>
      <c r="M630" s="150" t="s">
        <v>93</v>
      </c>
      <c r="N630" s="151" t="s">
        <v>92</v>
      </c>
      <c r="O630" s="151" t="s">
        <v>92</v>
      </c>
      <c r="P630" s="151" t="s">
        <v>93</v>
      </c>
      <c r="Q630" s="151" t="s">
        <v>93</v>
      </c>
      <c r="R630" s="149" t="s">
        <v>93</v>
      </c>
      <c r="S630" s="150" t="s">
        <v>92</v>
      </c>
      <c r="T630" s="151" t="s">
        <v>92</v>
      </c>
    </row>
    <row r="631" spans="1:20" ht="20.25" customHeight="1" x14ac:dyDescent="0.6">
      <c r="A631" s="60" t="s">
        <v>430</v>
      </c>
      <c r="B631" s="60" t="s">
        <v>445</v>
      </c>
      <c r="C631" s="60" t="s">
        <v>44</v>
      </c>
      <c r="D631" s="60" t="s">
        <v>167</v>
      </c>
      <c r="E631" s="149" t="s">
        <v>93</v>
      </c>
      <c r="F631" s="150" t="s">
        <v>93</v>
      </c>
      <c r="G631" s="151" t="s">
        <v>93</v>
      </c>
      <c r="H631" s="151" t="s">
        <v>93</v>
      </c>
      <c r="I631" s="151" t="s">
        <v>93</v>
      </c>
      <c r="J631" s="151" t="s">
        <v>92</v>
      </c>
      <c r="K631" s="149" t="s">
        <v>92</v>
      </c>
      <c r="L631" s="151" t="s">
        <v>93</v>
      </c>
      <c r="M631" s="150" t="s">
        <v>93</v>
      </c>
      <c r="N631" s="151" t="s">
        <v>92</v>
      </c>
      <c r="O631" s="151" t="s">
        <v>92</v>
      </c>
      <c r="P631" s="151" t="s">
        <v>93</v>
      </c>
      <c r="Q631" s="151" t="s">
        <v>93</v>
      </c>
      <c r="R631" s="149" t="s">
        <v>93</v>
      </c>
      <c r="S631" s="150" t="s">
        <v>93</v>
      </c>
      <c r="T631" s="151" t="s">
        <v>93</v>
      </c>
    </row>
    <row r="632" spans="1:20" ht="20.25" customHeight="1" x14ac:dyDescent="0.6">
      <c r="A632" s="60" t="s">
        <v>430</v>
      </c>
      <c r="B632" s="60" t="s">
        <v>445</v>
      </c>
      <c r="C632" s="60" t="s">
        <v>46</v>
      </c>
      <c r="D632" s="60" t="s">
        <v>167</v>
      </c>
      <c r="E632" s="149" t="s">
        <v>93</v>
      </c>
      <c r="F632" s="150" t="s">
        <v>93</v>
      </c>
      <c r="G632" s="151" t="s">
        <v>93</v>
      </c>
      <c r="H632" s="151" t="s">
        <v>93</v>
      </c>
      <c r="I632" s="151" t="s">
        <v>93</v>
      </c>
      <c r="J632" s="151" t="s">
        <v>93</v>
      </c>
      <c r="K632" s="149" t="s">
        <v>93</v>
      </c>
      <c r="L632" s="151" t="s">
        <v>93</v>
      </c>
      <c r="M632" s="150" t="s">
        <v>93</v>
      </c>
      <c r="N632" s="151" t="s">
        <v>92</v>
      </c>
      <c r="O632" s="151" t="s">
        <v>92</v>
      </c>
      <c r="P632" s="151" t="s">
        <v>93</v>
      </c>
      <c r="Q632" s="151" t="s">
        <v>93</v>
      </c>
      <c r="R632" s="149" t="s">
        <v>93</v>
      </c>
      <c r="S632" s="150" t="s">
        <v>93</v>
      </c>
      <c r="T632" s="151" t="s">
        <v>93</v>
      </c>
    </row>
    <row r="633" spans="1:20" ht="20.25" customHeight="1" x14ac:dyDescent="0.6">
      <c r="A633" s="60" t="s">
        <v>430</v>
      </c>
      <c r="B633" s="60" t="s">
        <v>445</v>
      </c>
      <c r="C633" s="60" t="s">
        <v>48</v>
      </c>
      <c r="D633" s="60" t="s">
        <v>167</v>
      </c>
      <c r="E633" s="149" t="s">
        <v>93</v>
      </c>
      <c r="F633" s="150" t="s">
        <v>93</v>
      </c>
      <c r="G633" s="151" t="s">
        <v>93</v>
      </c>
      <c r="H633" s="151" t="s">
        <v>92</v>
      </c>
      <c r="I633" s="151" t="s">
        <v>93</v>
      </c>
      <c r="J633" s="151" t="s">
        <v>92</v>
      </c>
      <c r="K633" s="149" t="s">
        <v>92</v>
      </c>
      <c r="L633" s="151" t="s">
        <v>93</v>
      </c>
      <c r="M633" s="150" t="s">
        <v>93</v>
      </c>
      <c r="N633" s="151" t="s">
        <v>92</v>
      </c>
      <c r="O633" s="151" t="s">
        <v>92</v>
      </c>
      <c r="P633" s="151" t="s">
        <v>93</v>
      </c>
      <c r="Q633" s="151" t="s">
        <v>93</v>
      </c>
      <c r="R633" s="149" t="s">
        <v>93</v>
      </c>
      <c r="S633" s="150" t="s">
        <v>93</v>
      </c>
      <c r="T633" s="151" t="s">
        <v>93</v>
      </c>
    </row>
    <row r="634" spans="1:20" ht="20.25" customHeight="1" x14ac:dyDescent="0.6">
      <c r="A634" s="60" t="s">
        <v>430</v>
      </c>
      <c r="B634" s="60" t="s">
        <v>446</v>
      </c>
      <c r="C634" s="60" t="s">
        <v>19</v>
      </c>
      <c r="D634" s="60" t="s">
        <v>165</v>
      </c>
      <c r="E634" s="149" t="s">
        <v>93</v>
      </c>
      <c r="F634" s="150" t="s">
        <v>93</v>
      </c>
      <c r="G634" s="151" t="s">
        <v>93</v>
      </c>
      <c r="H634" s="151" t="s">
        <v>93</v>
      </c>
      <c r="I634" s="151" t="s">
        <v>93</v>
      </c>
      <c r="J634" s="151" t="s">
        <v>93</v>
      </c>
      <c r="K634" s="149" t="s">
        <v>92</v>
      </c>
      <c r="L634" s="151" t="s">
        <v>92</v>
      </c>
      <c r="M634" s="150" t="s">
        <v>93</v>
      </c>
      <c r="N634" s="151" t="s">
        <v>92</v>
      </c>
      <c r="O634" s="151" t="s">
        <v>92</v>
      </c>
      <c r="P634" s="151" t="s">
        <v>93</v>
      </c>
      <c r="Q634" s="151" t="s">
        <v>92</v>
      </c>
      <c r="R634" s="149" t="s">
        <v>93</v>
      </c>
      <c r="S634" s="150" t="s">
        <v>93</v>
      </c>
      <c r="T634" s="151" t="s">
        <v>93</v>
      </c>
    </row>
    <row r="635" spans="1:20" ht="20.25" customHeight="1" x14ac:dyDescent="0.6">
      <c r="A635" s="60" t="s">
        <v>430</v>
      </c>
      <c r="B635" s="60" t="s">
        <v>446</v>
      </c>
      <c r="C635" s="60" t="s">
        <v>25</v>
      </c>
      <c r="D635" s="60" t="s">
        <v>165</v>
      </c>
      <c r="E635" s="149" t="s">
        <v>93</v>
      </c>
      <c r="F635" s="150" t="s">
        <v>93</v>
      </c>
      <c r="G635" s="151" t="s">
        <v>92</v>
      </c>
      <c r="H635" s="151" t="s">
        <v>92</v>
      </c>
      <c r="I635" s="151" t="s">
        <v>92</v>
      </c>
      <c r="J635" s="151" t="s">
        <v>92</v>
      </c>
      <c r="K635" s="149" t="s">
        <v>92</v>
      </c>
      <c r="L635" s="151" t="s">
        <v>93</v>
      </c>
      <c r="M635" s="150" t="s">
        <v>93</v>
      </c>
      <c r="N635" s="151" t="s">
        <v>92</v>
      </c>
      <c r="O635" s="151" t="s">
        <v>92</v>
      </c>
      <c r="P635" s="151" t="s">
        <v>92</v>
      </c>
      <c r="Q635" s="151" t="s">
        <v>92</v>
      </c>
      <c r="R635" s="149" t="s">
        <v>93</v>
      </c>
      <c r="S635" s="150" t="s">
        <v>93</v>
      </c>
      <c r="T635" s="151" t="s">
        <v>93</v>
      </c>
    </row>
    <row r="636" spans="1:20" ht="20.25" customHeight="1" x14ac:dyDescent="0.6">
      <c r="A636" s="60" t="s">
        <v>430</v>
      </c>
      <c r="B636" s="60" t="s">
        <v>446</v>
      </c>
      <c r="C636" s="60" t="s">
        <v>30</v>
      </c>
      <c r="D636" s="60" t="s">
        <v>165</v>
      </c>
      <c r="E636" s="149" t="s">
        <v>93</v>
      </c>
      <c r="F636" s="150" t="s">
        <v>93</v>
      </c>
      <c r="G636" s="151" t="s">
        <v>92</v>
      </c>
      <c r="H636" s="151" t="s">
        <v>93</v>
      </c>
      <c r="I636" s="151" t="s">
        <v>93</v>
      </c>
      <c r="J636" s="151" t="s">
        <v>93</v>
      </c>
      <c r="K636" s="149" t="s">
        <v>92</v>
      </c>
      <c r="L636" s="151" t="s">
        <v>93</v>
      </c>
      <c r="M636" s="150" t="s">
        <v>93</v>
      </c>
      <c r="N636" s="151" t="s">
        <v>92</v>
      </c>
      <c r="O636" s="151" t="s">
        <v>92</v>
      </c>
      <c r="P636" s="151" t="s">
        <v>93</v>
      </c>
      <c r="Q636" s="151" t="s">
        <v>93</v>
      </c>
      <c r="R636" s="149" t="s">
        <v>93</v>
      </c>
      <c r="S636" s="150" t="s">
        <v>93</v>
      </c>
      <c r="T636" s="151" t="s">
        <v>93</v>
      </c>
    </row>
    <row r="637" spans="1:20" ht="20.25" customHeight="1" x14ac:dyDescent="0.6">
      <c r="A637" s="60" t="s">
        <v>430</v>
      </c>
      <c r="B637" s="60" t="s">
        <v>447</v>
      </c>
      <c r="C637" s="60" t="s">
        <v>23</v>
      </c>
      <c r="D637" s="60" t="s">
        <v>167</v>
      </c>
      <c r="E637" s="149" t="s">
        <v>93</v>
      </c>
      <c r="F637" s="150" t="s">
        <v>93</v>
      </c>
      <c r="G637" s="151" t="s">
        <v>93</v>
      </c>
      <c r="H637" s="151" t="s">
        <v>93</v>
      </c>
      <c r="I637" s="151" t="s">
        <v>93</v>
      </c>
      <c r="J637" s="151" t="s">
        <v>93</v>
      </c>
      <c r="K637" s="149" t="s">
        <v>93</v>
      </c>
      <c r="L637" s="151" t="s">
        <v>93</v>
      </c>
      <c r="M637" s="150" t="s">
        <v>93</v>
      </c>
      <c r="N637" s="151" t="s">
        <v>92</v>
      </c>
      <c r="O637" s="151" t="s">
        <v>92</v>
      </c>
      <c r="P637" s="151" t="s">
        <v>93</v>
      </c>
      <c r="Q637" s="151" t="s">
        <v>93</v>
      </c>
      <c r="R637" s="149" t="s">
        <v>93</v>
      </c>
      <c r="S637" s="150" t="s">
        <v>93</v>
      </c>
      <c r="T637" s="151" t="s">
        <v>93</v>
      </c>
    </row>
    <row r="638" spans="1:20" ht="20.25" customHeight="1" x14ac:dyDescent="0.6">
      <c r="A638" s="60" t="s">
        <v>430</v>
      </c>
      <c r="B638" s="60" t="s">
        <v>447</v>
      </c>
      <c r="C638" s="60" t="s">
        <v>34</v>
      </c>
      <c r="D638" s="60" t="s">
        <v>167</v>
      </c>
      <c r="E638" s="149" t="s">
        <v>93</v>
      </c>
      <c r="F638" s="150" t="s">
        <v>93</v>
      </c>
      <c r="G638" s="151" t="s">
        <v>93</v>
      </c>
      <c r="H638" s="151" t="s">
        <v>93</v>
      </c>
      <c r="I638" s="151" t="s">
        <v>93</v>
      </c>
      <c r="J638" s="151" t="s">
        <v>93</v>
      </c>
      <c r="K638" s="149" t="s">
        <v>92</v>
      </c>
      <c r="L638" s="151" t="s">
        <v>92</v>
      </c>
      <c r="M638" s="150" t="s">
        <v>92</v>
      </c>
      <c r="N638" s="151" t="s">
        <v>92</v>
      </c>
      <c r="O638" s="151" t="s">
        <v>92</v>
      </c>
      <c r="P638" s="151" t="s">
        <v>92</v>
      </c>
      <c r="Q638" s="151" t="s">
        <v>93</v>
      </c>
      <c r="R638" s="149" t="s">
        <v>93</v>
      </c>
      <c r="S638" s="150" t="s">
        <v>93</v>
      </c>
      <c r="T638" s="151" t="s">
        <v>93</v>
      </c>
    </row>
    <row r="639" spans="1:20" ht="20.25" customHeight="1" x14ac:dyDescent="0.6">
      <c r="A639" s="60" t="s">
        <v>430</v>
      </c>
      <c r="B639" s="60" t="s">
        <v>447</v>
      </c>
      <c r="C639" s="60" t="s">
        <v>40</v>
      </c>
      <c r="D639" s="60" t="s">
        <v>167</v>
      </c>
      <c r="E639" s="149" t="s">
        <v>93</v>
      </c>
      <c r="F639" s="150" t="s">
        <v>93</v>
      </c>
      <c r="G639" s="151" t="s">
        <v>93</v>
      </c>
      <c r="H639" s="151" t="s">
        <v>93</v>
      </c>
      <c r="I639" s="151" t="s">
        <v>93</v>
      </c>
      <c r="J639" s="151" t="s">
        <v>92</v>
      </c>
      <c r="K639" s="149" t="s">
        <v>92</v>
      </c>
      <c r="L639" s="151" t="s">
        <v>93</v>
      </c>
      <c r="M639" s="150" t="s">
        <v>93</v>
      </c>
      <c r="N639" s="151" t="s">
        <v>93</v>
      </c>
      <c r="O639" s="151" t="s">
        <v>92</v>
      </c>
      <c r="P639" s="151" t="s">
        <v>93</v>
      </c>
      <c r="Q639" s="151" t="s">
        <v>93</v>
      </c>
      <c r="R639" s="149" t="s">
        <v>93</v>
      </c>
      <c r="S639" s="150" t="s">
        <v>93</v>
      </c>
      <c r="T639" s="151" t="s">
        <v>92</v>
      </c>
    </row>
    <row r="640" spans="1:20" ht="20.25" customHeight="1" x14ac:dyDescent="0.6">
      <c r="A640" s="60" t="s">
        <v>430</v>
      </c>
      <c r="B640" s="60" t="s">
        <v>447</v>
      </c>
      <c r="C640" s="60" t="s">
        <v>44</v>
      </c>
      <c r="D640" s="60" t="s">
        <v>167</v>
      </c>
      <c r="E640" s="149" t="s">
        <v>93</v>
      </c>
      <c r="F640" s="150" t="s">
        <v>92</v>
      </c>
      <c r="G640" s="151" t="s">
        <v>93</v>
      </c>
      <c r="H640" s="151" t="s">
        <v>92</v>
      </c>
      <c r="I640" s="151" t="s">
        <v>93</v>
      </c>
      <c r="J640" s="151" t="s">
        <v>92</v>
      </c>
      <c r="K640" s="149" t="s">
        <v>92</v>
      </c>
      <c r="L640" s="151" t="s">
        <v>93</v>
      </c>
      <c r="M640" s="150" t="s">
        <v>93</v>
      </c>
      <c r="N640" s="151" t="s">
        <v>92</v>
      </c>
      <c r="O640" s="151" t="s">
        <v>92</v>
      </c>
      <c r="P640" s="151" t="s">
        <v>92</v>
      </c>
      <c r="Q640" s="151" t="s">
        <v>92</v>
      </c>
      <c r="R640" s="149" t="s">
        <v>93</v>
      </c>
      <c r="S640" s="150" t="s">
        <v>93</v>
      </c>
      <c r="T640" s="151" t="s">
        <v>93</v>
      </c>
    </row>
    <row r="641" spans="1:20" ht="20.25" customHeight="1" x14ac:dyDescent="0.6">
      <c r="A641" s="60" t="s">
        <v>430</v>
      </c>
      <c r="B641" s="60" t="s">
        <v>447</v>
      </c>
      <c r="C641" s="60" t="s">
        <v>46</v>
      </c>
      <c r="D641" s="60" t="s">
        <v>167</v>
      </c>
      <c r="E641" s="149" t="s">
        <v>93</v>
      </c>
      <c r="F641" s="150" t="s">
        <v>92</v>
      </c>
      <c r="G641" s="151" t="s">
        <v>93</v>
      </c>
      <c r="H641" s="151" t="s">
        <v>93</v>
      </c>
      <c r="I641" s="151" t="s">
        <v>93</v>
      </c>
      <c r="J641" s="151" t="s">
        <v>93</v>
      </c>
      <c r="K641" s="149" t="s">
        <v>92</v>
      </c>
      <c r="L641" s="151" t="s">
        <v>93</v>
      </c>
      <c r="M641" s="150" t="s">
        <v>93</v>
      </c>
      <c r="N641" s="151" t="s">
        <v>93</v>
      </c>
      <c r="O641" s="151" t="s">
        <v>93</v>
      </c>
      <c r="P641" s="151" t="s">
        <v>93</v>
      </c>
      <c r="Q641" s="151" t="s">
        <v>93</v>
      </c>
      <c r="R641" s="149" t="s">
        <v>93</v>
      </c>
      <c r="S641" s="150" t="s">
        <v>93</v>
      </c>
      <c r="T641" s="151" t="s">
        <v>93</v>
      </c>
    </row>
    <row r="642" spans="1:20" ht="20.25" customHeight="1" x14ac:dyDescent="0.6">
      <c r="A642" s="60" t="s">
        <v>430</v>
      </c>
      <c r="B642" s="60" t="s">
        <v>447</v>
      </c>
      <c r="C642" s="60" t="s">
        <v>48</v>
      </c>
      <c r="D642" s="60" t="s">
        <v>167</v>
      </c>
      <c r="E642" s="149" t="s">
        <v>93</v>
      </c>
      <c r="F642" s="150" t="s">
        <v>93</v>
      </c>
      <c r="G642" s="151" t="s">
        <v>93</v>
      </c>
      <c r="H642" s="151" t="s">
        <v>93</v>
      </c>
      <c r="I642" s="151" t="s">
        <v>93</v>
      </c>
      <c r="J642" s="151" t="s">
        <v>92</v>
      </c>
      <c r="K642" s="149" t="s">
        <v>93</v>
      </c>
      <c r="L642" s="151" t="s">
        <v>93</v>
      </c>
      <c r="M642" s="150" t="s">
        <v>93</v>
      </c>
      <c r="N642" s="151" t="s">
        <v>93</v>
      </c>
      <c r="O642" s="151" t="s">
        <v>93</v>
      </c>
      <c r="P642" s="151" t="s">
        <v>93</v>
      </c>
      <c r="Q642" s="151" t="s">
        <v>93</v>
      </c>
      <c r="R642" s="149" t="s">
        <v>93</v>
      </c>
      <c r="S642" s="150" t="s">
        <v>93</v>
      </c>
      <c r="T642" s="151" t="s">
        <v>93</v>
      </c>
    </row>
    <row r="643" spans="1:20" ht="20.25" customHeight="1" x14ac:dyDescent="0.6">
      <c r="A643" s="60" t="s">
        <v>430</v>
      </c>
      <c r="B643" s="60" t="s">
        <v>448</v>
      </c>
      <c r="C643" s="60" t="s">
        <v>25</v>
      </c>
      <c r="D643" s="60" t="s">
        <v>165</v>
      </c>
      <c r="E643" s="149" t="s">
        <v>93</v>
      </c>
      <c r="F643" s="150" t="s">
        <v>93</v>
      </c>
      <c r="G643" s="151" t="s">
        <v>93</v>
      </c>
      <c r="H643" s="151" t="s">
        <v>92</v>
      </c>
      <c r="I643" s="151" t="s">
        <v>93</v>
      </c>
      <c r="J643" s="151" t="s">
        <v>93</v>
      </c>
      <c r="K643" s="149" t="s">
        <v>92</v>
      </c>
      <c r="L643" s="151" t="s">
        <v>93</v>
      </c>
      <c r="M643" s="150" t="s">
        <v>93</v>
      </c>
      <c r="N643" s="151" t="s">
        <v>92</v>
      </c>
      <c r="O643" s="151" t="s">
        <v>92</v>
      </c>
      <c r="P643" s="151" t="s">
        <v>92</v>
      </c>
      <c r="Q643" s="151" t="s">
        <v>93</v>
      </c>
      <c r="R643" s="149" t="s">
        <v>93</v>
      </c>
      <c r="S643" s="150" t="s">
        <v>93</v>
      </c>
      <c r="T643" s="151" t="s">
        <v>93</v>
      </c>
    </row>
    <row r="644" spans="1:20" ht="20.25" customHeight="1" x14ac:dyDescent="0.6">
      <c r="A644" s="60" t="s">
        <v>430</v>
      </c>
      <c r="B644" s="60" t="s">
        <v>449</v>
      </c>
      <c r="C644" s="60" t="s">
        <v>25</v>
      </c>
      <c r="D644" s="60" t="s">
        <v>165</v>
      </c>
      <c r="E644" s="149" t="s">
        <v>93</v>
      </c>
      <c r="F644" s="150" t="s">
        <v>93</v>
      </c>
      <c r="G644" s="151" t="s">
        <v>93</v>
      </c>
      <c r="H644" s="151" t="s">
        <v>93</v>
      </c>
      <c r="I644" s="151" t="s">
        <v>93</v>
      </c>
      <c r="J644" s="151" t="s">
        <v>92</v>
      </c>
      <c r="K644" s="149" t="s">
        <v>92</v>
      </c>
      <c r="L644" s="151" t="s">
        <v>92</v>
      </c>
      <c r="M644" s="150" t="s">
        <v>93</v>
      </c>
      <c r="N644" s="151" t="s">
        <v>92</v>
      </c>
      <c r="O644" s="151" t="s">
        <v>92</v>
      </c>
      <c r="P644" s="151" t="s">
        <v>93</v>
      </c>
      <c r="Q644" s="151" t="s">
        <v>92</v>
      </c>
      <c r="R644" s="149" t="s">
        <v>93</v>
      </c>
      <c r="S644" s="150" t="s">
        <v>93</v>
      </c>
      <c r="T644" s="151" t="s">
        <v>93</v>
      </c>
    </row>
    <row r="645" spans="1:20" ht="20.25" customHeight="1" x14ac:dyDescent="0.6">
      <c r="A645" s="60" t="s">
        <v>430</v>
      </c>
      <c r="B645" s="60" t="s">
        <v>450</v>
      </c>
      <c r="C645" s="60" t="s">
        <v>25</v>
      </c>
      <c r="D645" s="60" t="s">
        <v>165</v>
      </c>
      <c r="E645" s="149" t="s">
        <v>93</v>
      </c>
      <c r="F645" s="150" t="s">
        <v>93</v>
      </c>
      <c r="G645" s="151" t="s">
        <v>93</v>
      </c>
      <c r="H645" s="151" t="s">
        <v>93</v>
      </c>
      <c r="I645" s="151" t="s">
        <v>93</v>
      </c>
      <c r="J645" s="151" t="s">
        <v>93</v>
      </c>
      <c r="K645" s="149" t="s">
        <v>93</v>
      </c>
      <c r="L645" s="151" t="s">
        <v>93</v>
      </c>
      <c r="M645" s="150" t="s">
        <v>93</v>
      </c>
      <c r="N645" s="151" t="s">
        <v>92</v>
      </c>
      <c r="O645" s="151" t="s">
        <v>92</v>
      </c>
      <c r="P645" s="151" t="s">
        <v>93</v>
      </c>
      <c r="Q645" s="151" t="s">
        <v>93</v>
      </c>
      <c r="R645" s="149" t="s">
        <v>92</v>
      </c>
      <c r="S645" s="150" t="s">
        <v>92</v>
      </c>
      <c r="T645" s="151" t="s">
        <v>93</v>
      </c>
    </row>
    <row r="646" spans="1:20" ht="20.25" customHeight="1" x14ac:dyDescent="0.6">
      <c r="A646" s="60" t="s">
        <v>430</v>
      </c>
      <c r="B646" s="60" t="s">
        <v>451</v>
      </c>
      <c r="C646" s="60" t="s">
        <v>25</v>
      </c>
      <c r="D646" s="60" t="s">
        <v>165</v>
      </c>
      <c r="E646" s="149" t="s">
        <v>93</v>
      </c>
      <c r="F646" s="150" t="s">
        <v>92</v>
      </c>
      <c r="G646" s="151" t="s">
        <v>93</v>
      </c>
      <c r="H646" s="151" t="s">
        <v>92</v>
      </c>
      <c r="I646" s="151" t="s">
        <v>93</v>
      </c>
      <c r="J646" s="151" t="s">
        <v>92</v>
      </c>
      <c r="K646" s="149" t="s">
        <v>92</v>
      </c>
      <c r="L646" s="151" t="s">
        <v>92</v>
      </c>
      <c r="M646" s="150" t="s">
        <v>93</v>
      </c>
      <c r="N646" s="151" t="s">
        <v>92</v>
      </c>
      <c r="O646" s="151" t="s">
        <v>92</v>
      </c>
      <c r="P646" s="151" t="s">
        <v>93</v>
      </c>
      <c r="Q646" s="151" t="s">
        <v>93</v>
      </c>
      <c r="R646" s="149" t="s">
        <v>93</v>
      </c>
      <c r="S646" s="150" t="s">
        <v>93</v>
      </c>
      <c r="T646" s="151" t="s">
        <v>93</v>
      </c>
    </row>
    <row r="647" spans="1:20" ht="20.25" customHeight="1" x14ac:dyDescent="0.6">
      <c r="A647" s="60" t="s">
        <v>452</v>
      </c>
      <c r="B647" s="60" t="s">
        <v>453</v>
      </c>
      <c r="C647" s="60" t="s">
        <v>25</v>
      </c>
      <c r="D647" s="60" t="s">
        <v>167</v>
      </c>
      <c r="E647" s="149" t="s">
        <v>93</v>
      </c>
      <c r="F647" s="150" t="s">
        <v>92</v>
      </c>
      <c r="G647" s="151" t="s">
        <v>93</v>
      </c>
      <c r="H647" s="151" t="s">
        <v>92</v>
      </c>
      <c r="I647" s="151" t="s">
        <v>93</v>
      </c>
      <c r="J647" s="151" t="s">
        <v>93</v>
      </c>
      <c r="K647" s="149" t="s">
        <v>92</v>
      </c>
      <c r="L647" s="151" t="s">
        <v>93</v>
      </c>
      <c r="M647" s="150" t="s">
        <v>92</v>
      </c>
      <c r="N647" s="151" t="s">
        <v>92</v>
      </c>
      <c r="O647" s="151" t="s">
        <v>92</v>
      </c>
      <c r="P647" s="151" t="s">
        <v>93</v>
      </c>
      <c r="Q647" s="151" t="s">
        <v>92</v>
      </c>
      <c r="R647" s="149" t="s">
        <v>93</v>
      </c>
      <c r="S647" s="150" t="s">
        <v>92</v>
      </c>
      <c r="T647" s="151" t="s">
        <v>93</v>
      </c>
    </row>
    <row r="648" spans="1:20" ht="20.25" customHeight="1" x14ac:dyDescent="0.6">
      <c r="A648" s="60" t="s">
        <v>452</v>
      </c>
      <c r="B648" s="60" t="s">
        <v>453</v>
      </c>
      <c r="C648" s="60" t="s">
        <v>34</v>
      </c>
      <c r="D648" s="60" t="s">
        <v>167</v>
      </c>
      <c r="E648" s="149" t="s">
        <v>93</v>
      </c>
      <c r="F648" s="150" t="s">
        <v>92</v>
      </c>
      <c r="G648" s="151" t="s">
        <v>93</v>
      </c>
      <c r="H648" s="151" t="s">
        <v>92</v>
      </c>
      <c r="I648" s="151" t="s">
        <v>93</v>
      </c>
      <c r="J648" s="151" t="s">
        <v>92</v>
      </c>
      <c r="K648" s="149" t="s">
        <v>92</v>
      </c>
      <c r="L648" s="151" t="s">
        <v>93</v>
      </c>
      <c r="M648" s="150" t="s">
        <v>93</v>
      </c>
      <c r="N648" s="151" t="s">
        <v>92</v>
      </c>
      <c r="O648" s="151" t="s">
        <v>92</v>
      </c>
      <c r="P648" s="151" t="s">
        <v>92</v>
      </c>
      <c r="Q648" s="151" t="s">
        <v>92</v>
      </c>
      <c r="R648" s="149" t="s">
        <v>92</v>
      </c>
      <c r="S648" s="150" t="s">
        <v>92</v>
      </c>
      <c r="T648" s="151" t="s">
        <v>93</v>
      </c>
    </row>
    <row r="649" spans="1:20" ht="20.25" customHeight="1" x14ac:dyDescent="0.6">
      <c r="A649" s="60" t="s">
        <v>452</v>
      </c>
      <c r="B649" s="60" t="s">
        <v>453</v>
      </c>
      <c r="C649" s="60" t="s">
        <v>40</v>
      </c>
      <c r="D649" s="60" t="s">
        <v>167</v>
      </c>
      <c r="E649" s="149" t="s">
        <v>93</v>
      </c>
      <c r="F649" s="150" t="s">
        <v>93</v>
      </c>
      <c r="G649" s="151" t="s">
        <v>93</v>
      </c>
      <c r="H649" s="151" t="s">
        <v>92</v>
      </c>
      <c r="I649" s="151" t="s">
        <v>92</v>
      </c>
      <c r="J649" s="151" t="s">
        <v>92</v>
      </c>
      <c r="K649" s="149" t="s">
        <v>92</v>
      </c>
      <c r="L649" s="151" t="s">
        <v>93</v>
      </c>
      <c r="M649" s="150" t="s">
        <v>92</v>
      </c>
      <c r="N649" s="151" t="s">
        <v>92</v>
      </c>
      <c r="O649" s="151" t="s">
        <v>92</v>
      </c>
      <c r="P649" s="151" t="s">
        <v>92</v>
      </c>
      <c r="Q649" s="151" t="s">
        <v>92</v>
      </c>
      <c r="R649" s="149" t="s">
        <v>92</v>
      </c>
      <c r="S649" s="150" t="s">
        <v>92</v>
      </c>
      <c r="T649" s="151" t="s">
        <v>93</v>
      </c>
    </row>
    <row r="650" spans="1:20" ht="20.25" customHeight="1" x14ac:dyDescent="0.6">
      <c r="A650" s="60" t="s">
        <v>452</v>
      </c>
      <c r="B650" s="60" t="s">
        <v>453</v>
      </c>
      <c r="C650" s="60" t="s">
        <v>44</v>
      </c>
      <c r="D650" s="60" t="s">
        <v>167</v>
      </c>
      <c r="E650" s="149" t="s">
        <v>93</v>
      </c>
      <c r="F650" s="150" t="s">
        <v>92</v>
      </c>
      <c r="G650" s="151" t="s">
        <v>93</v>
      </c>
      <c r="H650" s="151" t="s">
        <v>92</v>
      </c>
      <c r="I650" s="151" t="s">
        <v>93</v>
      </c>
      <c r="J650" s="151" t="s">
        <v>92</v>
      </c>
      <c r="K650" s="149" t="s">
        <v>92</v>
      </c>
      <c r="L650" s="151" t="s">
        <v>92</v>
      </c>
      <c r="M650" s="150" t="s">
        <v>93</v>
      </c>
      <c r="N650" s="151" t="s">
        <v>92</v>
      </c>
      <c r="O650" s="151" t="s">
        <v>92</v>
      </c>
      <c r="P650" s="151" t="s">
        <v>92</v>
      </c>
      <c r="Q650" s="151" t="s">
        <v>92</v>
      </c>
      <c r="R650" s="149" t="s">
        <v>92</v>
      </c>
      <c r="S650" s="150" t="s">
        <v>92</v>
      </c>
      <c r="T650" s="151" t="s">
        <v>93</v>
      </c>
    </row>
    <row r="651" spans="1:20" ht="20.25" customHeight="1" x14ac:dyDescent="0.6">
      <c r="A651" s="60" t="s">
        <v>452</v>
      </c>
      <c r="B651" s="60" t="s">
        <v>453</v>
      </c>
      <c r="C651" s="60" t="s">
        <v>46</v>
      </c>
      <c r="D651" s="60" t="s">
        <v>167</v>
      </c>
      <c r="E651" s="149" t="s">
        <v>93</v>
      </c>
      <c r="F651" s="150" t="s">
        <v>93</v>
      </c>
      <c r="G651" s="151" t="s">
        <v>93</v>
      </c>
      <c r="H651" s="151" t="s">
        <v>92</v>
      </c>
      <c r="I651" s="151" t="s">
        <v>93</v>
      </c>
      <c r="J651" s="151" t="s">
        <v>92</v>
      </c>
      <c r="K651" s="149" t="s">
        <v>92</v>
      </c>
      <c r="L651" s="151" t="s">
        <v>92</v>
      </c>
      <c r="M651" s="150" t="s">
        <v>93</v>
      </c>
      <c r="N651" s="151" t="s">
        <v>92</v>
      </c>
      <c r="O651" s="151" t="s">
        <v>92</v>
      </c>
      <c r="P651" s="151" t="s">
        <v>92</v>
      </c>
      <c r="Q651" s="151" t="s">
        <v>92</v>
      </c>
      <c r="R651" s="149" t="s">
        <v>92</v>
      </c>
      <c r="S651" s="150" t="s">
        <v>93</v>
      </c>
      <c r="T651" s="151" t="s">
        <v>93</v>
      </c>
    </row>
    <row r="652" spans="1:20" ht="20.25" customHeight="1" x14ac:dyDescent="0.6">
      <c r="A652" s="60" t="s">
        <v>452</v>
      </c>
      <c r="B652" s="60" t="s">
        <v>453</v>
      </c>
      <c r="C652" s="60" t="s">
        <v>48</v>
      </c>
      <c r="D652" s="60" t="s">
        <v>167</v>
      </c>
      <c r="E652" s="149" t="s">
        <v>93</v>
      </c>
      <c r="F652" s="150" t="s">
        <v>93</v>
      </c>
      <c r="G652" s="151" t="s">
        <v>93</v>
      </c>
      <c r="H652" s="151" t="s">
        <v>93</v>
      </c>
      <c r="I652" s="151" t="s">
        <v>93</v>
      </c>
      <c r="J652" s="151" t="s">
        <v>92</v>
      </c>
      <c r="K652" s="149" t="s">
        <v>92</v>
      </c>
      <c r="L652" s="151" t="s">
        <v>93</v>
      </c>
      <c r="M652" s="150" t="s">
        <v>93</v>
      </c>
      <c r="N652" s="151" t="s">
        <v>92</v>
      </c>
      <c r="O652" s="151" t="s">
        <v>92</v>
      </c>
      <c r="P652" s="151" t="s">
        <v>92</v>
      </c>
      <c r="Q652" s="151" t="s">
        <v>92</v>
      </c>
      <c r="R652" s="149" t="s">
        <v>93</v>
      </c>
      <c r="S652" s="150" t="s">
        <v>93</v>
      </c>
      <c r="T652" s="151" t="s">
        <v>93</v>
      </c>
    </row>
    <row r="653" spans="1:20" ht="20.25" customHeight="1" x14ac:dyDescent="0.6">
      <c r="A653" s="60" t="s">
        <v>452</v>
      </c>
      <c r="B653" s="60" t="s">
        <v>454</v>
      </c>
      <c r="C653" s="60" t="s">
        <v>25</v>
      </c>
      <c r="D653" s="60" t="s">
        <v>165</v>
      </c>
      <c r="E653" s="149" t="s">
        <v>92</v>
      </c>
      <c r="F653" s="150" t="s">
        <v>93</v>
      </c>
      <c r="G653" s="151" t="s">
        <v>92</v>
      </c>
      <c r="H653" s="151" t="s">
        <v>92</v>
      </c>
      <c r="I653" s="151" t="s">
        <v>93</v>
      </c>
      <c r="J653" s="151" t="s">
        <v>92</v>
      </c>
      <c r="K653" s="149" t="s">
        <v>92</v>
      </c>
      <c r="L653" s="151" t="s">
        <v>93</v>
      </c>
      <c r="M653" s="150" t="s">
        <v>93</v>
      </c>
      <c r="N653" s="151" t="s">
        <v>92</v>
      </c>
      <c r="O653" s="151" t="s">
        <v>92</v>
      </c>
      <c r="P653" s="151" t="s">
        <v>92</v>
      </c>
      <c r="Q653" s="151" t="s">
        <v>92</v>
      </c>
      <c r="R653" s="149" t="s">
        <v>93</v>
      </c>
      <c r="S653" s="150" t="s">
        <v>92</v>
      </c>
      <c r="T653" s="151" t="s">
        <v>93</v>
      </c>
    </row>
    <row r="654" spans="1:20" ht="20.25" customHeight="1" x14ac:dyDescent="0.6">
      <c r="A654" s="60" t="s">
        <v>455</v>
      </c>
      <c r="B654" s="60" t="s">
        <v>456</v>
      </c>
      <c r="C654" s="60" t="s">
        <v>25</v>
      </c>
      <c r="D654" s="60" t="s">
        <v>165</v>
      </c>
      <c r="E654" s="149" t="s">
        <v>93</v>
      </c>
      <c r="F654" s="150" t="s">
        <v>93</v>
      </c>
      <c r="G654" s="151" t="s">
        <v>93</v>
      </c>
      <c r="H654" s="151" t="s">
        <v>93</v>
      </c>
      <c r="I654" s="151" t="s">
        <v>93</v>
      </c>
      <c r="J654" s="151" t="s">
        <v>93</v>
      </c>
      <c r="K654" s="149" t="s">
        <v>93</v>
      </c>
      <c r="L654" s="151" t="s">
        <v>93</v>
      </c>
      <c r="M654" s="150" t="s">
        <v>93</v>
      </c>
      <c r="N654" s="151" t="s">
        <v>93</v>
      </c>
      <c r="O654" s="151" t="s">
        <v>92</v>
      </c>
      <c r="P654" s="151" t="s">
        <v>93</v>
      </c>
      <c r="Q654" s="151" t="s">
        <v>92</v>
      </c>
      <c r="R654" s="149" t="s">
        <v>93</v>
      </c>
      <c r="S654" s="150" t="s">
        <v>93</v>
      </c>
      <c r="T654" s="151" t="s">
        <v>93</v>
      </c>
    </row>
    <row r="655" spans="1:20" ht="20.25" customHeight="1" x14ac:dyDescent="0.6">
      <c r="A655" s="60" t="s">
        <v>455</v>
      </c>
      <c r="B655" s="60" t="s">
        <v>457</v>
      </c>
      <c r="C655" s="60" t="s">
        <v>5</v>
      </c>
      <c r="D655" s="60" t="s">
        <v>165</v>
      </c>
      <c r="E655" s="149" t="s">
        <v>93</v>
      </c>
      <c r="F655" s="150" t="s">
        <v>93</v>
      </c>
      <c r="G655" s="151" t="s">
        <v>93</v>
      </c>
      <c r="H655" s="151" t="s">
        <v>93</v>
      </c>
      <c r="I655" s="151" t="s">
        <v>93</v>
      </c>
      <c r="J655" s="151" t="s">
        <v>92</v>
      </c>
      <c r="K655" s="149" t="s">
        <v>92</v>
      </c>
      <c r="L655" s="151" t="s">
        <v>93</v>
      </c>
      <c r="M655" s="150" t="s">
        <v>93</v>
      </c>
      <c r="N655" s="151" t="s">
        <v>92</v>
      </c>
      <c r="O655" s="151" t="s">
        <v>92</v>
      </c>
      <c r="P655" s="151" t="s">
        <v>93</v>
      </c>
      <c r="Q655" s="151" t="s">
        <v>93</v>
      </c>
      <c r="R655" s="149" t="s">
        <v>93</v>
      </c>
      <c r="S655" s="150" t="s">
        <v>93</v>
      </c>
      <c r="T655" s="151" t="s">
        <v>93</v>
      </c>
    </row>
    <row r="656" spans="1:20" ht="20.25" customHeight="1" x14ac:dyDescent="0.6">
      <c r="A656" s="60" t="s">
        <v>458</v>
      </c>
      <c r="B656" s="60" t="s">
        <v>875</v>
      </c>
      <c r="C656" s="60" t="s">
        <v>5</v>
      </c>
      <c r="D656" s="60" t="s">
        <v>167</v>
      </c>
      <c r="E656" s="149" t="s">
        <v>93</v>
      </c>
      <c r="F656" s="150" t="s">
        <v>92</v>
      </c>
      <c r="G656" s="151" t="s">
        <v>93</v>
      </c>
      <c r="H656" s="151" t="s">
        <v>93</v>
      </c>
      <c r="I656" s="151" t="s">
        <v>93</v>
      </c>
      <c r="J656" s="151" t="s">
        <v>92</v>
      </c>
      <c r="K656" s="149" t="s">
        <v>92</v>
      </c>
      <c r="L656" s="151" t="s">
        <v>93</v>
      </c>
      <c r="M656" s="150" t="s">
        <v>93</v>
      </c>
      <c r="N656" s="151" t="s">
        <v>92</v>
      </c>
      <c r="O656" s="151" t="s">
        <v>92</v>
      </c>
      <c r="P656" s="151" t="s">
        <v>92</v>
      </c>
      <c r="Q656" s="151" t="s">
        <v>92</v>
      </c>
      <c r="R656" s="149" t="s">
        <v>93</v>
      </c>
      <c r="S656" s="150" t="s">
        <v>93</v>
      </c>
      <c r="T656" s="151" t="s">
        <v>93</v>
      </c>
    </row>
    <row r="657" spans="1:20" ht="20.25" customHeight="1" x14ac:dyDescent="0.6">
      <c r="A657" s="60" t="s">
        <v>458</v>
      </c>
      <c r="B657" s="60" t="s">
        <v>875</v>
      </c>
      <c r="C657" s="60" t="s">
        <v>23</v>
      </c>
      <c r="D657" s="60" t="s">
        <v>167</v>
      </c>
      <c r="E657" s="149" t="s">
        <v>93</v>
      </c>
      <c r="F657" s="150" t="s">
        <v>93</v>
      </c>
      <c r="G657" s="151" t="s">
        <v>93</v>
      </c>
      <c r="H657" s="151" t="s">
        <v>93</v>
      </c>
      <c r="I657" s="151" t="s">
        <v>93</v>
      </c>
      <c r="J657" s="151" t="s">
        <v>92</v>
      </c>
      <c r="K657" s="149" t="s">
        <v>92</v>
      </c>
      <c r="L657" s="151" t="s">
        <v>93</v>
      </c>
      <c r="M657" s="150" t="s">
        <v>93</v>
      </c>
      <c r="N657" s="151" t="s">
        <v>92</v>
      </c>
      <c r="O657" s="151" t="s">
        <v>92</v>
      </c>
      <c r="P657" s="151" t="s">
        <v>92</v>
      </c>
      <c r="Q657" s="151" t="s">
        <v>93</v>
      </c>
      <c r="R657" s="149" t="s">
        <v>92</v>
      </c>
      <c r="S657" s="150" t="s">
        <v>93</v>
      </c>
      <c r="T657" s="151" t="s">
        <v>93</v>
      </c>
    </row>
    <row r="658" spans="1:20" ht="20.25" customHeight="1" x14ac:dyDescent="0.6">
      <c r="A658" s="60" t="s">
        <v>458</v>
      </c>
      <c r="B658" s="60" t="s">
        <v>875</v>
      </c>
      <c r="C658" s="60" t="s">
        <v>34</v>
      </c>
      <c r="D658" s="60" t="s">
        <v>167</v>
      </c>
      <c r="E658" s="149" t="s">
        <v>93</v>
      </c>
      <c r="F658" s="150" t="s">
        <v>93</v>
      </c>
      <c r="G658" s="151" t="s">
        <v>93</v>
      </c>
      <c r="H658" s="151" t="s">
        <v>92</v>
      </c>
      <c r="I658" s="151" t="s">
        <v>93</v>
      </c>
      <c r="J658" s="151" t="s">
        <v>92</v>
      </c>
      <c r="K658" s="149" t="s">
        <v>92</v>
      </c>
      <c r="L658" s="151" t="s">
        <v>92</v>
      </c>
      <c r="M658" s="150" t="s">
        <v>93</v>
      </c>
      <c r="N658" s="151" t="s">
        <v>92</v>
      </c>
      <c r="O658" s="151" t="s">
        <v>92</v>
      </c>
      <c r="P658" s="151" t="s">
        <v>92</v>
      </c>
      <c r="Q658" s="151" t="s">
        <v>92</v>
      </c>
      <c r="R658" s="149" t="s">
        <v>93</v>
      </c>
      <c r="S658" s="150" t="s">
        <v>93</v>
      </c>
      <c r="T658" s="151" t="s">
        <v>93</v>
      </c>
    </row>
    <row r="659" spans="1:20" ht="20.25" customHeight="1" x14ac:dyDescent="0.6">
      <c r="A659" s="60" t="s">
        <v>458</v>
      </c>
      <c r="B659" s="60" t="s">
        <v>875</v>
      </c>
      <c r="C659" s="60" t="s">
        <v>40</v>
      </c>
      <c r="D659" s="60" t="s">
        <v>167</v>
      </c>
      <c r="E659" s="149" t="s">
        <v>93</v>
      </c>
      <c r="F659" s="150" t="s">
        <v>93</v>
      </c>
      <c r="G659" s="151" t="s">
        <v>93</v>
      </c>
      <c r="H659" s="151" t="s">
        <v>93</v>
      </c>
      <c r="I659" s="151" t="s">
        <v>93</v>
      </c>
      <c r="J659" s="151" t="s">
        <v>93</v>
      </c>
      <c r="K659" s="149" t="s">
        <v>93</v>
      </c>
      <c r="L659" s="151" t="s">
        <v>93</v>
      </c>
      <c r="M659" s="150" t="s">
        <v>93</v>
      </c>
      <c r="N659" s="151" t="s">
        <v>92</v>
      </c>
      <c r="O659" s="151" t="s">
        <v>92</v>
      </c>
      <c r="P659" s="151" t="s">
        <v>92</v>
      </c>
      <c r="Q659" s="151" t="s">
        <v>93</v>
      </c>
      <c r="R659" s="149" t="s">
        <v>92</v>
      </c>
      <c r="S659" s="150" t="s">
        <v>93</v>
      </c>
      <c r="T659" s="151" t="s">
        <v>93</v>
      </c>
    </row>
    <row r="660" spans="1:20" ht="20.25" customHeight="1" x14ac:dyDescent="0.6">
      <c r="A660" s="60" t="s">
        <v>458</v>
      </c>
      <c r="B660" s="60" t="s">
        <v>875</v>
      </c>
      <c r="C660" s="60" t="s">
        <v>44</v>
      </c>
      <c r="D660" s="60" t="s">
        <v>167</v>
      </c>
      <c r="E660" s="149" t="s">
        <v>93</v>
      </c>
      <c r="F660" s="150" t="s">
        <v>93</v>
      </c>
      <c r="G660" s="151" t="s">
        <v>93</v>
      </c>
      <c r="H660" s="151" t="s">
        <v>93</v>
      </c>
      <c r="I660" s="151" t="s">
        <v>93</v>
      </c>
      <c r="J660" s="151" t="s">
        <v>92</v>
      </c>
      <c r="K660" s="149" t="s">
        <v>92</v>
      </c>
      <c r="L660" s="151" t="s">
        <v>93</v>
      </c>
      <c r="M660" s="150" t="s">
        <v>93</v>
      </c>
      <c r="N660" s="151" t="s">
        <v>92</v>
      </c>
      <c r="O660" s="151" t="s">
        <v>92</v>
      </c>
      <c r="P660" s="151" t="s">
        <v>92</v>
      </c>
      <c r="Q660" s="151" t="s">
        <v>92</v>
      </c>
      <c r="R660" s="149" t="s">
        <v>93</v>
      </c>
      <c r="S660" s="150" t="s">
        <v>93</v>
      </c>
      <c r="T660" s="151" t="s">
        <v>93</v>
      </c>
    </row>
    <row r="661" spans="1:20" ht="20.25" customHeight="1" x14ac:dyDescent="0.6">
      <c r="A661" s="60" t="s">
        <v>458</v>
      </c>
      <c r="B661" s="60" t="s">
        <v>875</v>
      </c>
      <c r="C661" s="60" t="s">
        <v>46</v>
      </c>
      <c r="D661" s="60" t="s">
        <v>167</v>
      </c>
      <c r="E661" s="149" t="s">
        <v>93</v>
      </c>
      <c r="F661" s="150" t="s">
        <v>92</v>
      </c>
      <c r="G661" s="151" t="s">
        <v>93</v>
      </c>
      <c r="H661" s="151" t="s">
        <v>93</v>
      </c>
      <c r="I661" s="151" t="s">
        <v>93</v>
      </c>
      <c r="J661" s="151" t="s">
        <v>92</v>
      </c>
      <c r="K661" s="149" t="s">
        <v>92</v>
      </c>
      <c r="L661" s="151" t="s">
        <v>93</v>
      </c>
      <c r="M661" s="150" t="s">
        <v>93</v>
      </c>
      <c r="N661" s="151" t="s">
        <v>92</v>
      </c>
      <c r="O661" s="151" t="s">
        <v>92</v>
      </c>
      <c r="P661" s="151" t="s">
        <v>92</v>
      </c>
      <c r="Q661" s="151" t="s">
        <v>93</v>
      </c>
      <c r="R661" s="149" t="s">
        <v>92</v>
      </c>
      <c r="S661" s="150" t="s">
        <v>93</v>
      </c>
      <c r="T661" s="151" t="s">
        <v>93</v>
      </c>
    </row>
    <row r="662" spans="1:20" ht="20.25" customHeight="1" x14ac:dyDescent="0.6">
      <c r="A662" s="60" t="s">
        <v>458</v>
      </c>
      <c r="B662" s="60" t="s">
        <v>460</v>
      </c>
      <c r="C662" s="60" t="s">
        <v>25</v>
      </c>
      <c r="D662" s="60" t="s">
        <v>165</v>
      </c>
      <c r="E662" s="149" t="s">
        <v>93</v>
      </c>
      <c r="F662" s="150" t="s">
        <v>92</v>
      </c>
      <c r="G662" s="151" t="s">
        <v>93</v>
      </c>
      <c r="H662" s="151" t="s">
        <v>93</v>
      </c>
      <c r="I662" s="151" t="s">
        <v>93</v>
      </c>
      <c r="J662" s="151" t="s">
        <v>93</v>
      </c>
      <c r="K662" s="149" t="s">
        <v>93</v>
      </c>
      <c r="L662" s="151" t="s">
        <v>93</v>
      </c>
      <c r="M662" s="150" t="s">
        <v>93</v>
      </c>
      <c r="N662" s="151" t="s">
        <v>92</v>
      </c>
      <c r="O662" s="151" t="s">
        <v>92</v>
      </c>
      <c r="P662" s="151" t="s">
        <v>92</v>
      </c>
      <c r="Q662" s="151" t="s">
        <v>92</v>
      </c>
      <c r="R662" s="149" t="s">
        <v>93</v>
      </c>
      <c r="S662" s="150" t="s">
        <v>93</v>
      </c>
      <c r="T662" s="151" t="s">
        <v>93</v>
      </c>
    </row>
    <row r="663" spans="1:20" ht="20.25" customHeight="1" x14ac:dyDescent="0.6">
      <c r="A663" s="60" t="s">
        <v>458</v>
      </c>
      <c r="B663" s="60" t="s">
        <v>164</v>
      </c>
      <c r="C663" s="60" t="s">
        <v>5</v>
      </c>
      <c r="D663" s="60" t="s">
        <v>165</v>
      </c>
      <c r="E663" s="149" t="s">
        <v>93</v>
      </c>
      <c r="F663" s="150" t="s">
        <v>93</v>
      </c>
      <c r="G663" s="151" t="s">
        <v>93</v>
      </c>
      <c r="H663" s="151" t="s">
        <v>92</v>
      </c>
      <c r="I663" s="151" t="s">
        <v>93</v>
      </c>
      <c r="J663" s="151" t="s">
        <v>92</v>
      </c>
      <c r="K663" s="149" t="s">
        <v>92</v>
      </c>
      <c r="L663" s="151" t="s">
        <v>93</v>
      </c>
      <c r="M663" s="150" t="s">
        <v>93</v>
      </c>
      <c r="N663" s="151" t="s">
        <v>92</v>
      </c>
      <c r="O663" s="151" t="s">
        <v>92</v>
      </c>
      <c r="P663" s="151" t="s">
        <v>92</v>
      </c>
      <c r="Q663" s="151" t="s">
        <v>92</v>
      </c>
      <c r="R663" s="149" t="s">
        <v>93</v>
      </c>
      <c r="S663" s="150" t="s">
        <v>92</v>
      </c>
      <c r="T663" s="151" t="s">
        <v>93</v>
      </c>
    </row>
    <row r="664" spans="1:20" ht="20.25" customHeight="1" x14ac:dyDescent="0.6">
      <c r="A664" s="60" t="s">
        <v>458</v>
      </c>
      <c r="B664" s="60" t="s">
        <v>832</v>
      </c>
      <c r="C664" s="60" t="s">
        <v>5</v>
      </c>
      <c r="D664" s="60" t="s">
        <v>165</v>
      </c>
      <c r="E664" s="149" t="s">
        <v>93</v>
      </c>
      <c r="F664" s="150" t="s">
        <v>93</v>
      </c>
      <c r="G664" s="151" t="s">
        <v>93</v>
      </c>
      <c r="H664" s="151" t="s">
        <v>93</v>
      </c>
      <c r="I664" s="151" t="s">
        <v>93</v>
      </c>
      <c r="J664" s="151" t="s">
        <v>93</v>
      </c>
      <c r="K664" s="149" t="s">
        <v>93</v>
      </c>
      <c r="L664" s="151" t="s">
        <v>93</v>
      </c>
      <c r="M664" s="150" t="s">
        <v>93</v>
      </c>
      <c r="N664" s="151" t="s">
        <v>93</v>
      </c>
      <c r="O664" s="151" t="s">
        <v>92</v>
      </c>
      <c r="P664" s="151" t="s">
        <v>93</v>
      </c>
      <c r="Q664" s="151" t="s">
        <v>93</v>
      </c>
      <c r="R664" s="149" t="s">
        <v>93</v>
      </c>
      <c r="S664" s="150" t="s">
        <v>93</v>
      </c>
      <c r="T664" s="151" t="s">
        <v>93</v>
      </c>
    </row>
    <row r="665" spans="1:20" ht="20.25" customHeight="1" x14ac:dyDescent="0.6">
      <c r="A665" s="60" t="s">
        <v>461</v>
      </c>
      <c r="B665" s="60" t="s">
        <v>462</v>
      </c>
      <c r="C665" s="60" t="s">
        <v>25</v>
      </c>
      <c r="D665" s="60" t="s">
        <v>167</v>
      </c>
      <c r="E665" s="149" t="s">
        <v>93</v>
      </c>
      <c r="F665" s="150" t="s">
        <v>93</v>
      </c>
      <c r="G665" s="151" t="s">
        <v>93</v>
      </c>
      <c r="H665" s="151" t="s">
        <v>93</v>
      </c>
      <c r="I665" s="151" t="s">
        <v>93</v>
      </c>
      <c r="J665" s="151" t="s">
        <v>92</v>
      </c>
      <c r="K665" s="149" t="s">
        <v>92</v>
      </c>
      <c r="L665" s="151" t="s">
        <v>93</v>
      </c>
      <c r="M665" s="150" t="s">
        <v>92</v>
      </c>
      <c r="N665" s="151" t="s">
        <v>92</v>
      </c>
      <c r="O665" s="151" t="s">
        <v>92</v>
      </c>
      <c r="P665" s="151" t="s">
        <v>92</v>
      </c>
      <c r="Q665" s="151" t="s">
        <v>92</v>
      </c>
      <c r="R665" s="149" t="s">
        <v>92</v>
      </c>
      <c r="S665" s="150" t="s">
        <v>93</v>
      </c>
      <c r="T665" s="151" t="s">
        <v>93</v>
      </c>
    </row>
    <row r="666" spans="1:20" ht="20.25" customHeight="1" x14ac:dyDescent="0.6">
      <c r="A666" s="60" t="s">
        <v>461</v>
      </c>
      <c r="B666" s="60" t="s">
        <v>462</v>
      </c>
      <c r="C666" s="60" t="s">
        <v>34</v>
      </c>
      <c r="D666" s="60" t="s">
        <v>167</v>
      </c>
      <c r="E666" s="149" t="s">
        <v>92</v>
      </c>
      <c r="F666" s="150" t="s">
        <v>92</v>
      </c>
      <c r="G666" s="151" t="s">
        <v>93</v>
      </c>
      <c r="H666" s="151" t="s">
        <v>93</v>
      </c>
      <c r="I666" s="151" t="s">
        <v>93</v>
      </c>
      <c r="J666" s="151" t="s">
        <v>92</v>
      </c>
      <c r="K666" s="149" t="s">
        <v>92</v>
      </c>
      <c r="L666" s="151" t="s">
        <v>92</v>
      </c>
      <c r="M666" s="150" t="s">
        <v>93</v>
      </c>
      <c r="N666" s="151" t="s">
        <v>92</v>
      </c>
      <c r="O666" s="151" t="s">
        <v>92</v>
      </c>
      <c r="P666" s="151" t="s">
        <v>92</v>
      </c>
      <c r="Q666" s="151" t="s">
        <v>92</v>
      </c>
      <c r="R666" s="149" t="s">
        <v>92</v>
      </c>
      <c r="S666" s="150" t="s">
        <v>92</v>
      </c>
      <c r="T666" s="151" t="s">
        <v>93</v>
      </c>
    </row>
    <row r="667" spans="1:20" ht="20.25" customHeight="1" x14ac:dyDescent="0.6">
      <c r="A667" s="60" t="s">
        <v>461</v>
      </c>
      <c r="B667" s="60" t="s">
        <v>462</v>
      </c>
      <c r="C667" s="60" t="s">
        <v>44</v>
      </c>
      <c r="D667" s="60" t="s">
        <v>167</v>
      </c>
      <c r="E667" s="149" t="s">
        <v>93</v>
      </c>
      <c r="F667" s="150" t="s">
        <v>92</v>
      </c>
      <c r="G667" s="151" t="s">
        <v>93</v>
      </c>
      <c r="H667" s="151" t="s">
        <v>93</v>
      </c>
      <c r="I667" s="151" t="s">
        <v>93</v>
      </c>
      <c r="J667" s="151" t="s">
        <v>93</v>
      </c>
      <c r="K667" s="149" t="s">
        <v>93</v>
      </c>
      <c r="L667" s="151" t="s">
        <v>93</v>
      </c>
      <c r="M667" s="150" t="s">
        <v>93</v>
      </c>
      <c r="N667" s="151" t="s">
        <v>92</v>
      </c>
      <c r="O667" s="151" t="s">
        <v>92</v>
      </c>
      <c r="P667" s="151" t="s">
        <v>93</v>
      </c>
      <c r="Q667" s="151" t="s">
        <v>92</v>
      </c>
      <c r="R667" s="149" t="s">
        <v>92</v>
      </c>
      <c r="S667" s="150" t="s">
        <v>93</v>
      </c>
      <c r="T667" s="151" t="s">
        <v>93</v>
      </c>
    </row>
    <row r="668" spans="1:20" ht="20.25" customHeight="1" x14ac:dyDescent="0.6">
      <c r="A668" s="60" t="s">
        <v>461</v>
      </c>
      <c r="B668" s="60" t="s">
        <v>876</v>
      </c>
      <c r="C668" s="60" t="s">
        <v>5</v>
      </c>
      <c r="D668" s="60" t="s">
        <v>167</v>
      </c>
      <c r="E668" s="149" t="s">
        <v>93</v>
      </c>
      <c r="F668" s="150" t="s">
        <v>92</v>
      </c>
      <c r="G668" s="151" t="s">
        <v>92</v>
      </c>
      <c r="H668" s="151" t="s">
        <v>92</v>
      </c>
      <c r="I668" s="151" t="s">
        <v>92</v>
      </c>
      <c r="J668" s="151" t="s">
        <v>92</v>
      </c>
      <c r="K668" s="149" t="s">
        <v>92</v>
      </c>
      <c r="L668" s="151" t="s">
        <v>92</v>
      </c>
      <c r="M668" s="150" t="s">
        <v>93</v>
      </c>
      <c r="N668" s="151" t="s">
        <v>92</v>
      </c>
      <c r="O668" s="151" t="s">
        <v>92</v>
      </c>
      <c r="P668" s="151" t="s">
        <v>92</v>
      </c>
      <c r="Q668" s="151" t="s">
        <v>92</v>
      </c>
      <c r="R668" s="149" t="s">
        <v>93</v>
      </c>
      <c r="S668" s="150" t="s">
        <v>93</v>
      </c>
      <c r="T668" s="151" t="s">
        <v>93</v>
      </c>
    </row>
    <row r="669" spans="1:20" ht="20.25" customHeight="1" x14ac:dyDescent="0.6">
      <c r="A669" s="60" t="s">
        <v>461</v>
      </c>
      <c r="B669" s="60" t="s">
        <v>876</v>
      </c>
      <c r="C669" s="60" t="s">
        <v>23</v>
      </c>
      <c r="D669" s="60" t="s">
        <v>167</v>
      </c>
      <c r="E669" s="149" t="s">
        <v>93</v>
      </c>
      <c r="F669" s="150" t="s">
        <v>93</v>
      </c>
      <c r="G669" s="151" t="s">
        <v>93</v>
      </c>
      <c r="H669" s="151" t="s">
        <v>92</v>
      </c>
      <c r="I669" s="151" t="s">
        <v>92</v>
      </c>
      <c r="J669" s="151" t="s">
        <v>92</v>
      </c>
      <c r="K669" s="149" t="s">
        <v>92</v>
      </c>
      <c r="L669" s="151" t="s">
        <v>93</v>
      </c>
      <c r="M669" s="150" t="s">
        <v>93</v>
      </c>
      <c r="N669" s="151" t="s">
        <v>92</v>
      </c>
      <c r="O669" s="151" t="s">
        <v>92</v>
      </c>
      <c r="P669" s="151" t="s">
        <v>93</v>
      </c>
      <c r="Q669" s="151" t="s">
        <v>93</v>
      </c>
      <c r="R669" s="149" t="s">
        <v>93</v>
      </c>
      <c r="S669" s="150" t="s">
        <v>92</v>
      </c>
      <c r="T669" s="151" t="s">
        <v>93</v>
      </c>
    </row>
    <row r="670" spans="1:20" ht="20.25" customHeight="1" x14ac:dyDescent="0.6">
      <c r="A670" s="60" t="s">
        <v>461</v>
      </c>
      <c r="B670" s="60" t="s">
        <v>876</v>
      </c>
      <c r="C670" s="60" t="s">
        <v>34</v>
      </c>
      <c r="D670" s="60" t="s">
        <v>167</v>
      </c>
      <c r="E670" s="149" t="s">
        <v>93</v>
      </c>
      <c r="F670" s="150" t="s">
        <v>92</v>
      </c>
      <c r="G670" s="151" t="s">
        <v>93</v>
      </c>
      <c r="H670" s="151" t="s">
        <v>92</v>
      </c>
      <c r="I670" s="151" t="s">
        <v>92</v>
      </c>
      <c r="J670" s="151" t="s">
        <v>92</v>
      </c>
      <c r="K670" s="149" t="s">
        <v>92</v>
      </c>
      <c r="L670" s="151" t="s">
        <v>92</v>
      </c>
      <c r="M670" s="150" t="s">
        <v>92</v>
      </c>
      <c r="N670" s="151" t="s">
        <v>92</v>
      </c>
      <c r="O670" s="151" t="s">
        <v>92</v>
      </c>
      <c r="P670" s="151" t="s">
        <v>92</v>
      </c>
      <c r="Q670" s="151" t="s">
        <v>92</v>
      </c>
      <c r="R670" s="149" t="s">
        <v>92</v>
      </c>
      <c r="S670" s="150" t="s">
        <v>92</v>
      </c>
      <c r="T670" s="151" t="s">
        <v>92</v>
      </c>
    </row>
    <row r="671" spans="1:20" ht="20.25" customHeight="1" x14ac:dyDescent="0.6">
      <c r="A671" s="60" t="s">
        <v>461</v>
      </c>
      <c r="B671" s="60" t="s">
        <v>876</v>
      </c>
      <c r="C671" s="60" t="s">
        <v>40</v>
      </c>
      <c r="D671" s="60" t="s">
        <v>167</v>
      </c>
      <c r="E671" s="149" t="s">
        <v>93</v>
      </c>
      <c r="F671" s="150" t="s">
        <v>93</v>
      </c>
      <c r="G671" s="151" t="s">
        <v>93</v>
      </c>
      <c r="H671" s="151" t="s">
        <v>92</v>
      </c>
      <c r="I671" s="151" t="s">
        <v>93</v>
      </c>
      <c r="J671" s="151" t="s">
        <v>92</v>
      </c>
      <c r="K671" s="149" t="s">
        <v>92</v>
      </c>
      <c r="L671" s="151" t="s">
        <v>93</v>
      </c>
      <c r="M671" s="150" t="s">
        <v>93</v>
      </c>
      <c r="N671" s="151" t="s">
        <v>92</v>
      </c>
      <c r="O671" s="151" t="s">
        <v>92</v>
      </c>
      <c r="P671" s="151" t="s">
        <v>92</v>
      </c>
      <c r="Q671" s="151" t="s">
        <v>93</v>
      </c>
      <c r="R671" s="149" t="s">
        <v>93</v>
      </c>
      <c r="S671" s="150" t="s">
        <v>93</v>
      </c>
      <c r="T671" s="151" t="s">
        <v>93</v>
      </c>
    </row>
    <row r="672" spans="1:20" ht="20.25" customHeight="1" x14ac:dyDescent="0.6">
      <c r="A672" s="60" t="s">
        <v>461</v>
      </c>
      <c r="B672" s="60" t="s">
        <v>876</v>
      </c>
      <c r="C672" s="60" t="s">
        <v>44</v>
      </c>
      <c r="D672" s="60" t="s">
        <v>167</v>
      </c>
      <c r="E672" s="149" t="s">
        <v>93</v>
      </c>
      <c r="F672" s="150" t="s">
        <v>92</v>
      </c>
      <c r="G672" s="151" t="s">
        <v>93</v>
      </c>
      <c r="H672" s="151" t="s">
        <v>93</v>
      </c>
      <c r="I672" s="151" t="s">
        <v>92</v>
      </c>
      <c r="J672" s="151" t="s">
        <v>92</v>
      </c>
      <c r="K672" s="149" t="s">
        <v>92</v>
      </c>
      <c r="L672" s="151" t="s">
        <v>93</v>
      </c>
      <c r="M672" s="150" t="s">
        <v>93</v>
      </c>
      <c r="N672" s="151" t="s">
        <v>92</v>
      </c>
      <c r="O672" s="151" t="s">
        <v>92</v>
      </c>
      <c r="P672" s="151" t="s">
        <v>92</v>
      </c>
      <c r="Q672" s="151" t="s">
        <v>92</v>
      </c>
      <c r="R672" s="149" t="s">
        <v>92</v>
      </c>
      <c r="S672" s="150" t="s">
        <v>93</v>
      </c>
      <c r="T672" s="151" t="s">
        <v>93</v>
      </c>
    </row>
    <row r="673" spans="1:20" ht="20.25" customHeight="1" x14ac:dyDescent="0.6">
      <c r="A673" s="60" t="s">
        <v>461</v>
      </c>
      <c r="B673" s="60" t="s">
        <v>876</v>
      </c>
      <c r="C673" s="60" t="s">
        <v>46</v>
      </c>
      <c r="D673" s="60" t="s">
        <v>167</v>
      </c>
      <c r="E673" s="149" t="s">
        <v>93</v>
      </c>
      <c r="F673" s="150" t="s">
        <v>92</v>
      </c>
      <c r="G673" s="151" t="s">
        <v>93</v>
      </c>
      <c r="H673" s="151" t="s">
        <v>92</v>
      </c>
      <c r="I673" s="151" t="s">
        <v>93</v>
      </c>
      <c r="J673" s="151" t="s">
        <v>92</v>
      </c>
      <c r="K673" s="149" t="s">
        <v>92</v>
      </c>
      <c r="L673" s="151" t="s">
        <v>93</v>
      </c>
      <c r="M673" s="150" t="s">
        <v>93</v>
      </c>
      <c r="N673" s="151" t="s">
        <v>92</v>
      </c>
      <c r="O673" s="151" t="s">
        <v>92</v>
      </c>
      <c r="P673" s="151" t="s">
        <v>93</v>
      </c>
      <c r="Q673" s="151" t="s">
        <v>92</v>
      </c>
      <c r="R673" s="149" t="s">
        <v>93</v>
      </c>
      <c r="S673" s="150" t="s">
        <v>93</v>
      </c>
      <c r="T673" s="151" t="s">
        <v>93</v>
      </c>
    </row>
    <row r="674" spans="1:20" ht="20.25" customHeight="1" x14ac:dyDescent="0.6">
      <c r="A674" s="60" t="s">
        <v>461</v>
      </c>
      <c r="B674" s="60" t="s">
        <v>876</v>
      </c>
      <c r="C674" s="60" t="s">
        <v>48</v>
      </c>
      <c r="D674" s="60" t="s">
        <v>167</v>
      </c>
      <c r="E674" s="149" t="s">
        <v>93</v>
      </c>
      <c r="F674" s="150" t="s">
        <v>93</v>
      </c>
      <c r="G674" s="151" t="s">
        <v>93</v>
      </c>
      <c r="H674" s="151" t="s">
        <v>92</v>
      </c>
      <c r="I674" s="151" t="s">
        <v>92</v>
      </c>
      <c r="J674" s="151" t="s">
        <v>92</v>
      </c>
      <c r="K674" s="149" t="s">
        <v>92</v>
      </c>
      <c r="L674" s="151" t="s">
        <v>93</v>
      </c>
      <c r="M674" s="150" t="s">
        <v>93</v>
      </c>
      <c r="N674" s="151" t="s">
        <v>92</v>
      </c>
      <c r="O674" s="151" t="s">
        <v>92</v>
      </c>
      <c r="P674" s="151" t="s">
        <v>93</v>
      </c>
      <c r="Q674" s="151" t="s">
        <v>93</v>
      </c>
      <c r="R674" s="149" t="s">
        <v>93</v>
      </c>
      <c r="S674" s="150" t="s">
        <v>92</v>
      </c>
      <c r="T674" s="151" t="s">
        <v>93</v>
      </c>
    </row>
    <row r="675" spans="1:20" ht="20.25" customHeight="1" x14ac:dyDescent="0.6">
      <c r="A675" s="60" t="s">
        <v>461</v>
      </c>
      <c r="B675" s="60" t="s">
        <v>464</v>
      </c>
      <c r="C675" s="60" t="s">
        <v>25</v>
      </c>
      <c r="D675" s="60" t="s">
        <v>165</v>
      </c>
      <c r="E675" s="149" t="s">
        <v>92</v>
      </c>
      <c r="F675" s="150" t="s">
        <v>92</v>
      </c>
      <c r="G675" s="151" t="s">
        <v>93</v>
      </c>
      <c r="H675" s="151" t="s">
        <v>93</v>
      </c>
      <c r="I675" s="151" t="s">
        <v>93</v>
      </c>
      <c r="J675" s="151" t="s">
        <v>93</v>
      </c>
      <c r="K675" s="149" t="s">
        <v>92</v>
      </c>
      <c r="L675" s="151" t="s">
        <v>92</v>
      </c>
      <c r="M675" s="150" t="s">
        <v>93</v>
      </c>
      <c r="N675" s="151" t="s">
        <v>92</v>
      </c>
      <c r="O675" s="151" t="s">
        <v>92</v>
      </c>
      <c r="P675" s="151" t="s">
        <v>93</v>
      </c>
      <c r="Q675" s="151" t="s">
        <v>92</v>
      </c>
      <c r="R675" s="149" t="s">
        <v>93</v>
      </c>
      <c r="S675" s="150" t="s">
        <v>92</v>
      </c>
      <c r="T675" s="151" t="s">
        <v>92</v>
      </c>
    </row>
    <row r="676" spans="1:20" ht="20.25" customHeight="1" x14ac:dyDescent="0.6">
      <c r="A676" s="60" t="s">
        <v>461</v>
      </c>
      <c r="B676" s="60" t="s">
        <v>464</v>
      </c>
      <c r="C676" s="60" t="s">
        <v>34</v>
      </c>
      <c r="D676" s="60" t="s">
        <v>165</v>
      </c>
      <c r="E676" s="149" t="s">
        <v>93</v>
      </c>
      <c r="F676" s="150" t="s">
        <v>92</v>
      </c>
      <c r="G676" s="151" t="s">
        <v>92</v>
      </c>
      <c r="H676" s="151" t="s">
        <v>92</v>
      </c>
      <c r="I676" s="151" t="s">
        <v>92</v>
      </c>
      <c r="J676" s="151" t="s">
        <v>92</v>
      </c>
      <c r="K676" s="149" t="s">
        <v>92</v>
      </c>
      <c r="L676" s="151" t="s">
        <v>92</v>
      </c>
      <c r="M676" s="150" t="s">
        <v>92</v>
      </c>
      <c r="N676" s="151" t="s">
        <v>92</v>
      </c>
      <c r="O676" s="151" t="s">
        <v>92</v>
      </c>
      <c r="P676" s="151" t="s">
        <v>92</v>
      </c>
      <c r="Q676" s="151" t="s">
        <v>92</v>
      </c>
      <c r="R676" s="149" t="s">
        <v>92</v>
      </c>
      <c r="S676" s="150" t="s">
        <v>92</v>
      </c>
      <c r="T676" s="151" t="s">
        <v>93</v>
      </c>
    </row>
    <row r="677" spans="1:20" ht="20.25" customHeight="1" x14ac:dyDescent="0.6">
      <c r="A677" s="60" t="s">
        <v>461</v>
      </c>
      <c r="B677" s="60" t="s">
        <v>464</v>
      </c>
      <c r="C677" s="60" t="s">
        <v>816</v>
      </c>
      <c r="D677" s="60" t="s">
        <v>165</v>
      </c>
      <c r="E677" s="149" t="s">
        <v>93</v>
      </c>
      <c r="F677" s="150" t="s">
        <v>93</v>
      </c>
      <c r="G677" s="151" t="s">
        <v>93</v>
      </c>
      <c r="H677" s="151" t="s">
        <v>93</v>
      </c>
      <c r="I677" s="151" t="s">
        <v>93</v>
      </c>
      <c r="J677" s="151" t="s">
        <v>92</v>
      </c>
      <c r="K677" s="149" t="s">
        <v>92</v>
      </c>
      <c r="L677" s="151" t="s">
        <v>92</v>
      </c>
      <c r="M677" s="150" t="s">
        <v>93</v>
      </c>
      <c r="N677" s="151" t="s">
        <v>92</v>
      </c>
      <c r="O677" s="151" t="s">
        <v>92</v>
      </c>
      <c r="P677" s="151" t="s">
        <v>92</v>
      </c>
      <c r="Q677" s="151" t="s">
        <v>92</v>
      </c>
      <c r="R677" s="149" t="s">
        <v>93</v>
      </c>
      <c r="S677" s="150" t="s">
        <v>93</v>
      </c>
      <c r="T677" s="151" t="s">
        <v>93</v>
      </c>
    </row>
    <row r="678" spans="1:20" ht="20.25" customHeight="1" x14ac:dyDescent="0.6">
      <c r="A678" s="60" t="s">
        <v>461</v>
      </c>
      <c r="B678" s="60" t="s">
        <v>465</v>
      </c>
      <c r="C678" s="60" t="s">
        <v>34</v>
      </c>
      <c r="D678" s="60" t="s">
        <v>165</v>
      </c>
      <c r="E678" s="149" t="s">
        <v>93</v>
      </c>
      <c r="F678" s="150" t="s">
        <v>92</v>
      </c>
      <c r="G678" s="151" t="s">
        <v>92</v>
      </c>
      <c r="H678" s="151" t="s">
        <v>93</v>
      </c>
      <c r="I678" s="151" t="s">
        <v>93</v>
      </c>
      <c r="J678" s="151" t="s">
        <v>92</v>
      </c>
      <c r="K678" s="149" t="s">
        <v>92</v>
      </c>
      <c r="L678" s="151" t="s">
        <v>92</v>
      </c>
      <c r="M678" s="150" t="s">
        <v>92</v>
      </c>
      <c r="N678" s="151" t="s">
        <v>92</v>
      </c>
      <c r="O678" s="151" t="s">
        <v>92</v>
      </c>
      <c r="P678" s="151" t="s">
        <v>92</v>
      </c>
      <c r="Q678" s="151" t="s">
        <v>92</v>
      </c>
      <c r="R678" s="149" t="s">
        <v>92</v>
      </c>
      <c r="S678" s="150" t="s">
        <v>92</v>
      </c>
      <c r="T678" s="151" t="s">
        <v>93</v>
      </c>
    </row>
    <row r="679" spans="1:20" ht="20.25" customHeight="1" x14ac:dyDescent="0.6">
      <c r="A679" s="60" t="s">
        <v>466</v>
      </c>
      <c r="B679" s="60" t="s">
        <v>467</v>
      </c>
      <c r="C679" s="60" t="s">
        <v>5</v>
      </c>
      <c r="D679" s="60" t="s">
        <v>165</v>
      </c>
      <c r="E679" s="149" t="s">
        <v>93</v>
      </c>
      <c r="F679" s="150" t="s">
        <v>93</v>
      </c>
      <c r="G679" s="151" t="s">
        <v>92</v>
      </c>
      <c r="H679" s="151" t="s">
        <v>92</v>
      </c>
      <c r="I679" s="151" t="s">
        <v>93</v>
      </c>
      <c r="J679" s="151" t="s">
        <v>92</v>
      </c>
      <c r="K679" s="149" t="s">
        <v>92</v>
      </c>
      <c r="L679" s="151" t="s">
        <v>93</v>
      </c>
      <c r="M679" s="150" t="s">
        <v>93</v>
      </c>
      <c r="N679" s="151" t="s">
        <v>92</v>
      </c>
      <c r="O679" s="151" t="s">
        <v>92</v>
      </c>
      <c r="P679" s="151" t="s">
        <v>92</v>
      </c>
      <c r="Q679" s="151" t="s">
        <v>93</v>
      </c>
      <c r="R679" s="149" t="s">
        <v>92</v>
      </c>
      <c r="S679" s="150" t="s">
        <v>92</v>
      </c>
      <c r="T679" s="151" t="s">
        <v>92</v>
      </c>
    </row>
    <row r="680" spans="1:20" ht="20.25" customHeight="1" x14ac:dyDescent="0.6">
      <c r="A680" s="60" t="s">
        <v>466</v>
      </c>
      <c r="B680" s="60" t="s">
        <v>468</v>
      </c>
      <c r="C680" s="60" t="s">
        <v>5</v>
      </c>
      <c r="D680" s="60" t="s">
        <v>165</v>
      </c>
      <c r="E680" s="149" t="s">
        <v>92</v>
      </c>
      <c r="F680" s="150" t="s">
        <v>93</v>
      </c>
      <c r="G680" s="151" t="s">
        <v>93</v>
      </c>
      <c r="H680" s="151" t="s">
        <v>92</v>
      </c>
      <c r="I680" s="151" t="s">
        <v>93</v>
      </c>
      <c r="J680" s="151" t="s">
        <v>92</v>
      </c>
      <c r="K680" s="149" t="s">
        <v>92</v>
      </c>
      <c r="L680" s="151" t="s">
        <v>92</v>
      </c>
      <c r="M680" s="150" t="s">
        <v>92</v>
      </c>
      <c r="N680" s="151" t="s">
        <v>92</v>
      </c>
      <c r="O680" s="151" t="s">
        <v>92</v>
      </c>
      <c r="P680" s="151" t="s">
        <v>93</v>
      </c>
      <c r="Q680" s="151" t="s">
        <v>93</v>
      </c>
      <c r="R680" s="149" t="s">
        <v>93</v>
      </c>
      <c r="S680" s="150" t="s">
        <v>92</v>
      </c>
      <c r="T680" s="151" t="s">
        <v>93</v>
      </c>
    </row>
    <row r="681" spans="1:20" ht="20.25" customHeight="1" x14ac:dyDescent="0.6">
      <c r="A681" s="60" t="s">
        <v>466</v>
      </c>
      <c r="B681" s="60" t="s">
        <v>648</v>
      </c>
      <c r="C681" s="60" t="s">
        <v>816</v>
      </c>
      <c r="D681" s="60" t="s">
        <v>165</v>
      </c>
      <c r="E681" s="149" t="s">
        <v>93</v>
      </c>
      <c r="F681" s="150" t="s">
        <v>93</v>
      </c>
      <c r="G681" s="151" t="s">
        <v>93</v>
      </c>
      <c r="H681" s="151" t="s">
        <v>93</v>
      </c>
      <c r="I681" s="151" t="s">
        <v>93</v>
      </c>
      <c r="J681" s="151" t="s">
        <v>92</v>
      </c>
      <c r="K681" s="149" t="s">
        <v>92</v>
      </c>
      <c r="L681" s="151" t="s">
        <v>93</v>
      </c>
      <c r="M681" s="150" t="s">
        <v>93</v>
      </c>
      <c r="N681" s="151" t="s">
        <v>92</v>
      </c>
      <c r="O681" s="151" t="s">
        <v>92</v>
      </c>
      <c r="P681" s="151" t="s">
        <v>92</v>
      </c>
      <c r="Q681" s="151" t="s">
        <v>92</v>
      </c>
      <c r="R681" s="149" t="s">
        <v>92</v>
      </c>
      <c r="S681" s="150" t="s">
        <v>93</v>
      </c>
      <c r="T681" s="151" t="s">
        <v>93</v>
      </c>
    </row>
    <row r="682" spans="1:20" ht="20.25" customHeight="1" x14ac:dyDescent="0.6">
      <c r="A682" s="60" t="s">
        <v>466</v>
      </c>
      <c r="B682" s="60" t="s">
        <v>469</v>
      </c>
      <c r="C682" s="60" t="s">
        <v>25</v>
      </c>
      <c r="D682" s="60" t="s">
        <v>165</v>
      </c>
      <c r="E682" s="149" t="s">
        <v>92</v>
      </c>
      <c r="F682" s="150" t="s">
        <v>92</v>
      </c>
      <c r="G682" s="151" t="s">
        <v>93</v>
      </c>
      <c r="H682" s="151" t="s">
        <v>92</v>
      </c>
      <c r="I682" s="151" t="s">
        <v>93</v>
      </c>
      <c r="J682" s="151" t="s">
        <v>92</v>
      </c>
      <c r="K682" s="149" t="s">
        <v>92</v>
      </c>
      <c r="L682" s="151" t="s">
        <v>93</v>
      </c>
      <c r="M682" s="150" t="s">
        <v>93</v>
      </c>
      <c r="N682" s="151" t="s">
        <v>92</v>
      </c>
      <c r="O682" s="151" t="s">
        <v>92</v>
      </c>
      <c r="P682" s="151" t="s">
        <v>93</v>
      </c>
      <c r="Q682" s="151" t="s">
        <v>93</v>
      </c>
      <c r="R682" s="149" t="s">
        <v>93</v>
      </c>
      <c r="S682" s="150" t="s">
        <v>93</v>
      </c>
      <c r="T682" s="151" t="s">
        <v>93</v>
      </c>
    </row>
    <row r="683" spans="1:20" ht="20.25" customHeight="1" x14ac:dyDescent="0.6">
      <c r="A683" s="60" t="s">
        <v>466</v>
      </c>
      <c r="B683" s="60" t="s">
        <v>469</v>
      </c>
      <c r="C683" s="60" t="s">
        <v>48</v>
      </c>
      <c r="D683" s="60" t="s">
        <v>165</v>
      </c>
      <c r="E683" s="149" t="s">
        <v>92</v>
      </c>
      <c r="F683" s="150" t="s">
        <v>93</v>
      </c>
      <c r="G683" s="151" t="s">
        <v>93</v>
      </c>
      <c r="H683" s="151" t="s">
        <v>92</v>
      </c>
      <c r="I683" s="151" t="s">
        <v>92</v>
      </c>
      <c r="J683" s="151" t="s">
        <v>92</v>
      </c>
      <c r="K683" s="149" t="s">
        <v>92</v>
      </c>
      <c r="L683" s="151" t="s">
        <v>93</v>
      </c>
      <c r="M683" s="150" t="s">
        <v>93</v>
      </c>
      <c r="N683" s="151" t="s">
        <v>92</v>
      </c>
      <c r="O683" s="151" t="s">
        <v>92</v>
      </c>
      <c r="P683" s="151" t="s">
        <v>92</v>
      </c>
      <c r="Q683" s="151" t="s">
        <v>92</v>
      </c>
      <c r="R683" s="149" t="s">
        <v>92</v>
      </c>
      <c r="S683" s="150" t="s">
        <v>93</v>
      </c>
      <c r="T683" s="151" t="s">
        <v>93</v>
      </c>
    </row>
    <row r="684" spans="1:20" ht="20.25" customHeight="1" x14ac:dyDescent="0.6">
      <c r="A684" s="60" t="s">
        <v>466</v>
      </c>
      <c r="B684" s="60" t="s">
        <v>470</v>
      </c>
      <c r="C684" s="60" t="s">
        <v>34</v>
      </c>
      <c r="D684" s="60" t="s">
        <v>165</v>
      </c>
      <c r="E684" s="149" t="s">
        <v>93</v>
      </c>
      <c r="F684" s="150" t="s">
        <v>93</v>
      </c>
      <c r="G684" s="151" t="s">
        <v>93</v>
      </c>
      <c r="H684" s="151" t="s">
        <v>93</v>
      </c>
      <c r="I684" s="151" t="s">
        <v>93</v>
      </c>
      <c r="J684" s="151" t="s">
        <v>93</v>
      </c>
      <c r="K684" s="149" t="s">
        <v>92</v>
      </c>
      <c r="L684" s="151" t="s">
        <v>93</v>
      </c>
      <c r="M684" s="150" t="s">
        <v>93</v>
      </c>
      <c r="N684" s="151" t="s">
        <v>93</v>
      </c>
      <c r="O684" s="151" t="s">
        <v>93</v>
      </c>
      <c r="P684" s="151" t="s">
        <v>93</v>
      </c>
      <c r="Q684" s="151" t="s">
        <v>93</v>
      </c>
      <c r="R684" s="149" t="s">
        <v>93</v>
      </c>
      <c r="S684" s="150" t="s">
        <v>93</v>
      </c>
      <c r="T684" s="151" t="s">
        <v>93</v>
      </c>
    </row>
    <row r="685" spans="1:20" ht="20.25" customHeight="1" x14ac:dyDescent="0.6">
      <c r="A685" s="60" t="s">
        <v>466</v>
      </c>
      <c r="B685" s="60" t="s">
        <v>471</v>
      </c>
      <c r="C685" s="60" t="s">
        <v>34</v>
      </c>
      <c r="D685" s="60" t="s">
        <v>165</v>
      </c>
      <c r="E685" s="149" t="s">
        <v>93</v>
      </c>
      <c r="F685" s="150" t="s">
        <v>93</v>
      </c>
      <c r="G685" s="151" t="s">
        <v>93</v>
      </c>
      <c r="H685" s="151" t="s">
        <v>92</v>
      </c>
      <c r="I685" s="151" t="s">
        <v>92</v>
      </c>
      <c r="J685" s="151" t="s">
        <v>92</v>
      </c>
      <c r="K685" s="149" t="s">
        <v>92</v>
      </c>
      <c r="L685" s="151" t="s">
        <v>92</v>
      </c>
      <c r="M685" s="150" t="s">
        <v>93</v>
      </c>
      <c r="N685" s="151" t="s">
        <v>92</v>
      </c>
      <c r="O685" s="151" t="s">
        <v>92</v>
      </c>
      <c r="P685" s="151" t="s">
        <v>92</v>
      </c>
      <c r="Q685" s="151" t="s">
        <v>92</v>
      </c>
      <c r="R685" s="149" t="s">
        <v>92</v>
      </c>
      <c r="S685" s="150" t="s">
        <v>92</v>
      </c>
      <c r="T685" s="151" t="s">
        <v>93</v>
      </c>
    </row>
    <row r="686" spans="1:20" ht="20.25" customHeight="1" x14ac:dyDescent="0.6">
      <c r="A686" s="60" t="s">
        <v>466</v>
      </c>
      <c r="B686" s="60" t="s">
        <v>877</v>
      </c>
      <c r="C686" s="60" t="s">
        <v>5</v>
      </c>
      <c r="D686" s="60" t="s">
        <v>167</v>
      </c>
      <c r="E686" s="149" t="s">
        <v>93</v>
      </c>
      <c r="F686" s="150" t="s">
        <v>93</v>
      </c>
      <c r="G686" s="151" t="s">
        <v>93</v>
      </c>
      <c r="H686" s="151" t="s">
        <v>93</v>
      </c>
      <c r="I686" s="151" t="s">
        <v>93</v>
      </c>
      <c r="J686" s="151" t="s">
        <v>93</v>
      </c>
      <c r="K686" s="149" t="s">
        <v>93</v>
      </c>
      <c r="L686" s="151" t="s">
        <v>93</v>
      </c>
      <c r="M686" s="150" t="s">
        <v>93</v>
      </c>
      <c r="N686" s="151" t="s">
        <v>93</v>
      </c>
      <c r="O686" s="151" t="s">
        <v>92</v>
      </c>
      <c r="P686" s="151" t="s">
        <v>93</v>
      </c>
      <c r="Q686" s="151" t="s">
        <v>93</v>
      </c>
      <c r="R686" s="149" t="s">
        <v>92</v>
      </c>
      <c r="S686" s="150" t="s">
        <v>93</v>
      </c>
      <c r="T686" s="151" t="s">
        <v>93</v>
      </c>
    </row>
    <row r="687" spans="1:20" ht="20.25" customHeight="1" x14ac:dyDescent="0.6">
      <c r="A687" s="60" t="s">
        <v>466</v>
      </c>
      <c r="B687" s="60" t="s">
        <v>877</v>
      </c>
      <c r="C687" s="60" t="s">
        <v>21</v>
      </c>
      <c r="D687" s="60" t="s">
        <v>167</v>
      </c>
      <c r="E687" s="149" t="s">
        <v>93</v>
      </c>
      <c r="F687" s="150" t="s">
        <v>92</v>
      </c>
      <c r="G687" s="151" t="s">
        <v>93</v>
      </c>
      <c r="H687" s="151" t="s">
        <v>93</v>
      </c>
      <c r="I687" s="151" t="s">
        <v>93</v>
      </c>
      <c r="J687" s="151" t="s">
        <v>93</v>
      </c>
      <c r="K687" s="149" t="s">
        <v>92</v>
      </c>
      <c r="L687" s="151" t="s">
        <v>93</v>
      </c>
      <c r="M687" s="150" t="s">
        <v>92</v>
      </c>
      <c r="N687" s="151" t="s">
        <v>92</v>
      </c>
      <c r="O687" s="151" t="s">
        <v>92</v>
      </c>
      <c r="P687" s="151" t="s">
        <v>92</v>
      </c>
      <c r="Q687" s="151" t="s">
        <v>93</v>
      </c>
      <c r="R687" s="149" t="s">
        <v>93</v>
      </c>
      <c r="S687" s="150" t="s">
        <v>93</v>
      </c>
      <c r="T687" s="151" t="s">
        <v>92</v>
      </c>
    </row>
    <row r="688" spans="1:20" ht="20.25" customHeight="1" x14ac:dyDescent="0.6">
      <c r="A688" s="60" t="s">
        <v>466</v>
      </c>
      <c r="B688" s="60" t="s">
        <v>877</v>
      </c>
      <c r="C688" s="60" t="s">
        <v>23</v>
      </c>
      <c r="D688" s="60" t="s">
        <v>167</v>
      </c>
      <c r="E688" s="149" t="s">
        <v>93</v>
      </c>
      <c r="F688" s="150" t="s">
        <v>92</v>
      </c>
      <c r="G688" s="151" t="s">
        <v>92</v>
      </c>
      <c r="H688" s="151" t="s">
        <v>92</v>
      </c>
      <c r="I688" s="151" t="s">
        <v>93</v>
      </c>
      <c r="J688" s="151" t="s">
        <v>92</v>
      </c>
      <c r="K688" s="149" t="s">
        <v>92</v>
      </c>
      <c r="L688" s="151" t="s">
        <v>93</v>
      </c>
      <c r="M688" s="150" t="s">
        <v>92</v>
      </c>
      <c r="N688" s="151" t="s">
        <v>92</v>
      </c>
      <c r="O688" s="151" t="s">
        <v>92</v>
      </c>
      <c r="P688" s="151" t="s">
        <v>92</v>
      </c>
      <c r="Q688" s="151" t="s">
        <v>92</v>
      </c>
      <c r="R688" s="149" t="s">
        <v>92</v>
      </c>
      <c r="S688" s="150" t="s">
        <v>92</v>
      </c>
      <c r="T688" s="151" t="s">
        <v>92</v>
      </c>
    </row>
    <row r="689" spans="1:20" ht="20.25" customHeight="1" x14ac:dyDescent="0.6">
      <c r="A689" s="60" t="s">
        <v>466</v>
      </c>
      <c r="B689" s="60" t="s">
        <v>877</v>
      </c>
      <c r="C689" s="60" t="s">
        <v>30</v>
      </c>
      <c r="D689" s="60" t="s">
        <v>167</v>
      </c>
      <c r="E689" s="149" t="s">
        <v>93</v>
      </c>
      <c r="F689" s="150" t="s">
        <v>92</v>
      </c>
      <c r="G689" s="151" t="s">
        <v>92</v>
      </c>
      <c r="H689" s="151" t="s">
        <v>92</v>
      </c>
      <c r="I689" s="151" t="s">
        <v>93</v>
      </c>
      <c r="J689" s="151" t="s">
        <v>92</v>
      </c>
      <c r="K689" s="149" t="s">
        <v>92</v>
      </c>
      <c r="L689" s="151" t="s">
        <v>93</v>
      </c>
      <c r="M689" s="150" t="s">
        <v>92</v>
      </c>
      <c r="N689" s="151" t="s">
        <v>92</v>
      </c>
      <c r="O689" s="151" t="s">
        <v>92</v>
      </c>
      <c r="P689" s="151" t="s">
        <v>92</v>
      </c>
      <c r="Q689" s="151" t="s">
        <v>92</v>
      </c>
      <c r="R689" s="149" t="s">
        <v>93</v>
      </c>
      <c r="S689" s="150" t="s">
        <v>93</v>
      </c>
      <c r="T689" s="151" t="s">
        <v>93</v>
      </c>
    </row>
    <row r="690" spans="1:20" ht="20.25" customHeight="1" x14ac:dyDescent="0.6">
      <c r="A690" s="60" t="s">
        <v>466</v>
      </c>
      <c r="B690" s="60" t="s">
        <v>877</v>
      </c>
      <c r="C690" s="60" t="s">
        <v>32</v>
      </c>
      <c r="D690" s="60" t="s">
        <v>167</v>
      </c>
      <c r="E690" s="149" t="s">
        <v>93</v>
      </c>
      <c r="F690" s="150" t="s">
        <v>93</v>
      </c>
      <c r="G690" s="151" t="s">
        <v>93</v>
      </c>
      <c r="H690" s="151" t="s">
        <v>93</v>
      </c>
      <c r="I690" s="151" t="s">
        <v>93</v>
      </c>
      <c r="J690" s="151" t="s">
        <v>93</v>
      </c>
      <c r="K690" s="149" t="s">
        <v>92</v>
      </c>
      <c r="L690" s="151" t="s">
        <v>93</v>
      </c>
      <c r="M690" s="150" t="s">
        <v>93</v>
      </c>
      <c r="N690" s="151" t="s">
        <v>92</v>
      </c>
      <c r="O690" s="151" t="s">
        <v>92</v>
      </c>
      <c r="P690" s="151" t="s">
        <v>93</v>
      </c>
      <c r="Q690" s="151" t="s">
        <v>92</v>
      </c>
      <c r="R690" s="149" t="s">
        <v>93</v>
      </c>
      <c r="S690" s="150" t="s">
        <v>93</v>
      </c>
      <c r="T690" s="151" t="s">
        <v>93</v>
      </c>
    </row>
    <row r="691" spans="1:20" ht="20.25" customHeight="1" x14ac:dyDescent="0.6">
      <c r="A691" s="60" t="s">
        <v>466</v>
      </c>
      <c r="B691" s="60" t="s">
        <v>877</v>
      </c>
      <c r="C691" s="60" t="s">
        <v>34</v>
      </c>
      <c r="D691" s="60" t="s">
        <v>167</v>
      </c>
      <c r="E691" s="149" t="s">
        <v>93</v>
      </c>
      <c r="F691" s="150" t="s">
        <v>92</v>
      </c>
      <c r="G691" s="151" t="s">
        <v>93</v>
      </c>
      <c r="H691" s="151" t="s">
        <v>93</v>
      </c>
      <c r="I691" s="151" t="s">
        <v>93</v>
      </c>
      <c r="J691" s="151" t="s">
        <v>93</v>
      </c>
      <c r="K691" s="149" t="s">
        <v>92</v>
      </c>
      <c r="L691" s="151" t="s">
        <v>93</v>
      </c>
      <c r="M691" s="150" t="s">
        <v>93</v>
      </c>
      <c r="N691" s="151" t="s">
        <v>93</v>
      </c>
      <c r="O691" s="151" t="s">
        <v>92</v>
      </c>
      <c r="P691" s="151" t="s">
        <v>93</v>
      </c>
      <c r="Q691" s="151" t="s">
        <v>92</v>
      </c>
      <c r="R691" s="149" t="s">
        <v>93</v>
      </c>
      <c r="S691" s="150" t="s">
        <v>93</v>
      </c>
      <c r="T691" s="151" t="s">
        <v>93</v>
      </c>
    </row>
    <row r="692" spans="1:20" ht="20.25" customHeight="1" x14ac:dyDescent="0.6">
      <c r="A692" s="60" t="s">
        <v>466</v>
      </c>
      <c r="B692" s="60" t="s">
        <v>877</v>
      </c>
      <c r="C692" s="60" t="s">
        <v>40</v>
      </c>
      <c r="D692" s="60" t="s">
        <v>167</v>
      </c>
      <c r="E692" s="149" t="s">
        <v>93</v>
      </c>
      <c r="F692" s="150" t="s">
        <v>93</v>
      </c>
      <c r="G692" s="151" t="s">
        <v>93</v>
      </c>
      <c r="H692" s="151" t="s">
        <v>93</v>
      </c>
      <c r="I692" s="151" t="s">
        <v>93</v>
      </c>
      <c r="J692" s="151" t="s">
        <v>93</v>
      </c>
      <c r="K692" s="149" t="s">
        <v>92</v>
      </c>
      <c r="L692" s="151" t="s">
        <v>92</v>
      </c>
      <c r="M692" s="150" t="s">
        <v>93</v>
      </c>
      <c r="N692" s="151" t="s">
        <v>92</v>
      </c>
      <c r="O692" s="151" t="s">
        <v>92</v>
      </c>
      <c r="P692" s="151" t="s">
        <v>92</v>
      </c>
      <c r="Q692" s="151" t="s">
        <v>93</v>
      </c>
      <c r="R692" s="149" t="s">
        <v>92</v>
      </c>
      <c r="S692" s="150" t="s">
        <v>93</v>
      </c>
      <c r="T692" s="151" t="s">
        <v>93</v>
      </c>
    </row>
    <row r="693" spans="1:20" ht="20.25" customHeight="1" x14ac:dyDescent="0.6">
      <c r="A693" s="60" t="s">
        <v>466</v>
      </c>
      <c r="B693" s="60" t="s">
        <v>877</v>
      </c>
      <c r="C693" s="60" t="s">
        <v>44</v>
      </c>
      <c r="D693" s="60" t="s">
        <v>167</v>
      </c>
      <c r="E693" s="149" t="s">
        <v>93</v>
      </c>
      <c r="F693" s="150" t="s">
        <v>92</v>
      </c>
      <c r="G693" s="151" t="s">
        <v>93</v>
      </c>
      <c r="H693" s="151" t="s">
        <v>93</v>
      </c>
      <c r="I693" s="151" t="s">
        <v>93</v>
      </c>
      <c r="J693" s="151" t="s">
        <v>93</v>
      </c>
      <c r="K693" s="149" t="s">
        <v>92</v>
      </c>
      <c r="L693" s="151" t="s">
        <v>93</v>
      </c>
      <c r="M693" s="150" t="s">
        <v>93</v>
      </c>
      <c r="N693" s="151" t="s">
        <v>93</v>
      </c>
      <c r="O693" s="151" t="s">
        <v>92</v>
      </c>
      <c r="P693" s="151" t="s">
        <v>93</v>
      </c>
      <c r="Q693" s="151" t="s">
        <v>93</v>
      </c>
      <c r="R693" s="149" t="s">
        <v>92</v>
      </c>
      <c r="S693" s="150" t="s">
        <v>93</v>
      </c>
      <c r="T693" s="151" t="s">
        <v>92</v>
      </c>
    </row>
    <row r="694" spans="1:20" ht="20.25" customHeight="1" x14ac:dyDescent="0.6">
      <c r="A694" s="60" t="s">
        <v>466</v>
      </c>
      <c r="B694" s="60" t="s">
        <v>877</v>
      </c>
      <c r="C694" s="60" t="s">
        <v>46</v>
      </c>
      <c r="D694" s="60" t="s">
        <v>167</v>
      </c>
      <c r="E694" s="149" t="s">
        <v>93</v>
      </c>
      <c r="F694" s="150" t="s">
        <v>92</v>
      </c>
      <c r="G694" s="151" t="s">
        <v>93</v>
      </c>
      <c r="H694" s="151" t="s">
        <v>93</v>
      </c>
      <c r="I694" s="151" t="s">
        <v>93</v>
      </c>
      <c r="J694" s="151" t="s">
        <v>93</v>
      </c>
      <c r="K694" s="149" t="s">
        <v>93</v>
      </c>
      <c r="L694" s="151" t="s">
        <v>93</v>
      </c>
      <c r="M694" s="150" t="s">
        <v>93</v>
      </c>
      <c r="N694" s="151" t="s">
        <v>92</v>
      </c>
      <c r="O694" s="151" t="s">
        <v>92</v>
      </c>
      <c r="P694" s="151" t="s">
        <v>93</v>
      </c>
      <c r="Q694" s="151" t="s">
        <v>93</v>
      </c>
      <c r="R694" s="149" t="s">
        <v>93</v>
      </c>
      <c r="S694" s="150" t="s">
        <v>93</v>
      </c>
      <c r="T694" s="151" t="s">
        <v>93</v>
      </c>
    </row>
    <row r="695" spans="1:20" ht="20.25" customHeight="1" x14ac:dyDescent="0.6">
      <c r="A695" s="60" t="s">
        <v>466</v>
      </c>
      <c r="B695" s="60" t="s">
        <v>877</v>
      </c>
      <c r="C695" s="60" t="s">
        <v>48</v>
      </c>
      <c r="D695" s="60" t="s">
        <v>167</v>
      </c>
      <c r="E695" s="149" t="s">
        <v>93</v>
      </c>
      <c r="F695" s="150" t="s">
        <v>93</v>
      </c>
      <c r="G695" s="151" t="s">
        <v>93</v>
      </c>
      <c r="H695" s="151" t="s">
        <v>93</v>
      </c>
      <c r="I695" s="151" t="s">
        <v>92</v>
      </c>
      <c r="J695" s="151" t="s">
        <v>93</v>
      </c>
      <c r="K695" s="149" t="s">
        <v>93</v>
      </c>
      <c r="L695" s="151" t="s">
        <v>93</v>
      </c>
      <c r="M695" s="150" t="s">
        <v>93</v>
      </c>
      <c r="N695" s="151" t="s">
        <v>92</v>
      </c>
      <c r="O695" s="151" t="s">
        <v>92</v>
      </c>
      <c r="P695" s="151" t="s">
        <v>93</v>
      </c>
      <c r="Q695" s="151" t="s">
        <v>93</v>
      </c>
      <c r="R695" s="149" t="s">
        <v>93</v>
      </c>
      <c r="S695" s="150" t="s">
        <v>93</v>
      </c>
      <c r="T695" s="151" t="s">
        <v>93</v>
      </c>
    </row>
    <row r="696" spans="1:20" ht="20.25" customHeight="1" x14ac:dyDescent="0.6">
      <c r="A696" s="60" t="s">
        <v>466</v>
      </c>
      <c r="B696" s="60" t="s">
        <v>878</v>
      </c>
      <c r="C696" s="60" t="s">
        <v>5</v>
      </c>
      <c r="D696" s="60" t="s">
        <v>167</v>
      </c>
      <c r="E696" s="149" t="s">
        <v>93</v>
      </c>
      <c r="F696" s="150" t="s">
        <v>93</v>
      </c>
      <c r="G696" s="151" t="s">
        <v>93</v>
      </c>
      <c r="H696" s="151" t="s">
        <v>93</v>
      </c>
      <c r="I696" s="151" t="s">
        <v>93</v>
      </c>
      <c r="J696" s="151" t="s">
        <v>92</v>
      </c>
      <c r="K696" s="149" t="s">
        <v>92</v>
      </c>
      <c r="L696" s="151" t="s">
        <v>92</v>
      </c>
      <c r="M696" s="150" t="s">
        <v>93</v>
      </c>
      <c r="N696" s="151" t="s">
        <v>93</v>
      </c>
      <c r="O696" s="151" t="s">
        <v>92</v>
      </c>
      <c r="P696" s="151" t="s">
        <v>93</v>
      </c>
      <c r="Q696" s="151" t="s">
        <v>92</v>
      </c>
      <c r="R696" s="149" t="s">
        <v>93</v>
      </c>
      <c r="S696" s="150" t="s">
        <v>93</v>
      </c>
      <c r="T696" s="151" t="s">
        <v>93</v>
      </c>
    </row>
    <row r="697" spans="1:20" ht="20.25" customHeight="1" x14ac:dyDescent="0.6">
      <c r="A697" s="60" t="s">
        <v>466</v>
      </c>
      <c r="B697" s="60" t="s">
        <v>878</v>
      </c>
      <c r="C697" s="60" t="s">
        <v>23</v>
      </c>
      <c r="D697" s="60" t="s">
        <v>167</v>
      </c>
      <c r="E697" s="149" t="s">
        <v>93</v>
      </c>
      <c r="F697" s="150" t="s">
        <v>93</v>
      </c>
      <c r="G697" s="151" t="s">
        <v>93</v>
      </c>
      <c r="H697" s="151" t="s">
        <v>93</v>
      </c>
      <c r="I697" s="151" t="s">
        <v>93</v>
      </c>
      <c r="J697" s="151" t="s">
        <v>92</v>
      </c>
      <c r="K697" s="149" t="s">
        <v>92</v>
      </c>
      <c r="L697" s="151" t="s">
        <v>93</v>
      </c>
      <c r="M697" s="150" t="s">
        <v>93</v>
      </c>
      <c r="N697" s="151" t="s">
        <v>92</v>
      </c>
      <c r="O697" s="151" t="s">
        <v>92</v>
      </c>
      <c r="P697" s="151" t="s">
        <v>93</v>
      </c>
      <c r="Q697" s="151" t="s">
        <v>93</v>
      </c>
      <c r="R697" s="149" t="s">
        <v>92</v>
      </c>
      <c r="S697" s="150" t="s">
        <v>92</v>
      </c>
      <c r="T697" s="151" t="s">
        <v>93</v>
      </c>
    </row>
    <row r="698" spans="1:20" ht="20.25" customHeight="1" x14ac:dyDescent="0.6">
      <c r="A698" s="60" t="s">
        <v>466</v>
      </c>
      <c r="B698" s="60" t="s">
        <v>878</v>
      </c>
      <c r="C698" s="60" t="s">
        <v>25</v>
      </c>
      <c r="D698" s="60" t="s">
        <v>167</v>
      </c>
      <c r="E698" s="149" t="s">
        <v>93</v>
      </c>
      <c r="F698" s="150" t="s">
        <v>92</v>
      </c>
      <c r="G698" s="151" t="s">
        <v>93</v>
      </c>
      <c r="H698" s="151" t="s">
        <v>92</v>
      </c>
      <c r="I698" s="151" t="s">
        <v>92</v>
      </c>
      <c r="J698" s="151" t="s">
        <v>92</v>
      </c>
      <c r="K698" s="149" t="s">
        <v>92</v>
      </c>
      <c r="L698" s="151" t="s">
        <v>92</v>
      </c>
      <c r="M698" s="150" t="s">
        <v>92</v>
      </c>
      <c r="N698" s="151" t="s">
        <v>93</v>
      </c>
      <c r="O698" s="151" t="s">
        <v>92</v>
      </c>
      <c r="P698" s="151" t="s">
        <v>92</v>
      </c>
      <c r="Q698" s="151" t="s">
        <v>92</v>
      </c>
      <c r="R698" s="149" t="s">
        <v>92</v>
      </c>
      <c r="S698" s="150" t="s">
        <v>93</v>
      </c>
      <c r="T698" s="151" t="s">
        <v>93</v>
      </c>
    </row>
    <row r="699" spans="1:20" ht="20.25" customHeight="1" x14ac:dyDescent="0.6">
      <c r="A699" s="60" t="s">
        <v>466</v>
      </c>
      <c r="B699" s="60" t="s">
        <v>878</v>
      </c>
      <c r="C699" s="60" t="s">
        <v>30</v>
      </c>
      <c r="D699" s="60" t="s">
        <v>167</v>
      </c>
      <c r="E699" s="149" t="s">
        <v>93</v>
      </c>
      <c r="F699" s="150" t="s">
        <v>93</v>
      </c>
      <c r="G699" s="151" t="s">
        <v>93</v>
      </c>
      <c r="H699" s="151" t="s">
        <v>93</v>
      </c>
      <c r="I699" s="151" t="s">
        <v>93</v>
      </c>
      <c r="J699" s="151" t="s">
        <v>93</v>
      </c>
      <c r="K699" s="149" t="s">
        <v>93</v>
      </c>
      <c r="L699" s="151" t="s">
        <v>93</v>
      </c>
      <c r="M699" s="150" t="s">
        <v>93</v>
      </c>
      <c r="N699" s="151" t="s">
        <v>92</v>
      </c>
      <c r="O699" s="151" t="s">
        <v>92</v>
      </c>
      <c r="P699" s="151" t="s">
        <v>92</v>
      </c>
      <c r="Q699" s="151" t="s">
        <v>92</v>
      </c>
      <c r="R699" s="149" t="s">
        <v>93</v>
      </c>
      <c r="S699" s="150" t="s">
        <v>93</v>
      </c>
      <c r="T699" s="151" t="s">
        <v>93</v>
      </c>
    </row>
    <row r="700" spans="1:20" ht="20.25" customHeight="1" x14ac:dyDescent="0.6">
      <c r="A700" s="60" t="s">
        <v>466</v>
      </c>
      <c r="B700" s="60" t="s">
        <v>878</v>
      </c>
      <c r="C700" s="60" t="s">
        <v>34</v>
      </c>
      <c r="D700" s="60" t="s">
        <v>167</v>
      </c>
      <c r="E700" s="149" t="s">
        <v>93</v>
      </c>
      <c r="F700" s="150" t="s">
        <v>93</v>
      </c>
      <c r="G700" s="151" t="s">
        <v>93</v>
      </c>
      <c r="H700" s="151" t="s">
        <v>93</v>
      </c>
      <c r="I700" s="151" t="s">
        <v>93</v>
      </c>
      <c r="J700" s="151" t="s">
        <v>92</v>
      </c>
      <c r="K700" s="149" t="s">
        <v>93</v>
      </c>
      <c r="L700" s="151" t="s">
        <v>93</v>
      </c>
      <c r="M700" s="150" t="s">
        <v>93</v>
      </c>
      <c r="N700" s="151" t="s">
        <v>92</v>
      </c>
      <c r="O700" s="151" t="s">
        <v>92</v>
      </c>
      <c r="P700" s="151" t="s">
        <v>92</v>
      </c>
      <c r="Q700" s="151" t="s">
        <v>92</v>
      </c>
      <c r="R700" s="149" t="s">
        <v>93</v>
      </c>
      <c r="S700" s="150" t="s">
        <v>93</v>
      </c>
      <c r="T700" s="151" t="s">
        <v>93</v>
      </c>
    </row>
    <row r="701" spans="1:20" ht="20.25" customHeight="1" x14ac:dyDescent="0.6">
      <c r="A701" s="60" t="s">
        <v>466</v>
      </c>
      <c r="B701" s="60" t="s">
        <v>878</v>
      </c>
      <c r="C701" s="60" t="s">
        <v>40</v>
      </c>
      <c r="D701" s="60" t="s">
        <v>167</v>
      </c>
      <c r="E701" s="149" t="s">
        <v>93</v>
      </c>
      <c r="F701" s="150" t="s">
        <v>93</v>
      </c>
      <c r="G701" s="151" t="s">
        <v>93</v>
      </c>
      <c r="H701" s="151" t="s">
        <v>93</v>
      </c>
      <c r="I701" s="151" t="s">
        <v>93</v>
      </c>
      <c r="J701" s="151" t="s">
        <v>93</v>
      </c>
      <c r="K701" s="149" t="s">
        <v>93</v>
      </c>
      <c r="L701" s="151" t="s">
        <v>92</v>
      </c>
      <c r="M701" s="150" t="s">
        <v>93</v>
      </c>
      <c r="N701" s="151" t="s">
        <v>92</v>
      </c>
      <c r="O701" s="151" t="s">
        <v>92</v>
      </c>
      <c r="P701" s="151" t="s">
        <v>92</v>
      </c>
      <c r="Q701" s="151" t="s">
        <v>92</v>
      </c>
      <c r="R701" s="149" t="s">
        <v>92</v>
      </c>
      <c r="S701" s="150" t="s">
        <v>92</v>
      </c>
      <c r="T701" s="151" t="s">
        <v>93</v>
      </c>
    </row>
    <row r="702" spans="1:20" ht="20.25" customHeight="1" x14ac:dyDescent="0.6">
      <c r="A702" s="60" t="s">
        <v>466</v>
      </c>
      <c r="B702" s="60" t="s">
        <v>878</v>
      </c>
      <c r="C702" s="60" t="s">
        <v>44</v>
      </c>
      <c r="D702" s="60" t="s">
        <v>167</v>
      </c>
      <c r="E702" s="149" t="s">
        <v>92</v>
      </c>
      <c r="F702" s="150" t="s">
        <v>92</v>
      </c>
      <c r="G702" s="151" t="s">
        <v>93</v>
      </c>
      <c r="H702" s="151" t="s">
        <v>93</v>
      </c>
      <c r="I702" s="151" t="s">
        <v>93</v>
      </c>
      <c r="J702" s="151" t="s">
        <v>93</v>
      </c>
      <c r="K702" s="149" t="s">
        <v>92</v>
      </c>
      <c r="L702" s="151" t="s">
        <v>93</v>
      </c>
      <c r="M702" s="150" t="s">
        <v>93</v>
      </c>
      <c r="N702" s="151" t="s">
        <v>93</v>
      </c>
      <c r="O702" s="151" t="s">
        <v>92</v>
      </c>
      <c r="P702" s="151" t="s">
        <v>92</v>
      </c>
      <c r="Q702" s="151" t="s">
        <v>92</v>
      </c>
      <c r="R702" s="149" t="s">
        <v>93</v>
      </c>
      <c r="S702" s="150" t="s">
        <v>92</v>
      </c>
      <c r="T702" s="151" t="s">
        <v>93</v>
      </c>
    </row>
    <row r="703" spans="1:20" ht="20.25" customHeight="1" x14ac:dyDescent="0.6">
      <c r="A703" s="60" t="s">
        <v>466</v>
      </c>
      <c r="B703" s="60" t="s">
        <v>878</v>
      </c>
      <c r="C703" s="60" t="s">
        <v>46</v>
      </c>
      <c r="D703" s="60" t="s">
        <v>167</v>
      </c>
      <c r="E703" s="149" t="s">
        <v>93</v>
      </c>
      <c r="F703" s="150" t="s">
        <v>92</v>
      </c>
      <c r="G703" s="151" t="s">
        <v>93</v>
      </c>
      <c r="H703" s="151" t="s">
        <v>93</v>
      </c>
      <c r="I703" s="151" t="s">
        <v>93</v>
      </c>
      <c r="J703" s="151" t="s">
        <v>92</v>
      </c>
      <c r="K703" s="149" t="s">
        <v>92</v>
      </c>
      <c r="L703" s="151" t="s">
        <v>93</v>
      </c>
      <c r="M703" s="150" t="s">
        <v>93</v>
      </c>
      <c r="N703" s="151" t="s">
        <v>93</v>
      </c>
      <c r="O703" s="151" t="s">
        <v>92</v>
      </c>
      <c r="P703" s="151" t="s">
        <v>93</v>
      </c>
      <c r="Q703" s="151" t="s">
        <v>93</v>
      </c>
      <c r="R703" s="149" t="s">
        <v>93</v>
      </c>
      <c r="S703" s="150" t="s">
        <v>93</v>
      </c>
      <c r="T703" s="151" t="s">
        <v>93</v>
      </c>
    </row>
    <row r="704" spans="1:20" ht="20.25" customHeight="1" x14ac:dyDescent="0.6">
      <c r="A704" s="60" t="s">
        <v>466</v>
      </c>
      <c r="B704" s="60" t="s">
        <v>878</v>
      </c>
      <c r="C704" s="60" t="s">
        <v>48</v>
      </c>
      <c r="D704" s="60" t="s">
        <v>167</v>
      </c>
      <c r="E704" s="149" t="s">
        <v>93</v>
      </c>
      <c r="F704" s="150" t="s">
        <v>93</v>
      </c>
      <c r="G704" s="151" t="s">
        <v>93</v>
      </c>
      <c r="H704" s="151" t="s">
        <v>93</v>
      </c>
      <c r="I704" s="151" t="s">
        <v>93</v>
      </c>
      <c r="J704" s="151" t="s">
        <v>92</v>
      </c>
      <c r="K704" s="149" t="s">
        <v>92</v>
      </c>
      <c r="L704" s="151" t="s">
        <v>92</v>
      </c>
      <c r="M704" s="150" t="s">
        <v>93</v>
      </c>
      <c r="N704" s="151" t="s">
        <v>92</v>
      </c>
      <c r="O704" s="151" t="s">
        <v>92</v>
      </c>
      <c r="P704" s="151" t="s">
        <v>93</v>
      </c>
      <c r="Q704" s="151" t="s">
        <v>93</v>
      </c>
      <c r="R704" s="149" t="s">
        <v>93</v>
      </c>
      <c r="S704" s="150" t="s">
        <v>93</v>
      </c>
      <c r="T704" s="151" t="s">
        <v>93</v>
      </c>
    </row>
    <row r="705" spans="1:20" ht="20.25" customHeight="1" x14ac:dyDescent="0.6">
      <c r="A705" s="60" t="s">
        <v>466</v>
      </c>
      <c r="B705" s="60" t="s">
        <v>833</v>
      </c>
      <c r="C705" s="60" t="s">
        <v>233</v>
      </c>
      <c r="D705" s="60" t="s">
        <v>165</v>
      </c>
      <c r="E705" s="149" t="s">
        <v>93</v>
      </c>
      <c r="F705" s="150" t="s">
        <v>93</v>
      </c>
      <c r="G705" s="151" t="s">
        <v>93</v>
      </c>
      <c r="H705" s="151" t="s">
        <v>92</v>
      </c>
      <c r="I705" s="151" t="s">
        <v>93</v>
      </c>
      <c r="J705" s="151" t="s">
        <v>92</v>
      </c>
      <c r="K705" s="149" t="s">
        <v>93</v>
      </c>
      <c r="L705" s="151" t="s">
        <v>93</v>
      </c>
      <c r="M705" s="150" t="s">
        <v>93</v>
      </c>
      <c r="N705" s="151" t="s">
        <v>92</v>
      </c>
      <c r="O705" s="151" t="s">
        <v>92</v>
      </c>
      <c r="P705" s="151" t="s">
        <v>93</v>
      </c>
      <c r="Q705" s="151" t="s">
        <v>92</v>
      </c>
      <c r="R705" s="149" t="s">
        <v>92</v>
      </c>
      <c r="S705" s="150" t="s">
        <v>93</v>
      </c>
      <c r="T705" s="151" t="s">
        <v>93</v>
      </c>
    </row>
    <row r="706" spans="1:20" ht="20.25" customHeight="1" x14ac:dyDescent="0.6">
      <c r="A706" s="60" t="s">
        <v>466</v>
      </c>
      <c r="B706" s="60" t="s">
        <v>879</v>
      </c>
      <c r="C706" s="60" t="s">
        <v>5</v>
      </c>
      <c r="D706" s="60" t="s">
        <v>167</v>
      </c>
      <c r="E706" s="149" t="s">
        <v>93</v>
      </c>
      <c r="F706" s="150" t="s">
        <v>93</v>
      </c>
      <c r="G706" s="151" t="s">
        <v>93</v>
      </c>
      <c r="H706" s="151" t="s">
        <v>93</v>
      </c>
      <c r="I706" s="151" t="s">
        <v>93</v>
      </c>
      <c r="J706" s="151" t="s">
        <v>93</v>
      </c>
      <c r="K706" s="149" t="s">
        <v>92</v>
      </c>
      <c r="L706" s="151" t="s">
        <v>93</v>
      </c>
      <c r="M706" s="150" t="s">
        <v>93</v>
      </c>
      <c r="N706" s="151" t="s">
        <v>92</v>
      </c>
      <c r="O706" s="151" t="s">
        <v>92</v>
      </c>
      <c r="P706" s="151" t="s">
        <v>93</v>
      </c>
      <c r="Q706" s="151" t="s">
        <v>92</v>
      </c>
      <c r="R706" s="149" t="s">
        <v>93</v>
      </c>
      <c r="S706" s="150" t="s">
        <v>93</v>
      </c>
      <c r="T706" s="151" t="s">
        <v>92</v>
      </c>
    </row>
    <row r="707" spans="1:20" ht="20.25" customHeight="1" x14ac:dyDescent="0.6">
      <c r="A707" s="60" t="s">
        <v>466</v>
      </c>
      <c r="B707" s="60" t="s">
        <v>879</v>
      </c>
      <c r="C707" s="60" t="s">
        <v>21</v>
      </c>
      <c r="D707" s="60" t="s">
        <v>167</v>
      </c>
      <c r="E707" s="149" t="s">
        <v>93</v>
      </c>
      <c r="F707" s="150" t="s">
        <v>93</v>
      </c>
      <c r="G707" s="151" t="s">
        <v>93</v>
      </c>
      <c r="H707" s="151" t="s">
        <v>93</v>
      </c>
      <c r="I707" s="151" t="s">
        <v>93</v>
      </c>
      <c r="J707" s="151" t="s">
        <v>92</v>
      </c>
      <c r="K707" s="149" t="s">
        <v>92</v>
      </c>
      <c r="L707" s="151" t="s">
        <v>93</v>
      </c>
      <c r="M707" s="150" t="s">
        <v>92</v>
      </c>
      <c r="N707" s="151" t="s">
        <v>92</v>
      </c>
      <c r="O707" s="151" t="s">
        <v>92</v>
      </c>
      <c r="P707" s="151" t="s">
        <v>92</v>
      </c>
      <c r="Q707" s="151" t="s">
        <v>92</v>
      </c>
      <c r="R707" s="149" t="s">
        <v>93</v>
      </c>
      <c r="S707" s="150" t="s">
        <v>93</v>
      </c>
      <c r="T707" s="151" t="s">
        <v>93</v>
      </c>
    </row>
    <row r="708" spans="1:20" ht="20.25" customHeight="1" x14ac:dyDescent="0.6">
      <c r="A708" s="60" t="s">
        <v>466</v>
      </c>
      <c r="B708" s="60" t="s">
        <v>879</v>
      </c>
      <c r="C708" s="60" t="s">
        <v>23</v>
      </c>
      <c r="D708" s="60" t="s">
        <v>167</v>
      </c>
      <c r="E708" s="149" t="s">
        <v>93</v>
      </c>
      <c r="F708" s="150" t="s">
        <v>93</v>
      </c>
      <c r="G708" s="151" t="s">
        <v>93</v>
      </c>
      <c r="H708" s="151" t="s">
        <v>93</v>
      </c>
      <c r="I708" s="151" t="s">
        <v>93</v>
      </c>
      <c r="J708" s="151" t="s">
        <v>93</v>
      </c>
      <c r="K708" s="149" t="s">
        <v>93</v>
      </c>
      <c r="L708" s="151" t="s">
        <v>93</v>
      </c>
      <c r="M708" s="150" t="s">
        <v>93</v>
      </c>
      <c r="N708" s="151" t="s">
        <v>92</v>
      </c>
      <c r="O708" s="151" t="s">
        <v>92</v>
      </c>
      <c r="P708" s="151" t="s">
        <v>92</v>
      </c>
      <c r="Q708" s="151" t="s">
        <v>92</v>
      </c>
      <c r="R708" s="149" t="s">
        <v>92</v>
      </c>
      <c r="S708" s="150" t="s">
        <v>93</v>
      </c>
      <c r="T708" s="151" t="s">
        <v>93</v>
      </c>
    </row>
    <row r="709" spans="1:20" ht="20.25" customHeight="1" x14ac:dyDescent="0.6">
      <c r="A709" s="60" t="s">
        <v>466</v>
      </c>
      <c r="B709" s="60" t="s">
        <v>879</v>
      </c>
      <c r="C709" s="60" t="s">
        <v>32</v>
      </c>
      <c r="D709" s="60" t="s">
        <v>167</v>
      </c>
      <c r="E709" s="149" t="s">
        <v>93</v>
      </c>
      <c r="F709" s="150" t="s">
        <v>93</v>
      </c>
      <c r="G709" s="151" t="s">
        <v>93</v>
      </c>
      <c r="H709" s="151" t="s">
        <v>93</v>
      </c>
      <c r="I709" s="151" t="s">
        <v>93</v>
      </c>
      <c r="J709" s="151" t="s">
        <v>93</v>
      </c>
      <c r="K709" s="149" t="s">
        <v>92</v>
      </c>
      <c r="L709" s="151" t="s">
        <v>93</v>
      </c>
      <c r="M709" s="150" t="s">
        <v>93</v>
      </c>
      <c r="N709" s="151" t="s">
        <v>92</v>
      </c>
      <c r="O709" s="151" t="s">
        <v>92</v>
      </c>
      <c r="P709" s="151" t="s">
        <v>93</v>
      </c>
      <c r="Q709" s="151" t="s">
        <v>93</v>
      </c>
      <c r="R709" s="149" t="s">
        <v>93</v>
      </c>
      <c r="S709" s="150" t="s">
        <v>93</v>
      </c>
      <c r="T709" s="151" t="s">
        <v>93</v>
      </c>
    </row>
    <row r="710" spans="1:20" ht="20.25" customHeight="1" x14ac:dyDescent="0.6">
      <c r="A710" s="60" t="s">
        <v>466</v>
      </c>
      <c r="B710" s="60" t="s">
        <v>879</v>
      </c>
      <c r="C710" s="60" t="s">
        <v>34</v>
      </c>
      <c r="D710" s="60" t="s">
        <v>167</v>
      </c>
      <c r="E710" s="149" t="s">
        <v>93</v>
      </c>
      <c r="F710" s="150" t="s">
        <v>93</v>
      </c>
      <c r="G710" s="151" t="s">
        <v>93</v>
      </c>
      <c r="H710" s="151" t="s">
        <v>93</v>
      </c>
      <c r="I710" s="151" t="s">
        <v>93</v>
      </c>
      <c r="J710" s="151" t="s">
        <v>92</v>
      </c>
      <c r="K710" s="149" t="s">
        <v>92</v>
      </c>
      <c r="L710" s="151" t="s">
        <v>93</v>
      </c>
      <c r="M710" s="150" t="s">
        <v>93</v>
      </c>
      <c r="N710" s="151" t="s">
        <v>92</v>
      </c>
      <c r="O710" s="151" t="s">
        <v>92</v>
      </c>
      <c r="P710" s="151" t="s">
        <v>92</v>
      </c>
      <c r="Q710" s="151" t="s">
        <v>93</v>
      </c>
      <c r="R710" s="149" t="s">
        <v>93</v>
      </c>
      <c r="S710" s="150" t="s">
        <v>93</v>
      </c>
      <c r="T710" s="151" t="s">
        <v>93</v>
      </c>
    </row>
    <row r="711" spans="1:20" ht="20.25" customHeight="1" x14ac:dyDescent="0.6">
      <c r="A711" s="60" t="s">
        <v>466</v>
      </c>
      <c r="B711" s="60" t="s">
        <v>879</v>
      </c>
      <c r="C711" s="60" t="s">
        <v>40</v>
      </c>
      <c r="D711" s="60" t="s">
        <v>167</v>
      </c>
      <c r="E711" s="149" t="s">
        <v>93</v>
      </c>
      <c r="F711" s="150" t="s">
        <v>93</v>
      </c>
      <c r="G711" s="151" t="s">
        <v>93</v>
      </c>
      <c r="H711" s="151" t="s">
        <v>93</v>
      </c>
      <c r="I711" s="151" t="s">
        <v>92</v>
      </c>
      <c r="J711" s="151" t="s">
        <v>93</v>
      </c>
      <c r="K711" s="149" t="s">
        <v>93</v>
      </c>
      <c r="L711" s="151" t="s">
        <v>93</v>
      </c>
      <c r="M711" s="150" t="s">
        <v>93</v>
      </c>
      <c r="N711" s="151" t="s">
        <v>92</v>
      </c>
      <c r="O711" s="151" t="s">
        <v>92</v>
      </c>
      <c r="P711" s="151" t="s">
        <v>92</v>
      </c>
      <c r="Q711" s="151" t="s">
        <v>92</v>
      </c>
      <c r="R711" s="149" t="s">
        <v>92</v>
      </c>
      <c r="S711" s="150" t="s">
        <v>92</v>
      </c>
      <c r="T711" s="151" t="s">
        <v>93</v>
      </c>
    </row>
    <row r="712" spans="1:20" ht="20.25" customHeight="1" x14ac:dyDescent="0.6">
      <c r="A712" s="60" t="s">
        <v>466</v>
      </c>
      <c r="B712" s="60" t="s">
        <v>879</v>
      </c>
      <c r="C712" s="60" t="s">
        <v>44</v>
      </c>
      <c r="D712" s="60" t="s">
        <v>167</v>
      </c>
      <c r="E712" s="149" t="s">
        <v>92</v>
      </c>
      <c r="F712" s="150" t="s">
        <v>92</v>
      </c>
      <c r="G712" s="151" t="s">
        <v>93</v>
      </c>
      <c r="H712" s="151" t="s">
        <v>92</v>
      </c>
      <c r="I712" s="151" t="s">
        <v>93</v>
      </c>
      <c r="J712" s="151" t="s">
        <v>93</v>
      </c>
      <c r="K712" s="149" t="s">
        <v>92</v>
      </c>
      <c r="L712" s="151" t="s">
        <v>93</v>
      </c>
      <c r="M712" s="150" t="s">
        <v>93</v>
      </c>
      <c r="N712" s="151" t="s">
        <v>92</v>
      </c>
      <c r="O712" s="151" t="s">
        <v>92</v>
      </c>
      <c r="P712" s="151" t="s">
        <v>92</v>
      </c>
      <c r="Q712" s="151" t="s">
        <v>92</v>
      </c>
      <c r="R712" s="149" t="s">
        <v>92</v>
      </c>
      <c r="S712" s="150" t="s">
        <v>93</v>
      </c>
      <c r="T712" s="151" t="s">
        <v>93</v>
      </c>
    </row>
    <row r="713" spans="1:20" ht="20.25" customHeight="1" x14ac:dyDescent="0.6">
      <c r="A713" s="60" t="s">
        <v>466</v>
      </c>
      <c r="B713" s="60" t="s">
        <v>879</v>
      </c>
      <c r="C713" s="60" t="s">
        <v>46</v>
      </c>
      <c r="D713" s="60" t="s">
        <v>167</v>
      </c>
      <c r="E713" s="149" t="s">
        <v>93</v>
      </c>
      <c r="F713" s="150" t="s">
        <v>92</v>
      </c>
      <c r="G713" s="151" t="s">
        <v>93</v>
      </c>
      <c r="H713" s="151" t="s">
        <v>93</v>
      </c>
      <c r="I713" s="151" t="s">
        <v>93</v>
      </c>
      <c r="J713" s="151" t="s">
        <v>92</v>
      </c>
      <c r="K713" s="149" t="s">
        <v>92</v>
      </c>
      <c r="L713" s="151" t="s">
        <v>93</v>
      </c>
      <c r="M713" s="150" t="s">
        <v>93</v>
      </c>
      <c r="N713" s="151" t="s">
        <v>92</v>
      </c>
      <c r="O713" s="151" t="s">
        <v>92</v>
      </c>
      <c r="P713" s="151" t="s">
        <v>93</v>
      </c>
      <c r="Q713" s="151" t="s">
        <v>92</v>
      </c>
      <c r="R713" s="149" t="s">
        <v>93</v>
      </c>
      <c r="S713" s="150" t="s">
        <v>93</v>
      </c>
      <c r="T713" s="151" t="s">
        <v>93</v>
      </c>
    </row>
    <row r="714" spans="1:20" ht="20.25" customHeight="1" x14ac:dyDescent="0.6">
      <c r="A714" s="60" t="s">
        <v>466</v>
      </c>
      <c r="B714" s="60" t="s">
        <v>879</v>
      </c>
      <c r="C714" s="60" t="s">
        <v>48</v>
      </c>
      <c r="D714" s="60" t="s">
        <v>167</v>
      </c>
      <c r="E714" s="149" t="s">
        <v>93</v>
      </c>
      <c r="F714" s="150" t="s">
        <v>92</v>
      </c>
      <c r="G714" s="151" t="s">
        <v>93</v>
      </c>
      <c r="H714" s="151" t="s">
        <v>92</v>
      </c>
      <c r="I714" s="151" t="s">
        <v>92</v>
      </c>
      <c r="J714" s="151" t="s">
        <v>93</v>
      </c>
      <c r="K714" s="149" t="s">
        <v>92</v>
      </c>
      <c r="L714" s="151" t="s">
        <v>92</v>
      </c>
      <c r="M714" s="150" t="s">
        <v>93</v>
      </c>
      <c r="N714" s="151" t="s">
        <v>92</v>
      </c>
      <c r="O714" s="151" t="s">
        <v>92</v>
      </c>
      <c r="P714" s="151" t="s">
        <v>93</v>
      </c>
      <c r="Q714" s="151" t="s">
        <v>92</v>
      </c>
      <c r="R714" s="149" t="s">
        <v>93</v>
      </c>
      <c r="S714" s="150" t="s">
        <v>93</v>
      </c>
      <c r="T714" s="151" t="s">
        <v>93</v>
      </c>
    </row>
    <row r="715" spans="1:20" ht="20.25" customHeight="1" x14ac:dyDescent="0.6">
      <c r="A715" s="60" t="s">
        <v>466</v>
      </c>
      <c r="B715" s="60" t="s">
        <v>475</v>
      </c>
      <c r="C715" s="60" t="s">
        <v>815</v>
      </c>
      <c r="D715" s="60" t="s">
        <v>165</v>
      </c>
      <c r="E715" s="149" t="s">
        <v>93</v>
      </c>
      <c r="F715" s="150" t="s">
        <v>92</v>
      </c>
      <c r="G715" s="151" t="s">
        <v>92</v>
      </c>
      <c r="H715" s="151" t="s">
        <v>92</v>
      </c>
      <c r="I715" s="151" t="s">
        <v>93</v>
      </c>
      <c r="J715" s="151" t="s">
        <v>92</v>
      </c>
      <c r="K715" s="149" t="s">
        <v>92</v>
      </c>
      <c r="L715" s="151" t="s">
        <v>93</v>
      </c>
      <c r="M715" s="150" t="s">
        <v>93</v>
      </c>
      <c r="N715" s="151" t="s">
        <v>92</v>
      </c>
      <c r="O715" s="151" t="s">
        <v>92</v>
      </c>
      <c r="P715" s="151" t="s">
        <v>92</v>
      </c>
      <c r="Q715" s="151" t="s">
        <v>92</v>
      </c>
      <c r="R715" s="149" t="s">
        <v>92</v>
      </c>
      <c r="S715" s="150" t="s">
        <v>92</v>
      </c>
      <c r="T715" s="151" t="s">
        <v>93</v>
      </c>
    </row>
    <row r="716" spans="1:20" ht="20.25" customHeight="1" x14ac:dyDescent="0.6">
      <c r="A716" s="60" t="s">
        <v>466</v>
      </c>
      <c r="B716" s="60" t="s">
        <v>476</v>
      </c>
      <c r="C716" s="60" t="s">
        <v>34</v>
      </c>
      <c r="D716" s="60" t="s">
        <v>165</v>
      </c>
      <c r="E716" s="149" t="s">
        <v>93</v>
      </c>
      <c r="F716" s="150" t="s">
        <v>93</v>
      </c>
      <c r="G716" s="151" t="s">
        <v>93</v>
      </c>
      <c r="H716" s="151" t="s">
        <v>92</v>
      </c>
      <c r="I716" s="151" t="s">
        <v>93</v>
      </c>
      <c r="J716" s="151" t="s">
        <v>93</v>
      </c>
      <c r="K716" s="149" t="s">
        <v>92</v>
      </c>
      <c r="L716" s="151" t="s">
        <v>93</v>
      </c>
      <c r="M716" s="150" t="s">
        <v>93</v>
      </c>
      <c r="N716" s="151" t="s">
        <v>92</v>
      </c>
      <c r="O716" s="151" t="s">
        <v>92</v>
      </c>
      <c r="P716" s="151" t="s">
        <v>92</v>
      </c>
      <c r="Q716" s="151" t="s">
        <v>93</v>
      </c>
      <c r="R716" s="149" t="s">
        <v>93</v>
      </c>
      <c r="S716" s="150" t="s">
        <v>93</v>
      </c>
      <c r="T716" s="151" t="s">
        <v>93</v>
      </c>
    </row>
    <row r="717" spans="1:20" ht="20.25" customHeight="1" x14ac:dyDescent="0.6">
      <c r="A717" s="60" t="s">
        <v>466</v>
      </c>
      <c r="B717" s="60" t="s">
        <v>477</v>
      </c>
      <c r="C717" s="60" t="s">
        <v>25</v>
      </c>
      <c r="D717" s="60" t="s">
        <v>165</v>
      </c>
      <c r="E717" s="149" t="s">
        <v>92</v>
      </c>
      <c r="F717" s="150" t="s">
        <v>93</v>
      </c>
      <c r="G717" s="151" t="s">
        <v>92</v>
      </c>
      <c r="H717" s="151" t="s">
        <v>92</v>
      </c>
      <c r="I717" s="151" t="s">
        <v>92</v>
      </c>
      <c r="J717" s="151" t="s">
        <v>92</v>
      </c>
      <c r="K717" s="149" t="s">
        <v>92</v>
      </c>
      <c r="L717" s="151" t="s">
        <v>92</v>
      </c>
      <c r="M717" s="150" t="s">
        <v>93</v>
      </c>
      <c r="N717" s="151" t="s">
        <v>92</v>
      </c>
      <c r="O717" s="151" t="s">
        <v>92</v>
      </c>
      <c r="P717" s="151" t="s">
        <v>93</v>
      </c>
      <c r="Q717" s="151" t="s">
        <v>92</v>
      </c>
      <c r="R717" s="149" t="s">
        <v>92</v>
      </c>
      <c r="S717" s="150" t="s">
        <v>93</v>
      </c>
      <c r="T717" s="151" t="s">
        <v>93</v>
      </c>
    </row>
    <row r="718" spans="1:20" ht="20.25" customHeight="1" x14ac:dyDescent="0.6">
      <c r="A718" s="60" t="s">
        <v>466</v>
      </c>
      <c r="B718" s="60" t="s">
        <v>478</v>
      </c>
      <c r="C718" s="60" t="s">
        <v>5</v>
      </c>
      <c r="D718" s="60" t="s">
        <v>165</v>
      </c>
      <c r="E718" s="149" t="s">
        <v>92</v>
      </c>
      <c r="F718" s="150" t="s">
        <v>93</v>
      </c>
      <c r="G718" s="151" t="s">
        <v>92</v>
      </c>
      <c r="H718" s="151" t="s">
        <v>93</v>
      </c>
      <c r="I718" s="151" t="s">
        <v>93</v>
      </c>
      <c r="J718" s="151" t="s">
        <v>92</v>
      </c>
      <c r="K718" s="149" t="s">
        <v>92</v>
      </c>
      <c r="L718" s="151" t="s">
        <v>93</v>
      </c>
      <c r="M718" s="150" t="s">
        <v>93</v>
      </c>
      <c r="N718" s="151" t="s">
        <v>92</v>
      </c>
      <c r="O718" s="151" t="s">
        <v>92</v>
      </c>
      <c r="P718" s="151" t="s">
        <v>93</v>
      </c>
      <c r="Q718" s="151" t="s">
        <v>93</v>
      </c>
      <c r="R718" s="149" t="s">
        <v>93</v>
      </c>
      <c r="S718" s="150" t="s">
        <v>93</v>
      </c>
      <c r="T718" s="151" t="s">
        <v>93</v>
      </c>
    </row>
    <row r="719" spans="1:20" ht="20.25" customHeight="1" x14ac:dyDescent="0.6">
      <c r="A719" s="60" t="s">
        <v>466</v>
      </c>
      <c r="B719" s="60" t="s">
        <v>479</v>
      </c>
      <c r="C719" s="60" t="s">
        <v>34</v>
      </c>
      <c r="D719" s="60" t="s">
        <v>165</v>
      </c>
      <c r="E719" s="149" t="s">
        <v>93</v>
      </c>
      <c r="F719" s="150" t="s">
        <v>92</v>
      </c>
      <c r="G719" s="151" t="s">
        <v>93</v>
      </c>
      <c r="H719" s="151" t="s">
        <v>92</v>
      </c>
      <c r="I719" s="151" t="s">
        <v>93</v>
      </c>
      <c r="J719" s="151" t="s">
        <v>93</v>
      </c>
      <c r="K719" s="149" t="s">
        <v>92</v>
      </c>
      <c r="L719" s="151" t="s">
        <v>93</v>
      </c>
      <c r="M719" s="150" t="s">
        <v>93</v>
      </c>
      <c r="N719" s="151" t="s">
        <v>92</v>
      </c>
      <c r="O719" s="151" t="s">
        <v>92</v>
      </c>
      <c r="P719" s="151" t="s">
        <v>92</v>
      </c>
      <c r="Q719" s="151" t="s">
        <v>93</v>
      </c>
      <c r="R719" s="149" t="s">
        <v>93</v>
      </c>
      <c r="S719" s="150" t="s">
        <v>93</v>
      </c>
      <c r="T719" s="151" t="s">
        <v>93</v>
      </c>
    </row>
    <row r="720" spans="1:20" ht="20.25" customHeight="1" x14ac:dyDescent="0.6">
      <c r="A720" s="60" t="s">
        <v>466</v>
      </c>
      <c r="B720" s="60" t="s">
        <v>480</v>
      </c>
      <c r="C720" s="60" t="s">
        <v>233</v>
      </c>
      <c r="D720" s="60" t="s">
        <v>165</v>
      </c>
      <c r="E720" s="149" t="s">
        <v>93</v>
      </c>
      <c r="F720" s="150" t="s">
        <v>92</v>
      </c>
      <c r="G720" s="151" t="s">
        <v>93</v>
      </c>
      <c r="H720" s="151" t="s">
        <v>92</v>
      </c>
      <c r="I720" s="151" t="s">
        <v>93</v>
      </c>
      <c r="J720" s="151" t="s">
        <v>93</v>
      </c>
      <c r="K720" s="149" t="s">
        <v>93</v>
      </c>
      <c r="L720" s="151" t="s">
        <v>92</v>
      </c>
      <c r="M720" s="150" t="s">
        <v>93</v>
      </c>
      <c r="N720" s="151" t="s">
        <v>92</v>
      </c>
      <c r="O720" s="151" t="s">
        <v>92</v>
      </c>
      <c r="P720" s="151" t="s">
        <v>92</v>
      </c>
      <c r="Q720" s="151" t="s">
        <v>93</v>
      </c>
      <c r="R720" s="149" t="s">
        <v>92</v>
      </c>
      <c r="S720" s="150" t="s">
        <v>93</v>
      </c>
      <c r="T720" s="151" t="s">
        <v>93</v>
      </c>
    </row>
    <row r="721" spans="1:20" ht="20.25" customHeight="1" x14ac:dyDescent="0.6">
      <c r="A721" s="60" t="s">
        <v>466</v>
      </c>
      <c r="B721" s="60" t="s">
        <v>480</v>
      </c>
      <c r="C721" s="60" t="s">
        <v>23</v>
      </c>
      <c r="D721" s="60" t="s">
        <v>165</v>
      </c>
      <c r="E721" s="149" t="s">
        <v>92</v>
      </c>
      <c r="F721" s="150" t="s">
        <v>93</v>
      </c>
      <c r="G721" s="151" t="s">
        <v>93</v>
      </c>
      <c r="H721" s="151" t="s">
        <v>93</v>
      </c>
      <c r="I721" s="151" t="s">
        <v>93</v>
      </c>
      <c r="J721" s="151" t="s">
        <v>92</v>
      </c>
      <c r="K721" s="149" t="s">
        <v>92</v>
      </c>
      <c r="L721" s="151" t="s">
        <v>93</v>
      </c>
      <c r="M721" s="150" t="s">
        <v>93</v>
      </c>
      <c r="N721" s="151" t="s">
        <v>92</v>
      </c>
      <c r="O721" s="151" t="s">
        <v>92</v>
      </c>
      <c r="P721" s="151" t="s">
        <v>92</v>
      </c>
      <c r="Q721" s="151" t="s">
        <v>93</v>
      </c>
      <c r="R721" s="149" t="s">
        <v>93</v>
      </c>
      <c r="S721" s="150" t="s">
        <v>93</v>
      </c>
      <c r="T721" s="151" t="s">
        <v>93</v>
      </c>
    </row>
    <row r="722" spans="1:20" ht="20.25" customHeight="1" x14ac:dyDescent="0.6">
      <c r="A722" s="60" t="s">
        <v>466</v>
      </c>
      <c r="B722" s="60" t="s">
        <v>480</v>
      </c>
      <c r="C722" s="60" t="s">
        <v>815</v>
      </c>
      <c r="D722" s="60" t="s">
        <v>165</v>
      </c>
      <c r="E722" s="149" t="s">
        <v>93</v>
      </c>
      <c r="F722" s="150" t="s">
        <v>92</v>
      </c>
      <c r="G722" s="151" t="s">
        <v>93</v>
      </c>
      <c r="H722" s="151" t="s">
        <v>93</v>
      </c>
      <c r="I722" s="151" t="s">
        <v>93</v>
      </c>
      <c r="J722" s="151" t="s">
        <v>92</v>
      </c>
      <c r="K722" s="149" t="s">
        <v>92</v>
      </c>
      <c r="L722" s="151" t="s">
        <v>93</v>
      </c>
      <c r="M722" s="150" t="s">
        <v>93</v>
      </c>
      <c r="N722" s="151" t="s">
        <v>92</v>
      </c>
      <c r="O722" s="151" t="s">
        <v>92</v>
      </c>
      <c r="P722" s="151" t="s">
        <v>92</v>
      </c>
      <c r="Q722" s="151" t="s">
        <v>93</v>
      </c>
      <c r="R722" s="149" t="s">
        <v>93</v>
      </c>
      <c r="S722" s="150" t="s">
        <v>93</v>
      </c>
      <c r="T722" s="151" t="s">
        <v>93</v>
      </c>
    </row>
    <row r="723" spans="1:20" ht="20.25" customHeight="1" x14ac:dyDescent="0.6">
      <c r="A723" s="60" t="s">
        <v>466</v>
      </c>
      <c r="B723" s="60" t="s">
        <v>480</v>
      </c>
      <c r="C723" s="60" t="s">
        <v>40</v>
      </c>
      <c r="D723" s="60" t="s">
        <v>165</v>
      </c>
      <c r="E723" s="149" t="s">
        <v>93</v>
      </c>
      <c r="F723" s="150" t="s">
        <v>93</v>
      </c>
      <c r="G723" s="151" t="s">
        <v>93</v>
      </c>
      <c r="H723" s="151" t="s">
        <v>93</v>
      </c>
      <c r="I723" s="151" t="s">
        <v>93</v>
      </c>
      <c r="J723" s="151" t="s">
        <v>93</v>
      </c>
      <c r="K723" s="149" t="s">
        <v>93</v>
      </c>
      <c r="L723" s="151" t="s">
        <v>93</v>
      </c>
      <c r="M723" s="150" t="s">
        <v>93</v>
      </c>
      <c r="N723" s="151" t="s">
        <v>92</v>
      </c>
      <c r="O723" s="151" t="s">
        <v>92</v>
      </c>
      <c r="P723" s="151" t="s">
        <v>93</v>
      </c>
      <c r="Q723" s="151" t="s">
        <v>93</v>
      </c>
      <c r="R723" s="149" t="s">
        <v>93</v>
      </c>
      <c r="S723" s="150" t="s">
        <v>93</v>
      </c>
      <c r="T723" s="151" t="s">
        <v>93</v>
      </c>
    </row>
    <row r="724" spans="1:20" ht="20.25" customHeight="1" x14ac:dyDescent="0.6">
      <c r="A724" s="60" t="s">
        <v>466</v>
      </c>
      <c r="B724" s="60" t="s">
        <v>480</v>
      </c>
      <c r="C724" s="60" t="s">
        <v>46</v>
      </c>
      <c r="D724" s="60" t="s">
        <v>165</v>
      </c>
      <c r="E724" s="149" t="s">
        <v>93</v>
      </c>
      <c r="F724" s="150" t="s">
        <v>93</v>
      </c>
      <c r="G724" s="151" t="s">
        <v>93</v>
      </c>
      <c r="H724" s="151" t="s">
        <v>93</v>
      </c>
      <c r="I724" s="151" t="s">
        <v>93</v>
      </c>
      <c r="J724" s="151" t="s">
        <v>92</v>
      </c>
      <c r="K724" s="149" t="s">
        <v>92</v>
      </c>
      <c r="L724" s="151" t="s">
        <v>93</v>
      </c>
      <c r="M724" s="150" t="s">
        <v>93</v>
      </c>
      <c r="N724" s="151" t="s">
        <v>92</v>
      </c>
      <c r="O724" s="151" t="s">
        <v>92</v>
      </c>
      <c r="P724" s="151" t="s">
        <v>93</v>
      </c>
      <c r="Q724" s="151" t="s">
        <v>92</v>
      </c>
      <c r="R724" s="149" t="s">
        <v>93</v>
      </c>
      <c r="S724" s="150" t="s">
        <v>93</v>
      </c>
      <c r="T724" s="151" t="s">
        <v>93</v>
      </c>
    </row>
    <row r="725" spans="1:20" ht="20.25" customHeight="1" x14ac:dyDescent="0.6">
      <c r="A725" s="60" t="s">
        <v>466</v>
      </c>
      <c r="B725" s="60" t="s">
        <v>480</v>
      </c>
      <c r="C725" s="60" t="s">
        <v>48</v>
      </c>
      <c r="D725" s="60" t="s">
        <v>165</v>
      </c>
      <c r="E725" s="149" t="s">
        <v>93</v>
      </c>
      <c r="F725" s="150" t="s">
        <v>93</v>
      </c>
      <c r="G725" s="151" t="s">
        <v>93</v>
      </c>
      <c r="H725" s="151" t="s">
        <v>93</v>
      </c>
      <c r="I725" s="151" t="s">
        <v>93</v>
      </c>
      <c r="J725" s="151" t="s">
        <v>92</v>
      </c>
      <c r="K725" s="149" t="s">
        <v>93</v>
      </c>
      <c r="L725" s="151" t="s">
        <v>92</v>
      </c>
      <c r="M725" s="150" t="s">
        <v>93</v>
      </c>
      <c r="N725" s="151" t="s">
        <v>92</v>
      </c>
      <c r="O725" s="151" t="s">
        <v>92</v>
      </c>
      <c r="P725" s="151" t="s">
        <v>93</v>
      </c>
      <c r="Q725" s="151" t="s">
        <v>93</v>
      </c>
      <c r="R725" s="149" t="s">
        <v>93</v>
      </c>
      <c r="S725" s="150" t="s">
        <v>92</v>
      </c>
      <c r="T725" s="151" t="s">
        <v>93</v>
      </c>
    </row>
    <row r="726" spans="1:20" ht="20.25" customHeight="1" x14ac:dyDescent="0.6">
      <c r="A726" s="60" t="s">
        <v>481</v>
      </c>
      <c r="B726" s="60" t="s">
        <v>482</v>
      </c>
      <c r="C726" s="60" t="s">
        <v>44</v>
      </c>
      <c r="D726" s="60" t="s">
        <v>165</v>
      </c>
      <c r="E726" s="149" t="s">
        <v>93</v>
      </c>
      <c r="F726" s="150" t="s">
        <v>93</v>
      </c>
      <c r="G726" s="151" t="s">
        <v>93</v>
      </c>
      <c r="H726" s="151" t="s">
        <v>93</v>
      </c>
      <c r="I726" s="151" t="s">
        <v>93</v>
      </c>
      <c r="J726" s="151" t="s">
        <v>93</v>
      </c>
      <c r="K726" s="149" t="s">
        <v>93</v>
      </c>
      <c r="L726" s="151" t="s">
        <v>93</v>
      </c>
      <c r="M726" s="150" t="s">
        <v>93</v>
      </c>
      <c r="N726" s="151" t="s">
        <v>93</v>
      </c>
      <c r="O726" s="151" t="s">
        <v>93</v>
      </c>
      <c r="P726" s="151" t="s">
        <v>93</v>
      </c>
      <c r="Q726" s="151" t="s">
        <v>93</v>
      </c>
      <c r="R726" s="149" t="s">
        <v>93</v>
      </c>
      <c r="S726" s="150" t="s">
        <v>93</v>
      </c>
      <c r="T726" s="151" t="s">
        <v>93</v>
      </c>
    </row>
    <row r="727" spans="1:20" ht="20.25" customHeight="1" x14ac:dyDescent="0.6">
      <c r="A727" s="60" t="s">
        <v>481</v>
      </c>
      <c r="B727" s="60" t="s">
        <v>649</v>
      </c>
      <c r="C727" s="60" t="s">
        <v>25</v>
      </c>
      <c r="D727" s="60" t="s">
        <v>167</v>
      </c>
      <c r="E727" s="149" t="s">
        <v>92</v>
      </c>
      <c r="F727" s="150" t="s">
        <v>92</v>
      </c>
      <c r="G727" s="151" t="s">
        <v>92</v>
      </c>
      <c r="H727" s="151" t="s">
        <v>92</v>
      </c>
      <c r="I727" s="151" t="s">
        <v>93</v>
      </c>
      <c r="J727" s="151" t="s">
        <v>93</v>
      </c>
      <c r="K727" s="149" t="s">
        <v>92</v>
      </c>
      <c r="L727" s="151" t="s">
        <v>92</v>
      </c>
      <c r="M727" s="150" t="s">
        <v>92</v>
      </c>
      <c r="N727" s="151" t="s">
        <v>92</v>
      </c>
      <c r="O727" s="151" t="s">
        <v>92</v>
      </c>
      <c r="P727" s="151" t="s">
        <v>92</v>
      </c>
      <c r="Q727" s="151" t="s">
        <v>92</v>
      </c>
      <c r="R727" s="149" t="s">
        <v>93</v>
      </c>
      <c r="S727" s="150" t="s">
        <v>92</v>
      </c>
      <c r="T727" s="151" t="s">
        <v>93</v>
      </c>
    </row>
    <row r="728" spans="1:20" ht="20.25" customHeight="1" x14ac:dyDescent="0.6">
      <c r="A728" s="60" t="s">
        <v>481</v>
      </c>
      <c r="B728" s="60" t="s">
        <v>483</v>
      </c>
      <c r="C728" s="60" t="s">
        <v>25</v>
      </c>
      <c r="D728" s="60" t="s">
        <v>165</v>
      </c>
      <c r="E728" s="149" t="s">
        <v>92</v>
      </c>
      <c r="F728" s="150" t="s">
        <v>93</v>
      </c>
      <c r="G728" s="151" t="s">
        <v>93</v>
      </c>
      <c r="H728" s="151" t="s">
        <v>92</v>
      </c>
      <c r="I728" s="151" t="s">
        <v>93</v>
      </c>
      <c r="J728" s="151" t="s">
        <v>93</v>
      </c>
      <c r="K728" s="149" t="s">
        <v>92</v>
      </c>
      <c r="L728" s="151" t="s">
        <v>93</v>
      </c>
      <c r="M728" s="150" t="s">
        <v>93</v>
      </c>
      <c r="N728" s="151" t="s">
        <v>93</v>
      </c>
      <c r="O728" s="151" t="s">
        <v>92</v>
      </c>
      <c r="P728" s="151" t="s">
        <v>93</v>
      </c>
      <c r="Q728" s="151" t="s">
        <v>92</v>
      </c>
      <c r="R728" s="149" t="s">
        <v>93</v>
      </c>
      <c r="S728" s="150" t="s">
        <v>93</v>
      </c>
      <c r="T728" s="151" t="s">
        <v>93</v>
      </c>
    </row>
    <row r="729" spans="1:20" ht="20.25" customHeight="1" x14ac:dyDescent="0.6">
      <c r="A729" s="60" t="s">
        <v>484</v>
      </c>
      <c r="B729" s="60" t="s">
        <v>485</v>
      </c>
      <c r="C729" s="60" t="s">
        <v>25</v>
      </c>
      <c r="D729" s="60" t="s">
        <v>165</v>
      </c>
      <c r="E729" s="149" t="s">
        <v>93</v>
      </c>
      <c r="F729" s="150" t="s">
        <v>92</v>
      </c>
      <c r="G729" s="151" t="s">
        <v>93</v>
      </c>
      <c r="H729" s="151" t="s">
        <v>93</v>
      </c>
      <c r="I729" s="151" t="s">
        <v>93</v>
      </c>
      <c r="J729" s="151" t="s">
        <v>93</v>
      </c>
      <c r="K729" s="149" t="s">
        <v>92</v>
      </c>
      <c r="L729" s="151" t="s">
        <v>93</v>
      </c>
      <c r="M729" s="150" t="s">
        <v>93</v>
      </c>
      <c r="N729" s="151" t="s">
        <v>92</v>
      </c>
      <c r="O729" s="151" t="s">
        <v>92</v>
      </c>
      <c r="P729" s="151" t="s">
        <v>92</v>
      </c>
      <c r="Q729" s="151" t="s">
        <v>92</v>
      </c>
      <c r="R729" s="149" t="s">
        <v>93</v>
      </c>
      <c r="S729" s="150" t="s">
        <v>93</v>
      </c>
      <c r="T729" s="151" t="s">
        <v>93</v>
      </c>
    </row>
    <row r="730" spans="1:20" ht="20.25" customHeight="1" x14ac:dyDescent="0.6">
      <c r="A730" s="60" t="s">
        <v>486</v>
      </c>
      <c r="B730" s="60" t="s">
        <v>487</v>
      </c>
      <c r="C730" s="60" t="s">
        <v>5</v>
      </c>
      <c r="D730" s="60" t="s">
        <v>165</v>
      </c>
      <c r="E730" s="149" t="s">
        <v>92</v>
      </c>
      <c r="F730" s="150" t="s">
        <v>93</v>
      </c>
      <c r="G730" s="151" t="s">
        <v>93</v>
      </c>
      <c r="H730" s="151" t="s">
        <v>92</v>
      </c>
      <c r="I730" s="151" t="s">
        <v>93</v>
      </c>
      <c r="J730" s="151" t="s">
        <v>92</v>
      </c>
      <c r="K730" s="149" t="s">
        <v>92</v>
      </c>
      <c r="L730" s="151" t="s">
        <v>93</v>
      </c>
      <c r="M730" s="150" t="s">
        <v>93</v>
      </c>
      <c r="N730" s="151" t="s">
        <v>92</v>
      </c>
      <c r="O730" s="151" t="s">
        <v>92</v>
      </c>
      <c r="P730" s="151" t="s">
        <v>92</v>
      </c>
      <c r="Q730" s="151" t="s">
        <v>92</v>
      </c>
      <c r="R730" s="149" t="s">
        <v>93</v>
      </c>
      <c r="S730" s="150" t="s">
        <v>93</v>
      </c>
      <c r="T730" s="151" t="s">
        <v>93</v>
      </c>
    </row>
    <row r="731" spans="1:20" ht="20.25" customHeight="1" x14ac:dyDescent="0.6">
      <c r="A731" s="60" t="s">
        <v>486</v>
      </c>
      <c r="B731" s="60" t="s">
        <v>880</v>
      </c>
      <c r="C731" s="60" t="s">
        <v>44</v>
      </c>
      <c r="D731" s="60" t="s">
        <v>165</v>
      </c>
      <c r="E731" s="149" t="s">
        <v>93</v>
      </c>
      <c r="F731" s="150" t="s">
        <v>93</v>
      </c>
      <c r="G731" s="151" t="s">
        <v>93</v>
      </c>
      <c r="H731" s="151" t="s">
        <v>93</v>
      </c>
      <c r="I731" s="151" t="s">
        <v>93</v>
      </c>
      <c r="J731" s="151" t="s">
        <v>93</v>
      </c>
      <c r="K731" s="149" t="s">
        <v>92</v>
      </c>
      <c r="L731" s="151" t="s">
        <v>93</v>
      </c>
      <c r="M731" s="150" t="s">
        <v>93</v>
      </c>
      <c r="N731" s="151" t="s">
        <v>92</v>
      </c>
      <c r="O731" s="151" t="s">
        <v>92</v>
      </c>
      <c r="P731" s="151" t="s">
        <v>92</v>
      </c>
      <c r="Q731" s="151" t="s">
        <v>93</v>
      </c>
      <c r="R731" s="149" t="s">
        <v>93</v>
      </c>
      <c r="S731" s="150" t="s">
        <v>93</v>
      </c>
      <c r="T731" s="151" t="s">
        <v>93</v>
      </c>
    </row>
    <row r="732" spans="1:20" ht="20.25" customHeight="1" x14ac:dyDescent="0.6">
      <c r="A732" s="60" t="s">
        <v>486</v>
      </c>
      <c r="B732" s="60" t="s">
        <v>489</v>
      </c>
      <c r="C732" s="60" t="s">
        <v>25</v>
      </c>
      <c r="D732" s="60" t="s">
        <v>165</v>
      </c>
      <c r="E732" s="149" t="s">
        <v>93</v>
      </c>
      <c r="F732" s="150" t="s">
        <v>92</v>
      </c>
      <c r="G732" s="151" t="s">
        <v>93</v>
      </c>
      <c r="H732" s="151" t="s">
        <v>92</v>
      </c>
      <c r="I732" s="151" t="s">
        <v>93</v>
      </c>
      <c r="J732" s="151" t="s">
        <v>92</v>
      </c>
      <c r="K732" s="149" t="s">
        <v>92</v>
      </c>
      <c r="L732" s="151" t="s">
        <v>93</v>
      </c>
      <c r="M732" s="150" t="s">
        <v>93</v>
      </c>
      <c r="N732" s="151" t="s">
        <v>92</v>
      </c>
      <c r="O732" s="151" t="s">
        <v>92</v>
      </c>
      <c r="P732" s="151" t="s">
        <v>92</v>
      </c>
      <c r="Q732" s="151" t="s">
        <v>92</v>
      </c>
      <c r="R732" s="149" t="s">
        <v>93</v>
      </c>
      <c r="S732" s="150" t="s">
        <v>93</v>
      </c>
      <c r="T732" s="151" t="s">
        <v>93</v>
      </c>
    </row>
    <row r="733" spans="1:20" ht="20.25" customHeight="1" x14ac:dyDescent="0.6">
      <c r="A733" s="60" t="s">
        <v>486</v>
      </c>
      <c r="B733" s="60" t="s">
        <v>490</v>
      </c>
      <c r="C733" s="60" t="s">
        <v>5</v>
      </c>
      <c r="D733" s="60" t="s">
        <v>165</v>
      </c>
      <c r="E733" s="149" t="s">
        <v>93</v>
      </c>
      <c r="F733" s="150" t="s">
        <v>93</v>
      </c>
      <c r="G733" s="151" t="s">
        <v>93</v>
      </c>
      <c r="H733" s="151" t="s">
        <v>92</v>
      </c>
      <c r="I733" s="151" t="s">
        <v>93</v>
      </c>
      <c r="J733" s="151" t="s">
        <v>92</v>
      </c>
      <c r="K733" s="149" t="s">
        <v>92</v>
      </c>
      <c r="L733" s="151" t="s">
        <v>93</v>
      </c>
      <c r="M733" s="150" t="s">
        <v>93</v>
      </c>
      <c r="N733" s="151" t="s">
        <v>92</v>
      </c>
      <c r="O733" s="151" t="s">
        <v>92</v>
      </c>
      <c r="P733" s="151" t="s">
        <v>92</v>
      </c>
      <c r="Q733" s="151" t="s">
        <v>92</v>
      </c>
      <c r="R733" s="149" t="s">
        <v>93</v>
      </c>
      <c r="S733" s="150" t="s">
        <v>92</v>
      </c>
      <c r="T733" s="151" t="s">
        <v>93</v>
      </c>
    </row>
    <row r="734" spans="1:20" ht="20.25" customHeight="1" x14ac:dyDescent="0.6">
      <c r="A734" s="60" t="s">
        <v>486</v>
      </c>
      <c r="B734" s="60" t="s">
        <v>491</v>
      </c>
      <c r="C734" s="60" t="s">
        <v>25</v>
      </c>
      <c r="D734" s="60" t="s">
        <v>165</v>
      </c>
      <c r="E734" s="149" t="s">
        <v>92</v>
      </c>
      <c r="F734" s="150" t="s">
        <v>92</v>
      </c>
      <c r="G734" s="151" t="s">
        <v>93</v>
      </c>
      <c r="H734" s="151" t="s">
        <v>93</v>
      </c>
      <c r="I734" s="151" t="s">
        <v>93</v>
      </c>
      <c r="J734" s="151" t="s">
        <v>92</v>
      </c>
      <c r="K734" s="149" t="s">
        <v>93</v>
      </c>
      <c r="L734" s="151" t="s">
        <v>93</v>
      </c>
      <c r="M734" s="150" t="s">
        <v>93</v>
      </c>
      <c r="N734" s="151" t="s">
        <v>92</v>
      </c>
      <c r="O734" s="151" t="s">
        <v>92</v>
      </c>
      <c r="P734" s="151" t="s">
        <v>93</v>
      </c>
      <c r="Q734" s="151" t="s">
        <v>93</v>
      </c>
      <c r="R734" s="149" t="s">
        <v>93</v>
      </c>
      <c r="S734" s="150" t="s">
        <v>93</v>
      </c>
      <c r="T734" s="151" t="s">
        <v>93</v>
      </c>
    </row>
    <row r="735" spans="1:20" ht="20.25" customHeight="1" x14ac:dyDescent="0.6">
      <c r="A735" s="60" t="s">
        <v>486</v>
      </c>
      <c r="B735" s="60" t="s">
        <v>491</v>
      </c>
      <c r="C735" s="60" t="s">
        <v>34</v>
      </c>
      <c r="D735" s="60" t="s">
        <v>165</v>
      </c>
      <c r="E735" s="149" t="s">
        <v>92</v>
      </c>
      <c r="F735" s="150" t="s">
        <v>92</v>
      </c>
      <c r="G735" s="151" t="s">
        <v>93</v>
      </c>
      <c r="H735" s="151" t="s">
        <v>92</v>
      </c>
      <c r="I735" s="151" t="s">
        <v>93</v>
      </c>
      <c r="J735" s="151" t="s">
        <v>93</v>
      </c>
      <c r="K735" s="149" t="s">
        <v>93</v>
      </c>
      <c r="L735" s="151" t="s">
        <v>93</v>
      </c>
      <c r="M735" s="150" t="s">
        <v>93</v>
      </c>
      <c r="N735" s="151" t="s">
        <v>93</v>
      </c>
      <c r="O735" s="151" t="s">
        <v>92</v>
      </c>
      <c r="P735" s="151" t="s">
        <v>92</v>
      </c>
      <c r="Q735" s="151" t="s">
        <v>92</v>
      </c>
      <c r="R735" s="149" t="s">
        <v>92</v>
      </c>
      <c r="S735" s="150" t="s">
        <v>93</v>
      </c>
      <c r="T735" s="151" t="s">
        <v>93</v>
      </c>
    </row>
    <row r="736" spans="1:20" ht="20.25" customHeight="1" x14ac:dyDescent="0.6">
      <c r="A736" s="60" t="s">
        <v>486</v>
      </c>
      <c r="B736" s="60" t="s">
        <v>492</v>
      </c>
      <c r="C736" s="60" t="s">
        <v>5</v>
      </c>
      <c r="D736" s="60" t="s">
        <v>165</v>
      </c>
      <c r="E736" s="149" t="s">
        <v>92</v>
      </c>
      <c r="F736" s="150" t="s">
        <v>92</v>
      </c>
      <c r="G736" s="151" t="s">
        <v>93</v>
      </c>
      <c r="H736" s="151" t="s">
        <v>93</v>
      </c>
      <c r="I736" s="151" t="s">
        <v>93</v>
      </c>
      <c r="J736" s="151" t="s">
        <v>93</v>
      </c>
      <c r="K736" s="149" t="s">
        <v>93</v>
      </c>
      <c r="L736" s="151" t="s">
        <v>93</v>
      </c>
      <c r="M736" s="150" t="s">
        <v>93</v>
      </c>
      <c r="N736" s="151" t="s">
        <v>92</v>
      </c>
      <c r="O736" s="151" t="s">
        <v>92</v>
      </c>
      <c r="P736" s="151" t="s">
        <v>93</v>
      </c>
      <c r="Q736" s="151" t="s">
        <v>93</v>
      </c>
      <c r="R736" s="149" t="s">
        <v>93</v>
      </c>
      <c r="S736" s="150" t="s">
        <v>93</v>
      </c>
      <c r="T736" s="151" t="s">
        <v>93</v>
      </c>
    </row>
    <row r="737" spans="1:20" ht="20.25" customHeight="1" x14ac:dyDescent="0.6">
      <c r="A737" s="60" t="s">
        <v>486</v>
      </c>
      <c r="B737" s="60" t="s">
        <v>493</v>
      </c>
      <c r="C737" s="60" t="s">
        <v>25</v>
      </c>
      <c r="D737" s="60" t="s">
        <v>165</v>
      </c>
      <c r="E737" s="149" t="s">
        <v>93</v>
      </c>
      <c r="F737" s="150" t="s">
        <v>93</v>
      </c>
      <c r="G737" s="151" t="s">
        <v>93</v>
      </c>
      <c r="H737" s="151" t="s">
        <v>93</v>
      </c>
      <c r="I737" s="151" t="s">
        <v>92</v>
      </c>
      <c r="J737" s="151" t="s">
        <v>92</v>
      </c>
      <c r="K737" s="149" t="s">
        <v>92</v>
      </c>
      <c r="L737" s="151" t="s">
        <v>93</v>
      </c>
      <c r="M737" s="150" t="s">
        <v>93</v>
      </c>
      <c r="N737" s="151" t="s">
        <v>92</v>
      </c>
      <c r="O737" s="151" t="s">
        <v>92</v>
      </c>
      <c r="P737" s="151" t="s">
        <v>92</v>
      </c>
      <c r="Q737" s="151" t="s">
        <v>92</v>
      </c>
      <c r="R737" s="149" t="s">
        <v>92</v>
      </c>
      <c r="S737" s="150" t="s">
        <v>93</v>
      </c>
      <c r="T737" s="151" t="s">
        <v>93</v>
      </c>
    </row>
    <row r="738" spans="1:20" ht="20.25" customHeight="1" x14ac:dyDescent="0.6">
      <c r="A738" s="60" t="s">
        <v>486</v>
      </c>
      <c r="B738" s="60" t="s">
        <v>881</v>
      </c>
      <c r="C738" s="60" t="s">
        <v>5</v>
      </c>
      <c r="D738" s="60" t="s">
        <v>167</v>
      </c>
      <c r="E738" s="149" t="s">
        <v>93</v>
      </c>
      <c r="F738" s="150" t="s">
        <v>93</v>
      </c>
      <c r="G738" s="151" t="s">
        <v>93</v>
      </c>
      <c r="H738" s="151" t="s">
        <v>93</v>
      </c>
      <c r="I738" s="151" t="s">
        <v>93</v>
      </c>
      <c r="J738" s="151" t="s">
        <v>93</v>
      </c>
      <c r="K738" s="149" t="s">
        <v>93</v>
      </c>
      <c r="L738" s="151" t="s">
        <v>93</v>
      </c>
      <c r="M738" s="150" t="s">
        <v>93</v>
      </c>
      <c r="N738" s="151" t="s">
        <v>92</v>
      </c>
      <c r="O738" s="151" t="s">
        <v>92</v>
      </c>
      <c r="P738" s="151" t="s">
        <v>92</v>
      </c>
      <c r="Q738" s="151" t="s">
        <v>92</v>
      </c>
      <c r="R738" s="149" t="s">
        <v>93</v>
      </c>
      <c r="S738" s="150" t="s">
        <v>93</v>
      </c>
      <c r="T738" s="151" t="s">
        <v>93</v>
      </c>
    </row>
    <row r="739" spans="1:20" ht="20.25" customHeight="1" x14ac:dyDescent="0.6">
      <c r="A739" s="60" t="s">
        <v>486</v>
      </c>
      <c r="B739" s="60" t="s">
        <v>881</v>
      </c>
      <c r="C739" s="60" t="s">
        <v>23</v>
      </c>
      <c r="D739" s="60" t="s">
        <v>167</v>
      </c>
      <c r="E739" s="149" t="s">
        <v>93</v>
      </c>
      <c r="F739" s="150" t="s">
        <v>93</v>
      </c>
      <c r="G739" s="151" t="s">
        <v>93</v>
      </c>
      <c r="H739" s="151" t="s">
        <v>93</v>
      </c>
      <c r="I739" s="151" t="s">
        <v>93</v>
      </c>
      <c r="J739" s="151" t="s">
        <v>93</v>
      </c>
      <c r="K739" s="149" t="s">
        <v>92</v>
      </c>
      <c r="L739" s="151" t="s">
        <v>93</v>
      </c>
      <c r="M739" s="150" t="s">
        <v>93</v>
      </c>
      <c r="N739" s="151" t="s">
        <v>92</v>
      </c>
      <c r="O739" s="151" t="s">
        <v>92</v>
      </c>
      <c r="P739" s="151" t="s">
        <v>93</v>
      </c>
      <c r="Q739" s="151" t="s">
        <v>93</v>
      </c>
      <c r="R739" s="149" t="s">
        <v>93</v>
      </c>
      <c r="S739" s="150" t="s">
        <v>92</v>
      </c>
      <c r="T739" s="151" t="s">
        <v>93</v>
      </c>
    </row>
    <row r="740" spans="1:20" ht="20.25" customHeight="1" x14ac:dyDescent="0.6">
      <c r="A740" s="60" t="s">
        <v>486</v>
      </c>
      <c r="B740" s="60" t="s">
        <v>881</v>
      </c>
      <c r="C740" s="60" t="s">
        <v>34</v>
      </c>
      <c r="D740" s="60" t="s">
        <v>167</v>
      </c>
      <c r="E740" s="149" t="s">
        <v>93</v>
      </c>
      <c r="F740" s="150" t="s">
        <v>92</v>
      </c>
      <c r="G740" s="151" t="s">
        <v>93</v>
      </c>
      <c r="H740" s="151" t="s">
        <v>93</v>
      </c>
      <c r="I740" s="151" t="s">
        <v>93</v>
      </c>
      <c r="J740" s="151" t="s">
        <v>93</v>
      </c>
      <c r="K740" s="149" t="s">
        <v>92</v>
      </c>
      <c r="L740" s="151" t="s">
        <v>92</v>
      </c>
      <c r="M740" s="150" t="s">
        <v>93</v>
      </c>
      <c r="N740" s="151" t="s">
        <v>92</v>
      </c>
      <c r="O740" s="151" t="s">
        <v>92</v>
      </c>
      <c r="P740" s="151" t="s">
        <v>92</v>
      </c>
      <c r="Q740" s="151" t="s">
        <v>92</v>
      </c>
      <c r="R740" s="149" t="s">
        <v>93</v>
      </c>
      <c r="S740" s="150" t="s">
        <v>93</v>
      </c>
      <c r="T740" s="151" t="s">
        <v>93</v>
      </c>
    </row>
    <row r="741" spans="1:20" ht="20.25" customHeight="1" x14ac:dyDescent="0.6">
      <c r="A741" s="60" t="s">
        <v>486</v>
      </c>
      <c r="B741" s="60" t="s">
        <v>881</v>
      </c>
      <c r="C741" s="60" t="s">
        <v>40</v>
      </c>
      <c r="D741" s="60" t="s">
        <v>167</v>
      </c>
      <c r="E741" s="149" t="s">
        <v>93</v>
      </c>
      <c r="F741" s="150" t="s">
        <v>93</v>
      </c>
      <c r="G741" s="151" t="s">
        <v>93</v>
      </c>
      <c r="H741" s="151" t="s">
        <v>93</v>
      </c>
      <c r="I741" s="151" t="s">
        <v>93</v>
      </c>
      <c r="J741" s="151" t="s">
        <v>92</v>
      </c>
      <c r="K741" s="149" t="s">
        <v>93</v>
      </c>
      <c r="L741" s="151" t="s">
        <v>93</v>
      </c>
      <c r="M741" s="150" t="s">
        <v>93</v>
      </c>
      <c r="N741" s="151" t="s">
        <v>92</v>
      </c>
      <c r="O741" s="151" t="s">
        <v>92</v>
      </c>
      <c r="P741" s="151" t="s">
        <v>93</v>
      </c>
      <c r="Q741" s="151" t="s">
        <v>93</v>
      </c>
      <c r="R741" s="149" t="s">
        <v>93</v>
      </c>
      <c r="S741" s="150" t="s">
        <v>93</v>
      </c>
      <c r="T741" s="151" t="s">
        <v>93</v>
      </c>
    </row>
    <row r="742" spans="1:20" ht="20.25" customHeight="1" x14ac:dyDescent="0.6">
      <c r="A742" s="60" t="s">
        <v>486</v>
      </c>
      <c r="B742" s="60" t="s">
        <v>881</v>
      </c>
      <c r="C742" s="60" t="s">
        <v>44</v>
      </c>
      <c r="D742" s="60" t="s">
        <v>167</v>
      </c>
      <c r="E742" s="149" t="s">
        <v>93</v>
      </c>
      <c r="F742" s="150" t="s">
        <v>92</v>
      </c>
      <c r="G742" s="151" t="s">
        <v>93</v>
      </c>
      <c r="H742" s="151" t="s">
        <v>93</v>
      </c>
      <c r="I742" s="151" t="s">
        <v>93</v>
      </c>
      <c r="J742" s="151" t="s">
        <v>93</v>
      </c>
      <c r="K742" s="149" t="s">
        <v>92</v>
      </c>
      <c r="L742" s="151" t="s">
        <v>93</v>
      </c>
      <c r="M742" s="150" t="s">
        <v>93</v>
      </c>
      <c r="N742" s="151" t="s">
        <v>92</v>
      </c>
      <c r="O742" s="151" t="s">
        <v>92</v>
      </c>
      <c r="P742" s="151" t="s">
        <v>93</v>
      </c>
      <c r="Q742" s="151" t="s">
        <v>93</v>
      </c>
      <c r="R742" s="149" t="s">
        <v>92</v>
      </c>
      <c r="S742" s="150" t="s">
        <v>93</v>
      </c>
      <c r="T742" s="151" t="s">
        <v>93</v>
      </c>
    </row>
    <row r="743" spans="1:20" ht="20.25" customHeight="1" x14ac:dyDescent="0.6">
      <c r="A743" s="60" t="s">
        <v>486</v>
      </c>
      <c r="B743" s="60" t="s">
        <v>881</v>
      </c>
      <c r="C743" s="60" t="s">
        <v>46</v>
      </c>
      <c r="D743" s="60" t="s">
        <v>167</v>
      </c>
      <c r="E743" s="149" t="s">
        <v>93</v>
      </c>
      <c r="F743" s="150" t="s">
        <v>93</v>
      </c>
      <c r="G743" s="151" t="s">
        <v>93</v>
      </c>
      <c r="H743" s="151" t="s">
        <v>93</v>
      </c>
      <c r="I743" s="151" t="s">
        <v>93</v>
      </c>
      <c r="J743" s="151" t="s">
        <v>92</v>
      </c>
      <c r="K743" s="149" t="s">
        <v>92</v>
      </c>
      <c r="L743" s="151" t="s">
        <v>93</v>
      </c>
      <c r="M743" s="150" t="s">
        <v>93</v>
      </c>
      <c r="N743" s="151" t="s">
        <v>92</v>
      </c>
      <c r="O743" s="151" t="s">
        <v>92</v>
      </c>
      <c r="P743" s="151" t="s">
        <v>93</v>
      </c>
      <c r="Q743" s="151" t="s">
        <v>93</v>
      </c>
      <c r="R743" s="149" t="s">
        <v>93</v>
      </c>
      <c r="S743" s="150" t="s">
        <v>93</v>
      </c>
      <c r="T743" s="151" t="s">
        <v>93</v>
      </c>
    </row>
    <row r="744" spans="1:20" ht="20.25" customHeight="1" x14ac:dyDescent="0.6">
      <c r="A744" s="60" t="s">
        <v>486</v>
      </c>
      <c r="B744" s="60" t="s">
        <v>494</v>
      </c>
      <c r="C744" s="60" t="s">
        <v>25</v>
      </c>
      <c r="D744" s="60" t="s">
        <v>165</v>
      </c>
      <c r="E744" s="149" t="s">
        <v>93</v>
      </c>
      <c r="F744" s="150" t="s">
        <v>93</v>
      </c>
      <c r="G744" s="151" t="s">
        <v>93</v>
      </c>
      <c r="H744" s="151" t="s">
        <v>93</v>
      </c>
      <c r="I744" s="151" t="s">
        <v>93</v>
      </c>
      <c r="J744" s="151" t="s">
        <v>92</v>
      </c>
      <c r="K744" s="149" t="s">
        <v>92</v>
      </c>
      <c r="L744" s="151" t="s">
        <v>93</v>
      </c>
      <c r="M744" s="150" t="s">
        <v>93</v>
      </c>
      <c r="N744" s="151" t="s">
        <v>92</v>
      </c>
      <c r="O744" s="151" t="s">
        <v>92</v>
      </c>
      <c r="P744" s="151" t="s">
        <v>92</v>
      </c>
      <c r="Q744" s="151" t="s">
        <v>92</v>
      </c>
      <c r="R744" s="149" t="s">
        <v>93</v>
      </c>
      <c r="S744" s="150" t="s">
        <v>93</v>
      </c>
      <c r="T744" s="151" t="s">
        <v>92</v>
      </c>
    </row>
    <row r="745" spans="1:20" ht="20.25" customHeight="1" x14ac:dyDescent="0.6">
      <c r="A745" s="60" t="s">
        <v>486</v>
      </c>
      <c r="B745" s="60" t="s">
        <v>495</v>
      </c>
      <c r="C745" s="60" t="s">
        <v>169</v>
      </c>
      <c r="D745" s="60" t="s">
        <v>165</v>
      </c>
      <c r="E745" s="149" t="s">
        <v>92</v>
      </c>
      <c r="F745" s="150" t="s">
        <v>92</v>
      </c>
      <c r="G745" s="151" t="s">
        <v>93</v>
      </c>
      <c r="H745" s="151" t="s">
        <v>92</v>
      </c>
      <c r="I745" s="151" t="s">
        <v>92</v>
      </c>
      <c r="J745" s="151" t="s">
        <v>92</v>
      </c>
      <c r="K745" s="149" t="s">
        <v>92</v>
      </c>
      <c r="L745" s="151" t="s">
        <v>92</v>
      </c>
      <c r="M745" s="150" t="s">
        <v>93</v>
      </c>
      <c r="N745" s="151" t="s">
        <v>92</v>
      </c>
      <c r="O745" s="151" t="s">
        <v>92</v>
      </c>
      <c r="P745" s="151" t="s">
        <v>92</v>
      </c>
      <c r="Q745" s="151" t="s">
        <v>92</v>
      </c>
      <c r="R745" s="149" t="s">
        <v>93</v>
      </c>
      <c r="S745" s="150" t="s">
        <v>93</v>
      </c>
      <c r="T745" s="151" t="s">
        <v>93</v>
      </c>
    </row>
    <row r="746" spans="1:20" ht="20.25" customHeight="1" x14ac:dyDescent="0.6">
      <c r="A746" s="60" t="s">
        <v>497</v>
      </c>
      <c r="B746" s="60" t="s">
        <v>498</v>
      </c>
      <c r="C746" s="60" t="s">
        <v>25</v>
      </c>
      <c r="D746" s="60" t="s">
        <v>165</v>
      </c>
      <c r="E746" s="149" t="s">
        <v>93</v>
      </c>
      <c r="F746" s="150" t="s">
        <v>93</v>
      </c>
      <c r="G746" s="151" t="s">
        <v>93</v>
      </c>
      <c r="H746" s="151" t="s">
        <v>93</v>
      </c>
      <c r="I746" s="151" t="s">
        <v>93</v>
      </c>
      <c r="J746" s="151" t="s">
        <v>93</v>
      </c>
      <c r="K746" s="149" t="s">
        <v>92</v>
      </c>
      <c r="L746" s="151" t="s">
        <v>93</v>
      </c>
      <c r="M746" s="150" t="s">
        <v>93</v>
      </c>
      <c r="N746" s="151" t="s">
        <v>92</v>
      </c>
      <c r="O746" s="151" t="s">
        <v>92</v>
      </c>
      <c r="P746" s="151" t="s">
        <v>92</v>
      </c>
      <c r="Q746" s="151" t="s">
        <v>92</v>
      </c>
      <c r="R746" s="149" t="s">
        <v>92</v>
      </c>
      <c r="S746" s="150" t="s">
        <v>93</v>
      </c>
      <c r="T746" s="151" t="s">
        <v>92</v>
      </c>
    </row>
    <row r="747" spans="1:20" ht="20.25" customHeight="1" x14ac:dyDescent="0.6">
      <c r="A747" s="60" t="s">
        <v>497</v>
      </c>
      <c r="B747" s="60" t="s">
        <v>499</v>
      </c>
      <c r="C747" s="60" t="s">
        <v>25</v>
      </c>
      <c r="D747" s="60" t="s">
        <v>165</v>
      </c>
      <c r="E747" s="149" t="s">
        <v>93</v>
      </c>
      <c r="F747" s="150" t="s">
        <v>93</v>
      </c>
      <c r="G747" s="151" t="s">
        <v>93</v>
      </c>
      <c r="H747" s="151" t="s">
        <v>92</v>
      </c>
      <c r="I747" s="151" t="s">
        <v>93</v>
      </c>
      <c r="J747" s="151" t="s">
        <v>92</v>
      </c>
      <c r="K747" s="149" t="s">
        <v>92</v>
      </c>
      <c r="L747" s="151" t="s">
        <v>92</v>
      </c>
      <c r="M747" s="150" t="s">
        <v>93</v>
      </c>
      <c r="N747" s="151" t="s">
        <v>92</v>
      </c>
      <c r="O747" s="151" t="s">
        <v>92</v>
      </c>
      <c r="P747" s="151" t="s">
        <v>92</v>
      </c>
      <c r="Q747" s="151" t="s">
        <v>92</v>
      </c>
      <c r="R747" s="149" t="s">
        <v>93</v>
      </c>
      <c r="S747" s="150" t="s">
        <v>92</v>
      </c>
      <c r="T747" s="151" t="s">
        <v>92</v>
      </c>
    </row>
    <row r="748" spans="1:20" ht="20.25" customHeight="1" x14ac:dyDescent="0.6">
      <c r="A748" s="60" t="s">
        <v>497</v>
      </c>
      <c r="B748" s="60" t="s">
        <v>500</v>
      </c>
      <c r="C748" s="60" t="s">
        <v>25</v>
      </c>
      <c r="D748" s="60" t="s">
        <v>165</v>
      </c>
      <c r="E748" s="149" t="s">
        <v>93</v>
      </c>
      <c r="F748" s="150" t="s">
        <v>92</v>
      </c>
      <c r="G748" s="151" t="s">
        <v>93</v>
      </c>
      <c r="H748" s="151" t="s">
        <v>93</v>
      </c>
      <c r="I748" s="151" t="s">
        <v>93</v>
      </c>
      <c r="J748" s="151" t="s">
        <v>93</v>
      </c>
      <c r="K748" s="149" t="s">
        <v>92</v>
      </c>
      <c r="L748" s="151" t="s">
        <v>93</v>
      </c>
      <c r="M748" s="150" t="s">
        <v>93</v>
      </c>
      <c r="N748" s="151" t="s">
        <v>92</v>
      </c>
      <c r="O748" s="151" t="s">
        <v>92</v>
      </c>
      <c r="P748" s="151" t="s">
        <v>92</v>
      </c>
      <c r="Q748" s="151" t="s">
        <v>92</v>
      </c>
      <c r="R748" s="149" t="s">
        <v>93</v>
      </c>
      <c r="S748" s="150" t="s">
        <v>93</v>
      </c>
      <c r="T748" s="151" t="s">
        <v>93</v>
      </c>
    </row>
    <row r="749" spans="1:20" ht="20.25" customHeight="1" x14ac:dyDescent="0.6">
      <c r="A749" s="60" t="s">
        <v>497</v>
      </c>
      <c r="B749" s="60" t="s">
        <v>882</v>
      </c>
      <c r="C749" s="60" t="s">
        <v>5</v>
      </c>
      <c r="D749" s="60" t="s">
        <v>165</v>
      </c>
      <c r="E749" s="149" t="s">
        <v>93</v>
      </c>
      <c r="F749" s="150" t="s">
        <v>93</v>
      </c>
      <c r="G749" s="151" t="s">
        <v>93</v>
      </c>
      <c r="H749" s="151" t="s">
        <v>93</v>
      </c>
      <c r="I749" s="151" t="s">
        <v>93</v>
      </c>
      <c r="J749" s="151" t="s">
        <v>92</v>
      </c>
      <c r="K749" s="149" t="s">
        <v>92</v>
      </c>
      <c r="L749" s="151" t="s">
        <v>93</v>
      </c>
      <c r="M749" s="150" t="s">
        <v>93</v>
      </c>
      <c r="N749" s="151" t="s">
        <v>92</v>
      </c>
      <c r="O749" s="151" t="s">
        <v>92</v>
      </c>
      <c r="P749" s="151" t="s">
        <v>92</v>
      </c>
      <c r="Q749" s="151" t="s">
        <v>92</v>
      </c>
      <c r="R749" s="149" t="s">
        <v>93</v>
      </c>
      <c r="S749" s="150" t="s">
        <v>93</v>
      </c>
      <c r="T749" s="151" t="s">
        <v>93</v>
      </c>
    </row>
    <row r="750" spans="1:20" ht="20.25" customHeight="1" x14ac:dyDescent="0.6">
      <c r="A750" s="60" t="s">
        <v>497</v>
      </c>
      <c r="B750" s="60" t="s">
        <v>882</v>
      </c>
      <c r="C750" s="60" t="s">
        <v>34</v>
      </c>
      <c r="D750" s="60" t="s">
        <v>165</v>
      </c>
      <c r="E750" s="149" t="s">
        <v>92</v>
      </c>
      <c r="F750" s="150" t="s">
        <v>92</v>
      </c>
      <c r="G750" s="151" t="s">
        <v>93</v>
      </c>
      <c r="H750" s="151" t="s">
        <v>93</v>
      </c>
      <c r="I750" s="151" t="s">
        <v>93</v>
      </c>
      <c r="J750" s="151" t="s">
        <v>92</v>
      </c>
      <c r="K750" s="149" t="s">
        <v>92</v>
      </c>
      <c r="L750" s="151" t="s">
        <v>92</v>
      </c>
      <c r="M750" s="150" t="s">
        <v>93</v>
      </c>
      <c r="N750" s="151" t="s">
        <v>92</v>
      </c>
      <c r="O750" s="151" t="s">
        <v>92</v>
      </c>
      <c r="P750" s="151" t="s">
        <v>92</v>
      </c>
      <c r="Q750" s="151" t="s">
        <v>93</v>
      </c>
      <c r="R750" s="149" t="s">
        <v>92</v>
      </c>
      <c r="S750" s="150" t="s">
        <v>93</v>
      </c>
      <c r="T750" s="151" t="s">
        <v>93</v>
      </c>
    </row>
    <row r="751" spans="1:20" ht="20.25" customHeight="1" x14ac:dyDescent="0.6">
      <c r="A751" s="60" t="s">
        <v>497</v>
      </c>
      <c r="B751" s="60" t="s">
        <v>502</v>
      </c>
      <c r="C751" s="60" t="s">
        <v>23</v>
      </c>
      <c r="D751" s="60" t="s">
        <v>167</v>
      </c>
      <c r="E751" s="149" t="s">
        <v>93</v>
      </c>
      <c r="F751" s="150" t="s">
        <v>93</v>
      </c>
      <c r="G751" s="151" t="s">
        <v>93</v>
      </c>
      <c r="H751" s="151" t="s">
        <v>93</v>
      </c>
      <c r="I751" s="151" t="s">
        <v>93</v>
      </c>
      <c r="J751" s="151" t="s">
        <v>93</v>
      </c>
      <c r="K751" s="149" t="s">
        <v>92</v>
      </c>
      <c r="L751" s="151" t="s">
        <v>93</v>
      </c>
      <c r="M751" s="150" t="s">
        <v>93</v>
      </c>
      <c r="N751" s="151" t="s">
        <v>92</v>
      </c>
      <c r="O751" s="151" t="s">
        <v>92</v>
      </c>
      <c r="P751" s="151" t="s">
        <v>93</v>
      </c>
      <c r="Q751" s="151" t="s">
        <v>93</v>
      </c>
      <c r="R751" s="149" t="s">
        <v>93</v>
      </c>
      <c r="S751" s="150" t="s">
        <v>92</v>
      </c>
      <c r="T751" s="151" t="s">
        <v>93</v>
      </c>
    </row>
    <row r="752" spans="1:20" ht="20.25" customHeight="1" x14ac:dyDescent="0.6">
      <c r="A752" s="60" t="s">
        <v>497</v>
      </c>
      <c r="B752" s="60" t="s">
        <v>502</v>
      </c>
      <c r="C752" s="60" t="s">
        <v>25</v>
      </c>
      <c r="D752" s="60" t="s">
        <v>167</v>
      </c>
      <c r="E752" s="149" t="s">
        <v>93</v>
      </c>
      <c r="F752" s="150" t="s">
        <v>92</v>
      </c>
      <c r="G752" s="151" t="s">
        <v>93</v>
      </c>
      <c r="H752" s="151" t="s">
        <v>93</v>
      </c>
      <c r="I752" s="151" t="s">
        <v>93</v>
      </c>
      <c r="J752" s="151" t="s">
        <v>93</v>
      </c>
      <c r="K752" s="149" t="s">
        <v>92</v>
      </c>
      <c r="L752" s="151" t="s">
        <v>92</v>
      </c>
      <c r="M752" s="150" t="s">
        <v>93</v>
      </c>
      <c r="N752" s="151" t="s">
        <v>92</v>
      </c>
      <c r="O752" s="151" t="s">
        <v>92</v>
      </c>
      <c r="P752" s="151" t="s">
        <v>92</v>
      </c>
      <c r="Q752" s="151" t="s">
        <v>92</v>
      </c>
      <c r="R752" s="149" t="s">
        <v>93</v>
      </c>
      <c r="S752" s="150" t="s">
        <v>93</v>
      </c>
      <c r="T752" s="151" t="s">
        <v>93</v>
      </c>
    </row>
    <row r="753" spans="1:20" ht="20.25" customHeight="1" x14ac:dyDescent="0.6">
      <c r="A753" s="60" t="s">
        <v>497</v>
      </c>
      <c r="B753" s="60" t="s">
        <v>502</v>
      </c>
      <c r="C753" s="60" t="s">
        <v>32</v>
      </c>
      <c r="D753" s="60" t="s">
        <v>167</v>
      </c>
      <c r="E753" s="149" t="s">
        <v>93</v>
      </c>
      <c r="F753" s="150" t="s">
        <v>93</v>
      </c>
      <c r="G753" s="151" t="s">
        <v>93</v>
      </c>
      <c r="H753" s="151" t="s">
        <v>93</v>
      </c>
      <c r="I753" s="151" t="s">
        <v>93</v>
      </c>
      <c r="J753" s="151" t="s">
        <v>93</v>
      </c>
      <c r="K753" s="149" t="s">
        <v>92</v>
      </c>
      <c r="L753" s="151" t="s">
        <v>93</v>
      </c>
      <c r="M753" s="150" t="s">
        <v>93</v>
      </c>
      <c r="N753" s="151" t="s">
        <v>92</v>
      </c>
      <c r="O753" s="151" t="s">
        <v>92</v>
      </c>
      <c r="P753" s="151" t="s">
        <v>93</v>
      </c>
      <c r="Q753" s="151" t="s">
        <v>93</v>
      </c>
      <c r="R753" s="149" t="s">
        <v>93</v>
      </c>
      <c r="S753" s="150" t="s">
        <v>93</v>
      </c>
      <c r="T753" s="151" t="s">
        <v>93</v>
      </c>
    </row>
    <row r="754" spans="1:20" ht="20.25" customHeight="1" x14ac:dyDescent="0.6">
      <c r="A754" s="60" t="s">
        <v>497</v>
      </c>
      <c r="B754" s="60" t="s">
        <v>502</v>
      </c>
      <c r="C754" s="60" t="s">
        <v>34</v>
      </c>
      <c r="D754" s="60" t="s">
        <v>167</v>
      </c>
      <c r="E754" s="149" t="s">
        <v>92</v>
      </c>
      <c r="F754" s="150" t="s">
        <v>92</v>
      </c>
      <c r="G754" s="151" t="s">
        <v>93</v>
      </c>
      <c r="H754" s="151" t="s">
        <v>93</v>
      </c>
      <c r="I754" s="151" t="s">
        <v>93</v>
      </c>
      <c r="J754" s="151" t="s">
        <v>93</v>
      </c>
      <c r="K754" s="149" t="s">
        <v>92</v>
      </c>
      <c r="L754" s="151" t="s">
        <v>92</v>
      </c>
      <c r="M754" s="150" t="s">
        <v>92</v>
      </c>
      <c r="N754" s="151" t="s">
        <v>92</v>
      </c>
      <c r="O754" s="151" t="s">
        <v>92</v>
      </c>
      <c r="P754" s="151" t="s">
        <v>92</v>
      </c>
      <c r="Q754" s="151" t="s">
        <v>92</v>
      </c>
      <c r="R754" s="149" t="s">
        <v>92</v>
      </c>
      <c r="S754" s="150" t="s">
        <v>92</v>
      </c>
      <c r="T754" s="151" t="s">
        <v>93</v>
      </c>
    </row>
    <row r="755" spans="1:20" ht="20.25" customHeight="1" x14ac:dyDescent="0.6">
      <c r="A755" s="60" t="s">
        <v>497</v>
      </c>
      <c r="B755" s="60" t="s">
        <v>502</v>
      </c>
      <c r="C755" s="60" t="s">
        <v>651</v>
      </c>
      <c r="D755" s="60" t="s">
        <v>167</v>
      </c>
      <c r="E755" s="149" t="s">
        <v>93</v>
      </c>
      <c r="F755" s="150" t="s">
        <v>92</v>
      </c>
      <c r="G755" s="151" t="s">
        <v>93</v>
      </c>
      <c r="H755" s="151" t="s">
        <v>92</v>
      </c>
      <c r="I755" s="151" t="s">
        <v>93</v>
      </c>
      <c r="J755" s="151" t="s">
        <v>93</v>
      </c>
      <c r="K755" s="149" t="s">
        <v>93</v>
      </c>
      <c r="L755" s="151" t="s">
        <v>93</v>
      </c>
      <c r="M755" s="150" t="s">
        <v>93</v>
      </c>
      <c r="N755" s="151" t="s">
        <v>92</v>
      </c>
      <c r="O755" s="151" t="s">
        <v>92</v>
      </c>
      <c r="P755" s="151" t="s">
        <v>93</v>
      </c>
      <c r="Q755" s="151" t="s">
        <v>93</v>
      </c>
      <c r="R755" s="149" t="s">
        <v>93</v>
      </c>
      <c r="S755" s="150" t="s">
        <v>93</v>
      </c>
      <c r="T755" s="151" t="s">
        <v>93</v>
      </c>
    </row>
    <row r="756" spans="1:20" ht="20.25" customHeight="1" x14ac:dyDescent="0.6">
      <c r="A756" s="60" t="s">
        <v>497</v>
      </c>
      <c r="B756" s="60" t="s">
        <v>502</v>
      </c>
      <c r="C756" s="60" t="s">
        <v>40</v>
      </c>
      <c r="D756" s="60" t="s">
        <v>167</v>
      </c>
      <c r="E756" s="149" t="s">
        <v>93</v>
      </c>
      <c r="F756" s="150" t="s">
        <v>93</v>
      </c>
      <c r="G756" s="151" t="s">
        <v>93</v>
      </c>
      <c r="H756" s="151" t="s">
        <v>93</v>
      </c>
      <c r="I756" s="151" t="s">
        <v>93</v>
      </c>
      <c r="J756" s="151" t="s">
        <v>93</v>
      </c>
      <c r="K756" s="149" t="s">
        <v>92</v>
      </c>
      <c r="L756" s="151" t="s">
        <v>93</v>
      </c>
      <c r="M756" s="150" t="s">
        <v>93</v>
      </c>
      <c r="N756" s="151" t="s">
        <v>92</v>
      </c>
      <c r="O756" s="151" t="s">
        <v>92</v>
      </c>
      <c r="P756" s="151" t="s">
        <v>93</v>
      </c>
      <c r="Q756" s="151" t="s">
        <v>92</v>
      </c>
      <c r="R756" s="149" t="s">
        <v>92</v>
      </c>
      <c r="S756" s="150" t="s">
        <v>93</v>
      </c>
      <c r="T756" s="151" t="s">
        <v>93</v>
      </c>
    </row>
    <row r="757" spans="1:20" ht="20.25" customHeight="1" x14ac:dyDescent="0.6">
      <c r="A757" s="60" t="s">
        <v>497</v>
      </c>
      <c r="B757" s="60" t="s">
        <v>502</v>
      </c>
      <c r="C757" s="60" t="s">
        <v>44</v>
      </c>
      <c r="D757" s="60" t="s">
        <v>167</v>
      </c>
      <c r="E757" s="149" t="s">
        <v>93</v>
      </c>
      <c r="F757" s="150" t="s">
        <v>92</v>
      </c>
      <c r="G757" s="151" t="s">
        <v>93</v>
      </c>
      <c r="H757" s="151" t="s">
        <v>92</v>
      </c>
      <c r="I757" s="151" t="s">
        <v>93</v>
      </c>
      <c r="J757" s="151" t="s">
        <v>92</v>
      </c>
      <c r="K757" s="149" t="s">
        <v>92</v>
      </c>
      <c r="L757" s="151" t="s">
        <v>92</v>
      </c>
      <c r="M757" s="150" t="s">
        <v>93</v>
      </c>
      <c r="N757" s="151" t="s">
        <v>92</v>
      </c>
      <c r="O757" s="151" t="s">
        <v>92</v>
      </c>
      <c r="P757" s="151" t="s">
        <v>92</v>
      </c>
      <c r="Q757" s="151" t="s">
        <v>93</v>
      </c>
      <c r="R757" s="149" t="s">
        <v>93</v>
      </c>
      <c r="S757" s="150" t="s">
        <v>93</v>
      </c>
      <c r="T757" s="151" t="s">
        <v>93</v>
      </c>
    </row>
    <row r="758" spans="1:20" ht="20.25" customHeight="1" x14ac:dyDescent="0.6">
      <c r="A758" s="60" t="s">
        <v>497</v>
      </c>
      <c r="B758" s="60" t="s">
        <v>502</v>
      </c>
      <c r="C758" s="60" t="s">
        <v>46</v>
      </c>
      <c r="D758" s="60" t="s">
        <v>167</v>
      </c>
      <c r="E758" s="149" t="s">
        <v>93</v>
      </c>
      <c r="F758" s="150" t="s">
        <v>93</v>
      </c>
      <c r="G758" s="151" t="s">
        <v>93</v>
      </c>
      <c r="H758" s="151" t="s">
        <v>93</v>
      </c>
      <c r="I758" s="151" t="s">
        <v>93</v>
      </c>
      <c r="J758" s="151" t="s">
        <v>93</v>
      </c>
      <c r="K758" s="149" t="s">
        <v>92</v>
      </c>
      <c r="L758" s="151" t="s">
        <v>93</v>
      </c>
      <c r="M758" s="150" t="s">
        <v>93</v>
      </c>
      <c r="N758" s="151" t="s">
        <v>92</v>
      </c>
      <c r="O758" s="151" t="s">
        <v>92</v>
      </c>
      <c r="P758" s="151" t="s">
        <v>93</v>
      </c>
      <c r="Q758" s="151" t="s">
        <v>93</v>
      </c>
      <c r="R758" s="149" t="s">
        <v>93</v>
      </c>
      <c r="S758" s="150" t="s">
        <v>93</v>
      </c>
      <c r="T758" s="151" t="s">
        <v>93</v>
      </c>
    </row>
    <row r="759" spans="1:20" ht="20.25" customHeight="1" x14ac:dyDescent="0.6">
      <c r="A759" s="60" t="s">
        <v>497</v>
      </c>
      <c r="B759" s="60" t="s">
        <v>502</v>
      </c>
      <c r="C759" s="60" t="s">
        <v>48</v>
      </c>
      <c r="D759" s="60" t="s">
        <v>167</v>
      </c>
      <c r="E759" s="149" t="s">
        <v>93</v>
      </c>
      <c r="F759" s="150" t="s">
        <v>93</v>
      </c>
      <c r="G759" s="151" t="s">
        <v>93</v>
      </c>
      <c r="H759" s="151" t="s">
        <v>93</v>
      </c>
      <c r="I759" s="151" t="s">
        <v>93</v>
      </c>
      <c r="J759" s="151" t="s">
        <v>93</v>
      </c>
      <c r="K759" s="149" t="s">
        <v>92</v>
      </c>
      <c r="L759" s="151" t="s">
        <v>93</v>
      </c>
      <c r="M759" s="150" t="s">
        <v>93</v>
      </c>
      <c r="N759" s="151" t="s">
        <v>93</v>
      </c>
      <c r="O759" s="151" t="s">
        <v>93</v>
      </c>
      <c r="P759" s="151" t="s">
        <v>93</v>
      </c>
      <c r="Q759" s="151" t="s">
        <v>93</v>
      </c>
      <c r="R759" s="149" t="s">
        <v>92</v>
      </c>
      <c r="S759" s="150" t="s">
        <v>93</v>
      </c>
      <c r="T759" s="151" t="s">
        <v>93</v>
      </c>
    </row>
    <row r="760" spans="1:20" ht="20.25" customHeight="1" x14ac:dyDescent="0.6">
      <c r="A760" s="60" t="s">
        <v>497</v>
      </c>
      <c r="B760" s="60" t="s">
        <v>503</v>
      </c>
      <c r="C760" s="60" t="s">
        <v>25</v>
      </c>
      <c r="D760" s="60" t="s">
        <v>165</v>
      </c>
      <c r="E760" s="149" t="s">
        <v>92</v>
      </c>
      <c r="F760" s="150" t="s">
        <v>92</v>
      </c>
      <c r="G760" s="151" t="s">
        <v>93</v>
      </c>
      <c r="H760" s="151" t="s">
        <v>92</v>
      </c>
      <c r="I760" s="151" t="s">
        <v>93</v>
      </c>
      <c r="J760" s="151" t="s">
        <v>92</v>
      </c>
      <c r="K760" s="149" t="s">
        <v>92</v>
      </c>
      <c r="L760" s="151" t="s">
        <v>93</v>
      </c>
      <c r="M760" s="150" t="s">
        <v>93</v>
      </c>
      <c r="N760" s="151" t="s">
        <v>92</v>
      </c>
      <c r="O760" s="151" t="s">
        <v>92</v>
      </c>
      <c r="P760" s="151" t="s">
        <v>92</v>
      </c>
      <c r="Q760" s="151" t="s">
        <v>92</v>
      </c>
      <c r="R760" s="149" t="s">
        <v>93</v>
      </c>
      <c r="S760" s="150" t="s">
        <v>93</v>
      </c>
      <c r="T760" s="151" t="s">
        <v>93</v>
      </c>
    </row>
    <row r="761" spans="1:20" ht="20.25" customHeight="1" x14ac:dyDescent="0.6">
      <c r="A761" s="60" t="s">
        <v>497</v>
      </c>
      <c r="B761" s="60" t="s">
        <v>504</v>
      </c>
      <c r="C761" s="60" t="s">
        <v>5</v>
      </c>
      <c r="D761" s="60" t="s">
        <v>165</v>
      </c>
      <c r="E761" s="149" t="s">
        <v>92</v>
      </c>
      <c r="F761" s="150" t="s">
        <v>92</v>
      </c>
      <c r="G761" s="151" t="s">
        <v>93</v>
      </c>
      <c r="H761" s="151" t="s">
        <v>92</v>
      </c>
      <c r="I761" s="151" t="s">
        <v>93</v>
      </c>
      <c r="J761" s="151" t="s">
        <v>93</v>
      </c>
      <c r="K761" s="149" t="s">
        <v>93</v>
      </c>
      <c r="L761" s="151" t="s">
        <v>93</v>
      </c>
      <c r="M761" s="150" t="s">
        <v>93</v>
      </c>
      <c r="N761" s="151" t="s">
        <v>92</v>
      </c>
      <c r="O761" s="151" t="s">
        <v>92</v>
      </c>
      <c r="P761" s="151" t="s">
        <v>92</v>
      </c>
      <c r="Q761" s="151" t="s">
        <v>92</v>
      </c>
      <c r="R761" s="149" t="s">
        <v>93</v>
      </c>
      <c r="S761" s="150" t="s">
        <v>92</v>
      </c>
      <c r="T761" s="151" t="s">
        <v>93</v>
      </c>
    </row>
    <row r="762" spans="1:20" ht="20.25" customHeight="1" x14ac:dyDescent="0.6">
      <c r="A762" s="60" t="s">
        <v>505</v>
      </c>
      <c r="B762" s="60" t="s">
        <v>506</v>
      </c>
      <c r="C762" s="60" t="s">
        <v>25</v>
      </c>
      <c r="D762" s="60" t="s">
        <v>165</v>
      </c>
      <c r="E762" s="149" t="s">
        <v>93</v>
      </c>
      <c r="F762" s="150" t="s">
        <v>93</v>
      </c>
      <c r="G762" s="151" t="s">
        <v>93</v>
      </c>
      <c r="H762" s="151" t="s">
        <v>92</v>
      </c>
      <c r="I762" s="151" t="s">
        <v>93</v>
      </c>
      <c r="J762" s="151" t="s">
        <v>92</v>
      </c>
      <c r="K762" s="149" t="s">
        <v>92</v>
      </c>
      <c r="L762" s="151" t="s">
        <v>93</v>
      </c>
      <c r="M762" s="150" t="s">
        <v>93</v>
      </c>
      <c r="N762" s="151" t="s">
        <v>92</v>
      </c>
      <c r="O762" s="151" t="s">
        <v>92</v>
      </c>
      <c r="P762" s="151" t="s">
        <v>92</v>
      </c>
      <c r="Q762" s="151" t="s">
        <v>92</v>
      </c>
      <c r="R762" s="149" t="s">
        <v>93</v>
      </c>
      <c r="S762" s="150" t="s">
        <v>93</v>
      </c>
      <c r="T762" s="151" t="s">
        <v>92</v>
      </c>
    </row>
    <row r="763" spans="1:20" ht="20.25" customHeight="1" x14ac:dyDescent="0.6">
      <c r="A763" s="60" t="s">
        <v>505</v>
      </c>
      <c r="B763" s="60" t="s">
        <v>507</v>
      </c>
      <c r="C763" s="60" t="s">
        <v>5</v>
      </c>
      <c r="D763" s="60" t="s">
        <v>165</v>
      </c>
      <c r="E763" s="149" t="s">
        <v>93</v>
      </c>
      <c r="F763" s="150" t="s">
        <v>92</v>
      </c>
      <c r="G763" s="151" t="s">
        <v>93</v>
      </c>
      <c r="H763" s="151" t="s">
        <v>93</v>
      </c>
      <c r="I763" s="151" t="s">
        <v>93</v>
      </c>
      <c r="J763" s="151" t="s">
        <v>92</v>
      </c>
      <c r="K763" s="149" t="s">
        <v>93</v>
      </c>
      <c r="L763" s="151" t="s">
        <v>93</v>
      </c>
      <c r="M763" s="150" t="s">
        <v>93</v>
      </c>
      <c r="N763" s="151" t="s">
        <v>93</v>
      </c>
      <c r="O763" s="151" t="s">
        <v>92</v>
      </c>
      <c r="P763" s="151" t="s">
        <v>93</v>
      </c>
      <c r="Q763" s="151" t="s">
        <v>93</v>
      </c>
      <c r="R763" s="149" t="s">
        <v>93</v>
      </c>
      <c r="S763" s="150" t="s">
        <v>92</v>
      </c>
      <c r="T763" s="151" t="s">
        <v>93</v>
      </c>
    </row>
    <row r="764" spans="1:20" ht="20.25" customHeight="1" x14ac:dyDescent="0.6">
      <c r="A764" s="60" t="s">
        <v>505</v>
      </c>
      <c r="B764" s="60" t="s">
        <v>508</v>
      </c>
      <c r="C764" s="60" t="s">
        <v>23</v>
      </c>
      <c r="D764" s="60" t="s">
        <v>167</v>
      </c>
      <c r="E764" s="149" t="s">
        <v>93</v>
      </c>
      <c r="F764" s="150" t="s">
        <v>93</v>
      </c>
      <c r="G764" s="151" t="s">
        <v>93</v>
      </c>
      <c r="H764" s="151" t="s">
        <v>93</v>
      </c>
      <c r="I764" s="151" t="s">
        <v>93</v>
      </c>
      <c r="J764" s="151" t="s">
        <v>92</v>
      </c>
      <c r="K764" s="149" t="s">
        <v>92</v>
      </c>
      <c r="L764" s="151" t="s">
        <v>93</v>
      </c>
      <c r="M764" s="150" t="s">
        <v>93</v>
      </c>
      <c r="N764" s="151" t="s">
        <v>92</v>
      </c>
      <c r="O764" s="151" t="s">
        <v>92</v>
      </c>
      <c r="P764" s="151" t="s">
        <v>93</v>
      </c>
      <c r="Q764" s="151" t="s">
        <v>93</v>
      </c>
      <c r="R764" s="149" t="s">
        <v>93</v>
      </c>
      <c r="S764" s="150" t="s">
        <v>93</v>
      </c>
      <c r="T764" s="151" t="s">
        <v>93</v>
      </c>
    </row>
    <row r="765" spans="1:20" ht="20.25" customHeight="1" x14ac:dyDescent="0.6">
      <c r="A765" s="60" t="s">
        <v>505</v>
      </c>
      <c r="B765" s="60" t="s">
        <v>508</v>
      </c>
      <c r="C765" s="60" t="s">
        <v>25</v>
      </c>
      <c r="D765" s="60" t="s">
        <v>167</v>
      </c>
      <c r="E765" s="149" t="s">
        <v>93</v>
      </c>
      <c r="F765" s="150" t="s">
        <v>93</v>
      </c>
      <c r="G765" s="151" t="s">
        <v>93</v>
      </c>
      <c r="H765" s="151" t="s">
        <v>93</v>
      </c>
      <c r="I765" s="151" t="s">
        <v>93</v>
      </c>
      <c r="J765" s="151" t="s">
        <v>92</v>
      </c>
      <c r="K765" s="149" t="s">
        <v>93</v>
      </c>
      <c r="L765" s="151" t="s">
        <v>93</v>
      </c>
      <c r="M765" s="150" t="s">
        <v>93</v>
      </c>
      <c r="N765" s="151" t="s">
        <v>92</v>
      </c>
      <c r="O765" s="151" t="s">
        <v>92</v>
      </c>
      <c r="P765" s="151" t="s">
        <v>92</v>
      </c>
      <c r="Q765" s="151" t="s">
        <v>92</v>
      </c>
      <c r="R765" s="149" t="s">
        <v>93</v>
      </c>
      <c r="S765" s="150" t="s">
        <v>93</v>
      </c>
      <c r="T765" s="151" t="s">
        <v>93</v>
      </c>
    </row>
    <row r="766" spans="1:20" ht="20.25" customHeight="1" x14ac:dyDescent="0.6">
      <c r="A766" s="60" t="s">
        <v>505</v>
      </c>
      <c r="B766" s="60" t="s">
        <v>508</v>
      </c>
      <c r="C766" s="60" t="s">
        <v>34</v>
      </c>
      <c r="D766" s="60" t="s">
        <v>167</v>
      </c>
      <c r="E766" s="149" t="s">
        <v>93</v>
      </c>
      <c r="F766" s="150" t="s">
        <v>93</v>
      </c>
      <c r="G766" s="151" t="s">
        <v>93</v>
      </c>
      <c r="H766" s="151" t="s">
        <v>93</v>
      </c>
      <c r="I766" s="151" t="s">
        <v>93</v>
      </c>
      <c r="J766" s="151" t="s">
        <v>92</v>
      </c>
      <c r="K766" s="149" t="s">
        <v>93</v>
      </c>
      <c r="L766" s="151" t="s">
        <v>93</v>
      </c>
      <c r="M766" s="150" t="s">
        <v>93</v>
      </c>
      <c r="N766" s="151" t="s">
        <v>92</v>
      </c>
      <c r="O766" s="151" t="s">
        <v>92</v>
      </c>
      <c r="P766" s="151" t="s">
        <v>93</v>
      </c>
      <c r="Q766" s="151" t="s">
        <v>92</v>
      </c>
      <c r="R766" s="149" t="s">
        <v>93</v>
      </c>
      <c r="S766" s="150" t="s">
        <v>93</v>
      </c>
      <c r="T766" s="151" t="s">
        <v>93</v>
      </c>
    </row>
    <row r="767" spans="1:20" ht="20.25" customHeight="1" x14ac:dyDescent="0.6">
      <c r="A767" s="60" t="s">
        <v>505</v>
      </c>
      <c r="B767" s="60" t="s">
        <v>508</v>
      </c>
      <c r="C767" s="60" t="s">
        <v>40</v>
      </c>
      <c r="D767" s="60" t="s">
        <v>167</v>
      </c>
      <c r="E767" s="149" t="s">
        <v>93</v>
      </c>
      <c r="F767" s="150" t="s">
        <v>93</v>
      </c>
      <c r="G767" s="151" t="s">
        <v>92</v>
      </c>
      <c r="H767" s="151" t="s">
        <v>93</v>
      </c>
      <c r="I767" s="151" t="s">
        <v>92</v>
      </c>
      <c r="J767" s="151" t="s">
        <v>92</v>
      </c>
      <c r="K767" s="149" t="s">
        <v>92</v>
      </c>
      <c r="L767" s="151" t="s">
        <v>93</v>
      </c>
      <c r="M767" s="150" t="s">
        <v>93</v>
      </c>
      <c r="N767" s="151" t="s">
        <v>92</v>
      </c>
      <c r="O767" s="151" t="s">
        <v>92</v>
      </c>
      <c r="P767" s="151" t="s">
        <v>93</v>
      </c>
      <c r="Q767" s="151" t="s">
        <v>93</v>
      </c>
      <c r="R767" s="149" t="s">
        <v>93</v>
      </c>
      <c r="S767" s="150" t="s">
        <v>93</v>
      </c>
      <c r="T767" s="151" t="s">
        <v>93</v>
      </c>
    </row>
    <row r="768" spans="1:20" ht="20.25" customHeight="1" x14ac:dyDescent="0.6">
      <c r="A768" s="60" t="s">
        <v>505</v>
      </c>
      <c r="B768" s="60" t="s">
        <v>508</v>
      </c>
      <c r="C768" s="60" t="s">
        <v>44</v>
      </c>
      <c r="D768" s="60" t="s">
        <v>167</v>
      </c>
      <c r="E768" s="149" t="s">
        <v>93</v>
      </c>
      <c r="F768" s="150" t="s">
        <v>93</v>
      </c>
      <c r="G768" s="151" t="s">
        <v>93</v>
      </c>
      <c r="H768" s="151" t="s">
        <v>93</v>
      </c>
      <c r="I768" s="151" t="s">
        <v>93</v>
      </c>
      <c r="J768" s="151" t="s">
        <v>92</v>
      </c>
      <c r="K768" s="149" t="s">
        <v>92</v>
      </c>
      <c r="L768" s="151" t="s">
        <v>93</v>
      </c>
      <c r="M768" s="150" t="s">
        <v>93</v>
      </c>
      <c r="N768" s="151" t="s">
        <v>92</v>
      </c>
      <c r="O768" s="151" t="s">
        <v>92</v>
      </c>
      <c r="P768" s="151" t="s">
        <v>92</v>
      </c>
      <c r="Q768" s="151" t="s">
        <v>92</v>
      </c>
      <c r="R768" s="149" t="s">
        <v>93</v>
      </c>
      <c r="S768" s="150" t="s">
        <v>93</v>
      </c>
      <c r="T768" s="151" t="s">
        <v>93</v>
      </c>
    </row>
    <row r="769" spans="1:20" ht="20.25" customHeight="1" x14ac:dyDescent="0.6">
      <c r="A769" s="60" t="s">
        <v>505</v>
      </c>
      <c r="B769" s="60" t="s">
        <v>508</v>
      </c>
      <c r="C769" s="60" t="s">
        <v>46</v>
      </c>
      <c r="D769" s="60" t="s">
        <v>167</v>
      </c>
      <c r="E769" s="149" t="s">
        <v>93</v>
      </c>
      <c r="F769" s="150" t="s">
        <v>93</v>
      </c>
      <c r="G769" s="151" t="s">
        <v>93</v>
      </c>
      <c r="H769" s="151" t="s">
        <v>93</v>
      </c>
      <c r="I769" s="151" t="s">
        <v>92</v>
      </c>
      <c r="J769" s="151" t="s">
        <v>92</v>
      </c>
      <c r="K769" s="149" t="s">
        <v>92</v>
      </c>
      <c r="L769" s="151" t="s">
        <v>93</v>
      </c>
      <c r="M769" s="150" t="s">
        <v>93</v>
      </c>
      <c r="N769" s="151" t="s">
        <v>92</v>
      </c>
      <c r="O769" s="151" t="s">
        <v>92</v>
      </c>
      <c r="P769" s="151" t="s">
        <v>92</v>
      </c>
      <c r="Q769" s="151" t="s">
        <v>92</v>
      </c>
      <c r="R769" s="149" t="s">
        <v>93</v>
      </c>
      <c r="S769" s="150" t="s">
        <v>93</v>
      </c>
      <c r="T769" s="151" t="s">
        <v>93</v>
      </c>
    </row>
    <row r="770" spans="1:20" ht="20.25" customHeight="1" x14ac:dyDescent="0.6">
      <c r="A770" s="60" t="s">
        <v>505</v>
      </c>
      <c r="B770" s="60" t="s">
        <v>508</v>
      </c>
      <c r="C770" s="60" t="s">
        <v>48</v>
      </c>
      <c r="D770" s="60" t="s">
        <v>167</v>
      </c>
      <c r="E770" s="149" t="s">
        <v>93</v>
      </c>
      <c r="F770" s="150" t="s">
        <v>93</v>
      </c>
      <c r="G770" s="151" t="s">
        <v>93</v>
      </c>
      <c r="H770" s="151" t="s">
        <v>92</v>
      </c>
      <c r="I770" s="151" t="s">
        <v>92</v>
      </c>
      <c r="J770" s="151" t="s">
        <v>92</v>
      </c>
      <c r="K770" s="149" t="s">
        <v>92</v>
      </c>
      <c r="L770" s="151" t="s">
        <v>92</v>
      </c>
      <c r="M770" s="150" t="s">
        <v>93</v>
      </c>
      <c r="N770" s="151" t="s">
        <v>92</v>
      </c>
      <c r="O770" s="151" t="s">
        <v>92</v>
      </c>
      <c r="P770" s="151" t="s">
        <v>93</v>
      </c>
      <c r="Q770" s="151" t="s">
        <v>93</v>
      </c>
      <c r="R770" s="149" t="s">
        <v>93</v>
      </c>
      <c r="S770" s="150" t="s">
        <v>93</v>
      </c>
      <c r="T770" s="151" t="s">
        <v>93</v>
      </c>
    </row>
    <row r="771" spans="1:20" ht="20.25" customHeight="1" x14ac:dyDescent="0.6">
      <c r="A771" s="60" t="s">
        <v>509</v>
      </c>
      <c r="B771" s="60" t="s">
        <v>510</v>
      </c>
      <c r="C771" s="60" t="s">
        <v>44</v>
      </c>
      <c r="D771" s="60" t="s">
        <v>165</v>
      </c>
      <c r="E771" s="149" t="s">
        <v>92</v>
      </c>
      <c r="F771" s="150" t="s">
        <v>92</v>
      </c>
      <c r="G771" s="151" t="s">
        <v>93</v>
      </c>
      <c r="H771" s="151" t="s">
        <v>92</v>
      </c>
      <c r="I771" s="151" t="s">
        <v>93</v>
      </c>
      <c r="J771" s="151" t="s">
        <v>92</v>
      </c>
      <c r="K771" s="149" t="s">
        <v>92</v>
      </c>
      <c r="L771" s="151" t="s">
        <v>93</v>
      </c>
      <c r="M771" s="150" t="s">
        <v>93</v>
      </c>
      <c r="N771" s="151" t="s">
        <v>92</v>
      </c>
      <c r="O771" s="151" t="s">
        <v>92</v>
      </c>
      <c r="P771" s="151" t="s">
        <v>92</v>
      </c>
      <c r="Q771" s="151" t="s">
        <v>92</v>
      </c>
      <c r="R771" s="149" t="s">
        <v>93</v>
      </c>
      <c r="S771" s="150" t="s">
        <v>93</v>
      </c>
      <c r="T771" s="151" t="s">
        <v>93</v>
      </c>
    </row>
    <row r="772" spans="1:20" ht="20.25" customHeight="1" x14ac:dyDescent="0.6">
      <c r="A772" s="60" t="s">
        <v>509</v>
      </c>
      <c r="B772" s="60" t="s">
        <v>511</v>
      </c>
      <c r="C772" s="60" t="s">
        <v>34</v>
      </c>
      <c r="D772" s="60" t="s">
        <v>165</v>
      </c>
      <c r="E772" s="149" t="s">
        <v>93</v>
      </c>
      <c r="F772" s="150" t="s">
        <v>93</v>
      </c>
      <c r="G772" s="151" t="s">
        <v>92</v>
      </c>
      <c r="H772" s="151" t="s">
        <v>92</v>
      </c>
      <c r="I772" s="151" t="s">
        <v>92</v>
      </c>
      <c r="J772" s="151" t="s">
        <v>92</v>
      </c>
      <c r="K772" s="149" t="s">
        <v>92</v>
      </c>
      <c r="L772" s="151" t="s">
        <v>93</v>
      </c>
      <c r="M772" s="150" t="s">
        <v>93</v>
      </c>
      <c r="N772" s="151" t="s">
        <v>92</v>
      </c>
      <c r="O772" s="151" t="s">
        <v>92</v>
      </c>
      <c r="P772" s="151" t="s">
        <v>92</v>
      </c>
      <c r="Q772" s="151" t="s">
        <v>93</v>
      </c>
      <c r="R772" s="149" t="s">
        <v>93</v>
      </c>
      <c r="S772" s="150" t="s">
        <v>93</v>
      </c>
      <c r="T772" s="151" t="s">
        <v>93</v>
      </c>
    </row>
    <row r="773" spans="1:20" ht="20.25" customHeight="1" x14ac:dyDescent="0.6">
      <c r="A773" s="60" t="s">
        <v>509</v>
      </c>
      <c r="B773" s="60" t="s">
        <v>512</v>
      </c>
      <c r="C773" s="60" t="s">
        <v>23</v>
      </c>
      <c r="D773" s="60" t="s">
        <v>167</v>
      </c>
      <c r="E773" s="149" t="s">
        <v>93</v>
      </c>
      <c r="F773" s="150" t="s">
        <v>93</v>
      </c>
      <c r="G773" s="151" t="s">
        <v>93</v>
      </c>
      <c r="H773" s="151" t="s">
        <v>93</v>
      </c>
      <c r="I773" s="151" t="s">
        <v>93</v>
      </c>
      <c r="J773" s="151" t="s">
        <v>93</v>
      </c>
      <c r="K773" s="149" t="s">
        <v>93</v>
      </c>
      <c r="L773" s="151" t="s">
        <v>93</v>
      </c>
      <c r="M773" s="150" t="s">
        <v>93</v>
      </c>
      <c r="N773" s="151" t="s">
        <v>92</v>
      </c>
      <c r="O773" s="151" t="s">
        <v>92</v>
      </c>
      <c r="P773" s="151" t="s">
        <v>93</v>
      </c>
      <c r="Q773" s="151" t="s">
        <v>93</v>
      </c>
      <c r="R773" s="149" t="s">
        <v>93</v>
      </c>
      <c r="S773" s="150" t="s">
        <v>93</v>
      </c>
      <c r="T773" s="151" t="s">
        <v>93</v>
      </c>
    </row>
    <row r="774" spans="1:20" ht="20.25" customHeight="1" x14ac:dyDescent="0.6">
      <c r="A774" s="60" t="s">
        <v>509</v>
      </c>
      <c r="B774" s="60" t="s">
        <v>512</v>
      </c>
      <c r="C774" s="60" t="s">
        <v>40</v>
      </c>
      <c r="D774" s="60" t="s">
        <v>167</v>
      </c>
      <c r="E774" s="149" t="s">
        <v>93</v>
      </c>
      <c r="F774" s="150" t="s">
        <v>93</v>
      </c>
      <c r="G774" s="151" t="s">
        <v>93</v>
      </c>
      <c r="H774" s="151" t="s">
        <v>93</v>
      </c>
      <c r="I774" s="151" t="s">
        <v>93</v>
      </c>
      <c r="J774" s="151" t="s">
        <v>93</v>
      </c>
      <c r="K774" s="149" t="s">
        <v>93</v>
      </c>
      <c r="L774" s="151" t="s">
        <v>93</v>
      </c>
      <c r="M774" s="150" t="s">
        <v>93</v>
      </c>
      <c r="N774" s="151" t="s">
        <v>93</v>
      </c>
      <c r="O774" s="151" t="s">
        <v>92</v>
      </c>
      <c r="P774" s="151" t="s">
        <v>93</v>
      </c>
      <c r="Q774" s="151" t="s">
        <v>93</v>
      </c>
      <c r="R774" s="149" t="s">
        <v>92</v>
      </c>
      <c r="S774" s="150" t="s">
        <v>93</v>
      </c>
      <c r="T774" s="151" t="s">
        <v>93</v>
      </c>
    </row>
    <row r="775" spans="1:20" ht="20.25" customHeight="1" x14ac:dyDescent="0.6">
      <c r="A775" s="60" t="s">
        <v>509</v>
      </c>
      <c r="B775" s="60" t="s">
        <v>512</v>
      </c>
      <c r="C775" s="60" t="s">
        <v>46</v>
      </c>
      <c r="D775" s="60" t="s">
        <v>167</v>
      </c>
      <c r="E775" s="149" t="s">
        <v>93</v>
      </c>
      <c r="F775" s="150" t="s">
        <v>93</v>
      </c>
      <c r="G775" s="151" t="s">
        <v>93</v>
      </c>
      <c r="H775" s="151" t="s">
        <v>93</v>
      </c>
      <c r="I775" s="151" t="s">
        <v>93</v>
      </c>
      <c r="J775" s="151" t="s">
        <v>93</v>
      </c>
      <c r="K775" s="149" t="s">
        <v>93</v>
      </c>
      <c r="L775" s="151" t="s">
        <v>93</v>
      </c>
      <c r="M775" s="150" t="s">
        <v>93</v>
      </c>
      <c r="N775" s="151" t="s">
        <v>93</v>
      </c>
      <c r="O775" s="151" t="s">
        <v>92</v>
      </c>
      <c r="P775" s="151" t="s">
        <v>93</v>
      </c>
      <c r="Q775" s="151" t="s">
        <v>93</v>
      </c>
      <c r="R775" s="149" t="s">
        <v>93</v>
      </c>
      <c r="S775" s="150" t="s">
        <v>93</v>
      </c>
      <c r="T775" s="151" t="s">
        <v>93</v>
      </c>
    </row>
    <row r="776" spans="1:20" ht="20.25" customHeight="1" x14ac:dyDescent="0.6">
      <c r="A776" s="60" t="s">
        <v>509</v>
      </c>
      <c r="B776" s="60" t="s">
        <v>512</v>
      </c>
      <c r="C776" s="60" t="s">
        <v>48</v>
      </c>
      <c r="D776" s="60" t="s">
        <v>167</v>
      </c>
      <c r="E776" s="149" t="s">
        <v>93</v>
      </c>
      <c r="F776" s="150" t="s">
        <v>93</v>
      </c>
      <c r="G776" s="151" t="s">
        <v>93</v>
      </c>
      <c r="H776" s="151" t="s">
        <v>93</v>
      </c>
      <c r="I776" s="151" t="s">
        <v>93</v>
      </c>
      <c r="J776" s="151" t="s">
        <v>93</v>
      </c>
      <c r="K776" s="149" t="s">
        <v>93</v>
      </c>
      <c r="L776" s="151" t="s">
        <v>93</v>
      </c>
      <c r="M776" s="150" t="s">
        <v>93</v>
      </c>
      <c r="N776" s="151" t="s">
        <v>92</v>
      </c>
      <c r="O776" s="151" t="s">
        <v>92</v>
      </c>
      <c r="P776" s="151" t="s">
        <v>93</v>
      </c>
      <c r="Q776" s="151" t="s">
        <v>92</v>
      </c>
      <c r="R776" s="149" t="s">
        <v>92</v>
      </c>
      <c r="S776" s="150" t="s">
        <v>93</v>
      </c>
      <c r="T776" s="151" t="s">
        <v>93</v>
      </c>
    </row>
    <row r="777" spans="1:20" ht="20.25" customHeight="1" x14ac:dyDescent="0.6">
      <c r="A777" s="60" t="s">
        <v>509</v>
      </c>
      <c r="B777" s="60" t="s">
        <v>513</v>
      </c>
      <c r="C777" s="60" t="s">
        <v>5</v>
      </c>
      <c r="D777" s="60" t="s">
        <v>165</v>
      </c>
      <c r="E777" s="149" t="s">
        <v>93</v>
      </c>
      <c r="F777" s="150" t="s">
        <v>93</v>
      </c>
      <c r="G777" s="151" t="s">
        <v>93</v>
      </c>
      <c r="H777" s="151" t="s">
        <v>92</v>
      </c>
      <c r="I777" s="151" t="s">
        <v>92</v>
      </c>
      <c r="J777" s="151" t="s">
        <v>92</v>
      </c>
      <c r="K777" s="149" t="s">
        <v>92</v>
      </c>
      <c r="L777" s="151" t="s">
        <v>92</v>
      </c>
      <c r="M777" s="150" t="s">
        <v>93</v>
      </c>
      <c r="N777" s="151" t="s">
        <v>92</v>
      </c>
      <c r="O777" s="151" t="s">
        <v>92</v>
      </c>
      <c r="P777" s="151" t="s">
        <v>92</v>
      </c>
      <c r="Q777" s="151" t="s">
        <v>92</v>
      </c>
      <c r="R777" s="149" t="s">
        <v>93</v>
      </c>
      <c r="S777" s="150" t="s">
        <v>92</v>
      </c>
      <c r="T777" s="151" t="s">
        <v>93</v>
      </c>
    </row>
    <row r="778" spans="1:20" ht="20.25" customHeight="1" x14ac:dyDescent="0.6">
      <c r="A778" s="60" t="s">
        <v>509</v>
      </c>
      <c r="B778" s="60" t="s">
        <v>513</v>
      </c>
      <c r="C778" s="60" t="s">
        <v>48</v>
      </c>
      <c r="D778" s="60" t="s">
        <v>165</v>
      </c>
      <c r="E778" s="149" t="s">
        <v>93</v>
      </c>
      <c r="F778" s="150" t="s">
        <v>93</v>
      </c>
      <c r="G778" s="151" t="s">
        <v>93</v>
      </c>
      <c r="H778" s="151" t="s">
        <v>93</v>
      </c>
      <c r="I778" s="151" t="s">
        <v>93</v>
      </c>
      <c r="J778" s="151" t="s">
        <v>92</v>
      </c>
      <c r="K778" s="149" t="s">
        <v>92</v>
      </c>
      <c r="L778" s="151" t="s">
        <v>93</v>
      </c>
      <c r="M778" s="150" t="s">
        <v>93</v>
      </c>
      <c r="N778" s="151" t="s">
        <v>93</v>
      </c>
      <c r="O778" s="151" t="s">
        <v>93</v>
      </c>
      <c r="P778" s="151" t="s">
        <v>93</v>
      </c>
      <c r="Q778" s="151" t="s">
        <v>93</v>
      </c>
      <c r="R778" s="149" t="s">
        <v>93</v>
      </c>
      <c r="S778" s="150" t="s">
        <v>93</v>
      </c>
      <c r="T778" s="151" t="s">
        <v>93</v>
      </c>
    </row>
    <row r="779" spans="1:20" s="123" customFormat="1" ht="27.75" customHeight="1" x14ac:dyDescent="0.6">
      <c r="A779" s="152"/>
      <c r="B779" s="153" t="s">
        <v>557</v>
      </c>
      <c r="C779" s="152"/>
      <c r="D779" s="152"/>
      <c r="E779" s="154">
        <f t="shared" ref="E779:T779" si="0">COUNTIF(E7:E778,"Yes")</f>
        <v>144</v>
      </c>
      <c r="F779" s="155">
        <f t="shared" si="0"/>
        <v>290</v>
      </c>
      <c r="G779" s="152">
        <f t="shared" si="0"/>
        <v>131</v>
      </c>
      <c r="H779" s="152">
        <f t="shared" si="0"/>
        <v>325</v>
      </c>
      <c r="I779" s="152">
        <f t="shared" si="0"/>
        <v>144</v>
      </c>
      <c r="J779" s="152">
        <f t="shared" si="0"/>
        <v>425</v>
      </c>
      <c r="K779" s="152">
        <f t="shared" si="0"/>
        <v>583</v>
      </c>
      <c r="L779" s="152">
        <f t="shared" si="0"/>
        <v>185</v>
      </c>
      <c r="M779" s="152">
        <f t="shared" si="0"/>
        <v>92</v>
      </c>
      <c r="N779" s="152">
        <f t="shared" si="0"/>
        <v>624</v>
      </c>
      <c r="O779" s="152">
        <f t="shared" si="0"/>
        <v>724</v>
      </c>
      <c r="P779" s="152">
        <f t="shared" si="0"/>
        <v>426</v>
      </c>
      <c r="Q779" s="152">
        <f t="shared" si="0"/>
        <v>409</v>
      </c>
      <c r="R779" s="152">
        <f t="shared" si="0"/>
        <v>210</v>
      </c>
      <c r="S779" s="152">
        <f t="shared" si="0"/>
        <v>144</v>
      </c>
      <c r="T779" s="152">
        <f t="shared" si="0"/>
        <v>50</v>
      </c>
    </row>
    <row r="780" spans="1:20" ht="20.25" customHeight="1" x14ac:dyDescent="0.6">
      <c r="A780" s="361" t="s">
        <v>558</v>
      </c>
      <c r="B780" s="361"/>
    </row>
    <row r="781" spans="1:20" ht="10.5" customHeight="1" x14ac:dyDescent="0.55000000000000004">
      <c r="A781" s="126"/>
      <c r="B781" s="126"/>
    </row>
    <row r="782" spans="1:20" ht="27.75" customHeight="1" x14ac:dyDescent="0.55000000000000004">
      <c r="A782" s="335" t="s">
        <v>837</v>
      </c>
      <c r="B782" s="335"/>
    </row>
    <row r="783" spans="1:20" ht="20.25" customHeight="1" x14ac:dyDescent="0.55000000000000004">
      <c r="A783" s="170" t="s">
        <v>838</v>
      </c>
      <c r="B783" s="126"/>
    </row>
  </sheetData>
  <autoFilter ref="A4:T780" xr:uid="{00000000-0009-0000-0000-00001E000000}"/>
  <mergeCells count="29">
    <mergeCell ref="A782:B782"/>
    <mergeCell ref="A1:B1"/>
    <mergeCell ref="A2:B2"/>
    <mergeCell ref="R4:R6"/>
    <mergeCell ref="S4:S6"/>
    <mergeCell ref="R3:S3"/>
    <mergeCell ref="A780:B780"/>
    <mergeCell ref="A3:D3"/>
    <mergeCell ref="E3:F3"/>
    <mergeCell ref="G3:J3"/>
    <mergeCell ref="K3:M3"/>
    <mergeCell ref="A4:A6"/>
    <mergeCell ref="B4:B6"/>
    <mergeCell ref="C4:C6"/>
    <mergeCell ref="D4:D6"/>
    <mergeCell ref="E4:E6"/>
    <mergeCell ref="T4:T6"/>
    <mergeCell ref="F4:F6"/>
    <mergeCell ref="G4:G6"/>
    <mergeCell ref="I4:I6"/>
    <mergeCell ref="J4:J6"/>
    <mergeCell ref="K4:K6"/>
    <mergeCell ref="M4:M6"/>
    <mergeCell ref="H4:H6"/>
    <mergeCell ref="L4:L6"/>
    <mergeCell ref="N4:N6"/>
    <mergeCell ref="O4:O6"/>
    <mergeCell ref="P4:P6"/>
    <mergeCell ref="Q4:Q6"/>
  </mergeCells>
  <conditionalFormatting sqref="A7:T778">
    <cfRule type="expression" dxfId="2" priority="1">
      <formula>MOD(ROW(),2)=0</formula>
    </cfRule>
  </conditionalFormatting>
  <hyperlinks>
    <hyperlink ref="A2:B2" location="TOC!A1" display="Return to Table of Contents" xr:uid="{00000000-0004-0000-1E00-000000000000}"/>
    <hyperlink ref="A780:B780" location="Glossary!A1" display="1See Glossary for definitions of abbreviations." xr:uid="{00000000-0004-0000-1E00-000001000000}"/>
  </hyperlinks>
  <pageMargins left="0.25" right="0.25" top="0.75" bottom="0.75" header="0.3" footer="0.3"/>
  <pageSetup scale="55" fitToWidth="0" fitToHeight="0" orientation="portrait" r:id="rId1"/>
  <headerFooter>
    <oddHeader>&amp;L2024-25 &amp;"Arial,Italic"Survey of Advanced Dental Education</oddHeader>
  </headerFooter>
  <rowBreaks count="14" manualBreakCount="14">
    <brk id="52" max="19" man="1"/>
    <brk id="108" max="19" man="1"/>
    <brk id="152" max="19" man="1"/>
    <brk id="204" max="19" man="1"/>
    <brk id="254" max="19" man="1"/>
    <brk id="298" max="19" man="1"/>
    <brk id="349" max="19" man="1"/>
    <brk id="406" max="19" man="1"/>
    <brk id="463" max="19" man="1"/>
    <brk id="515" max="19" man="1"/>
    <brk id="568" max="19" man="1"/>
    <brk id="624" max="19" man="1"/>
    <brk id="678" max="19" man="1"/>
    <brk id="733" max="19" man="1"/>
  </rowBreaks>
  <colBreaks count="3" manualBreakCount="3">
    <brk id="8" max="784" man="1"/>
    <brk id="13" max="784" man="1"/>
    <brk id="17" max="784"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pageSetUpPr fitToPage="1"/>
  </sheetPr>
  <dimension ref="A1:Q68"/>
  <sheetViews>
    <sheetView zoomScaleNormal="100" workbookViewId="0"/>
  </sheetViews>
  <sheetFormatPr defaultColWidth="9.26953125" defaultRowHeight="13" x14ac:dyDescent="0.6"/>
  <cols>
    <col min="1" max="1" width="9.26953125" style="2"/>
    <col min="2" max="2" width="14.1328125" style="2" customWidth="1"/>
    <col min="3" max="3" width="12.40625" style="2" customWidth="1"/>
    <col min="4" max="16384" width="9.26953125" style="2"/>
  </cols>
  <sheetData>
    <row r="1" spans="1:15" ht="16.75" x14ac:dyDescent="0.7">
      <c r="A1" s="56" t="s">
        <v>885</v>
      </c>
      <c r="B1" s="14"/>
      <c r="C1" s="14"/>
    </row>
    <row r="2" spans="1:15" ht="14.25" x14ac:dyDescent="0.65">
      <c r="A2" s="334" t="s">
        <v>3</v>
      </c>
      <c r="B2" s="334"/>
      <c r="C2" s="334"/>
    </row>
    <row r="5" spans="1:15" x14ac:dyDescent="0.6">
      <c r="O5" s="12"/>
    </row>
    <row r="7" spans="1:15" ht="12.75" customHeight="1" x14ac:dyDescent="0.6">
      <c r="C7" s="2" t="s">
        <v>559</v>
      </c>
      <c r="D7" s="2" t="s">
        <v>560</v>
      </c>
    </row>
    <row r="8" spans="1:15" ht="26" x14ac:dyDescent="0.6">
      <c r="B8" s="48" t="s">
        <v>886</v>
      </c>
      <c r="C8" s="2">
        <v>20</v>
      </c>
      <c r="D8" s="2">
        <v>166</v>
      </c>
      <c r="J8" s="2" t="s">
        <v>17</v>
      </c>
    </row>
    <row r="9" spans="1:15" ht="26" x14ac:dyDescent="0.6">
      <c r="B9" s="48" t="s">
        <v>652</v>
      </c>
      <c r="C9" s="2">
        <v>11</v>
      </c>
      <c r="D9" s="2">
        <v>101</v>
      </c>
      <c r="J9" s="2" t="s">
        <v>685</v>
      </c>
    </row>
    <row r="10" spans="1:15" ht="26" x14ac:dyDescent="0.6">
      <c r="B10" s="48" t="s">
        <v>653</v>
      </c>
      <c r="C10" s="2">
        <v>28</v>
      </c>
      <c r="D10" s="2">
        <v>94</v>
      </c>
      <c r="J10" s="2" t="s">
        <v>25</v>
      </c>
    </row>
    <row r="11" spans="1:15" ht="26" x14ac:dyDescent="0.6">
      <c r="B11" s="48" t="s">
        <v>654</v>
      </c>
      <c r="C11" s="2">
        <v>27</v>
      </c>
      <c r="D11" s="2">
        <v>87</v>
      </c>
      <c r="J11" s="2" t="s">
        <v>5</v>
      </c>
    </row>
    <row r="12" spans="1:15" ht="26" x14ac:dyDescent="0.6">
      <c r="B12" s="48" t="s">
        <v>561</v>
      </c>
      <c r="C12" s="2">
        <v>46</v>
      </c>
      <c r="D12" s="2">
        <v>68</v>
      </c>
      <c r="J12" s="2" t="s">
        <v>21</v>
      </c>
    </row>
    <row r="13" spans="1:15" ht="12.75" customHeight="1" x14ac:dyDescent="0.6">
      <c r="B13" s="48" t="s">
        <v>562</v>
      </c>
      <c r="C13" s="2">
        <v>45</v>
      </c>
      <c r="D13" s="2">
        <v>57</v>
      </c>
      <c r="J13" s="2" t="s">
        <v>9</v>
      </c>
    </row>
    <row r="14" spans="1:15" ht="26" x14ac:dyDescent="0.6">
      <c r="B14" s="48" t="s">
        <v>887</v>
      </c>
      <c r="C14" s="2">
        <v>40</v>
      </c>
      <c r="D14" s="2">
        <v>56</v>
      </c>
      <c r="J14" s="2" t="s">
        <v>38</v>
      </c>
    </row>
    <row r="15" spans="1:15" ht="26" x14ac:dyDescent="0.6">
      <c r="B15" s="48" t="s">
        <v>655</v>
      </c>
      <c r="C15" s="2">
        <v>38</v>
      </c>
      <c r="D15" s="2">
        <v>56</v>
      </c>
      <c r="J15" s="2" t="s">
        <v>44</v>
      </c>
    </row>
    <row r="16" spans="1:15" ht="26" x14ac:dyDescent="0.6">
      <c r="B16" s="48" t="s">
        <v>563</v>
      </c>
      <c r="C16" s="2">
        <v>13</v>
      </c>
      <c r="D16" s="2">
        <v>15</v>
      </c>
      <c r="J16" s="2" t="s">
        <v>23</v>
      </c>
    </row>
    <row r="17" spans="1:10" ht="26" x14ac:dyDescent="0.6">
      <c r="B17" s="48" t="s">
        <v>564</v>
      </c>
      <c r="C17" s="2">
        <v>11</v>
      </c>
      <c r="D17" s="2">
        <v>15</v>
      </c>
      <c r="J17" s="2" t="s">
        <v>36</v>
      </c>
    </row>
    <row r="18" spans="1:10" ht="26" x14ac:dyDescent="0.6">
      <c r="B18" s="48" t="s">
        <v>888</v>
      </c>
      <c r="C18" s="2">
        <v>11</v>
      </c>
      <c r="D18" s="2">
        <v>14</v>
      </c>
      <c r="J18" s="2" t="s">
        <v>32</v>
      </c>
    </row>
    <row r="19" spans="1:10" ht="26" x14ac:dyDescent="0.6">
      <c r="B19" s="48" t="s">
        <v>656</v>
      </c>
      <c r="C19" s="2">
        <v>2</v>
      </c>
      <c r="D19" s="2">
        <v>11</v>
      </c>
      <c r="I19" s="12"/>
      <c r="J19" s="2" t="s">
        <v>40</v>
      </c>
    </row>
    <row r="20" spans="1:10" x14ac:dyDescent="0.6">
      <c r="B20" s="2" t="s">
        <v>565</v>
      </c>
      <c r="C20" s="2">
        <v>7</v>
      </c>
      <c r="D20" s="2">
        <v>9</v>
      </c>
      <c r="J20" s="2" t="s">
        <v>46</v>
      </c>
    </row>
    <row r="21" spans="1:10" ht="12.75" customHeight="1" x14ac:dyDescent="0.6">
      <c r="B21" s="48" t="s">
        <v>889</v>
      </c>
      <c r="C21" s="2">
        <v>0</v>
      </c>
      <c r="D21" s="2">
        <v>9</v>
      </c>
      <c r="J21" s="2" t="s">
        <v>48</v>
      </c>
    </row>
    <row r="22" spans="1:10" ht="12.75" customHeight="1" x14ac:dyDescent="0.6">
      <c r="B22" s="48" t="s">
        <v>992</v>
      </c>
      <c r="C22" s="2">
        <v>5</v>
      </c>
      <c r="D22" s="2">
        <v>7</v>
      </c>
      <c r="J22" s="2" t="s">
        <v>30</v>
      </c>
    </row>
    <row r="23" spans="1:10" ht="26" x14ac:dyDescent="0.6">
      <c r="B23" s="48" t="s">
        <v>566</v>
      </c>
      <c r="C23" s="2">
        <v>6</v>
      </c>
      <c r="D23" s="2">
        <v>6</v>
      </c>
      <c r="J23" s="2" t="s">
        <v>19</v>
      </c>
    </row>
    <row r="24" spans="1:10" ht="26" x14ac:dyDescent="0.6">
      <c r="B24" s="48" t="s">
        <v>567</v>
      </c>
      <c r="C24" s="2">
        <v>1</v>
      </c>
      <c r="D24" s="2">
        <v>1</v>
      </c>
      <c r="J24" s="2" t="s">
        <v>7</v>
      </c>
    </row>
    <row r="25" spans="1:10" x14ac:dyDescent="0.6">
      <c r="J25" s="2" t="s">
        <v>34</v>
      </c>
    </row>
    <row r="30" spans="1:10" ht="13.5" x14ac:dyDescent="0.6">
      <c r="B30" s="174" t="s">
        <v>558</v>
      </c>
      <c r="C30" s="45"/>
      <c r="D30" s="45"/>
      <c r="E30" s="45"/>
    </row>
    <row r="31" spans="1:10" ht="13.25" x14ac:dyDescent="0.65">
      <c r="A31" s="6"/>
      <c r="B31" s="175"/>
      <c r="C31" s="43"/>
      <c r="D31" s="43"/>
    </row>
    <row r="32" spans="1:10" x14ac:dyDescent="0.6">
      <c r="B32" s="170" t="s">
        <v>891</v>
      </c>
    </row>
    <row r="33" spans="1:17" x14ac:dyDescent="0.6">
      <c r="B33" s="170" t="s">
        <v>838</v>
      </c>
    </row>
    <row r="35" spans="1:17" ht="16.75" x14ac:dyDescent="0.7">
      <c r="A35" s="56" t="s">
        <v>892</v>
      </c>
      <c r="B35" s="14"/>
      <c r="C35" s="14"/>
    </row>
    <row r="36" spans="1:17" ht="14.25" x14ac:dyDescent="0.65">
      <c r="A36" s="368" t="s">
        <v>3</v>
      </c>
      <c r="B36" s="368"/>
      <c r="C36" s="368"/>
    </row>
    <row r="39" spans="1:17" x14ac:dyDescent="0.6">
      <c r="C39" s="2" t="s">
        <v>568</v>
      </c>
      <c r="D39" s="2" t="s">
        <v>569</v>
      </c>
      <c r="E39" s="2" t="s">
        <v>570</v>
      </c>
    </row>
    <row r="40" spans="1:17" x14ac:dyDescent="0.6">
      <c r="C40" s="2" t="s">
        <v>5</v>
      </c>
      <c r="D40" s="2">
        <v>279</v>
      </c>
      <c r="E40" s="2">
        <v>28</v>
      </c>
      <c r="L40"/>
      <c r="M40"/>
    </row>
    <row r="41" spans="1:17" x14ac:dyDescent="0.6">
      <c r="C41" s="2" t="s">
        <v>48</v>
      </c>
      <c r="D41" s="2">
        <v>210</v>
      </c>
      <c r="E41" s="2">
        <v>40</v>
      </c>
      <c r="L41"/>
      <c r="M41"/>
    </row>
    <row r="42" spans="1:17" x14ac:dyDescent="0.6">
      <c r="C42" s="2" t="s">
        <v>571</v>
      </c>
      <c r="D42" s="2">
        <v>166</v>
      </c>
      <c r="E42" s="2">
        <v>46</v>
      </c>
      <c r="L42"/>
      <c r="M42"/>
    </row>
    <row r="43" spans="1:17" x14ac:dyDescent="0.6">
      <c r="C43" s="2" t="s">
        <v>46</v>
      </c>
      <c r="D43" s="2">
        <v>131</v>
      </c>
      <c r="E43" s="2">
        <v>45</v>
      </c>
      <c r="L43"/>
      <c r="M43"/>
    </row>
    <row r="44" spans="1:17" x14ac:dyDescent="0.6">
      <c r="C44" s="2" t="s">
        <v>25</v>
      </c>
      <c r="D44" s="2">
        <v>85</v>
      </c>
      <c r="E44" s="2">
        <v>20</v>
      </c>
      <c r="L44"/>
      <c r="M44"/>
    </row>
    <row r="45" spans="1:17" x14ac:dyDescent="0.6">
      <c r="C45" s="2" t="s">
        <v>44</v>
      </c>
      <c r="D45" s="2">
        <v>63</v>
      </c>
      <c r="E45" s="2">
        <v>27</v>
      </c>
      <c r="L45"/>
      <c r="M45"/>
    </row>
    <row r="46" spans="1:17" x14ac:dyDescent="0.6">
      <c r="C46" s="2" t="s">
        <v>23</v>
      </c>
      <c r="D46" s="2">
        <v>48</v>
      </c>
      <c r="E46" s="2">
        <v>38</v>
      </c>
      <c r="L46"/>
      <c r="M46"/>
      <c r="Q46" s="12"/>
    </row>
    <row r="47" spans="1:17" x14ac:dyDescent="0.6">
      <c r="C47" s="2" t="s">
        <v>38</v>
      </c>
      <c r="D47" s="2">
        <v>40</v>
      </c>
      <c r="E47" s="2">
        <v>11</v>
      </c>
      <c r="L47"/>
      <c r="M47"/>
    </row>
    <row r="48" spans="1:17" x14ac:dyDescent="0.6">
      <c r="C48" s="2" t="s">
        <v>34</v>
      </c>
      <c r="D48" s="2">
        <v>29</v>
      </c>
      <c r="E48" s="2">
        <v>11</v>
      </c>
      <c r="L48"/>
      <c r="M48"/>
    </row>
    <row r="49" spans="2:13" x14ac:dyDescent="0.6">
      <c r="C49" s="2" t="s">
        <v>21</v>
      </c>
      <c r="D49" s="2">
        <v>28</v>
      </c>
      <c r="E49" s="2">
        <v>13</v>
      </c>
      <c r="L49"/>
      <c r="M49"/>
    </row>
    <row r="50" spans="2:13" x14ac:dyDescent="0.6">
      <c r="C50" s="2" t="s">
        <v>30</v>
      </c>
      <c r="D50" s="2">
        <v>23</v>
      </c>
      <c r="E50" s="2">
        <v>11</v>
      </c>
      <c r="L50"/>
      <c r="M50"/>
    </row>
    <row r="51" spans="2:13" x14ac:dyDescent="0.6">
      <c r="C51" s="2" t="s">
        <v>36</v>
      </c>
      <c r="D51" s="2">
        <v>22</v>
      </c>
      <c r="E51" s="2">
        <v>6</v>
      </c>
      <c r="L51"/>
      <c r="M51"/>
    </row>
    <row r="52" spans="2:13" x14ac:dyDescent="0.6">
      <c r="C52" s="2" t="s">
        <v>32</v>
      </c>
      <c r="D52" s="2">
        <v>19</v>
      </c>
      <c r="E52" s="2">
        <v>7</v>
      </c>
      <c r="L52"/>
      <c r="M52"/>
    </row>
    <row r="53" spans="2:13" x14ac:dyDescent="0.6">
      <c r="C53" s="2" t="s">
        <v>17</v>
      </c>
      <c r="D53" s="2">
        <v>4</v>
      </c>
      <c r="E53" s="2">
        <v>5</v>
      </c>
      <c r="L53"/>
      <c r="M53"/>
    </row>
    <row r="54" spans="2:13" x14ac:dyDescent="0.6">
      <c r="C54" s="2" t="s">
        <v>9</v>
      </c>
      <c r="D54" s="2">
        <v>3</v>
      </c>
      <c r="E54" s="2">
        <v>2</v>
      </c>
      <c r="L54"/>
      <c r="M54"/>
    </row>
    <row r="55" spans="2:13" ht="26" x14ac:dyDescent="0.6">
      <c r="C55" s="48" t="s">
        <v>572</v>
      </c>
      <c r="D55" s="2">
        <v>2</v>
      </c>
      <c r="E55" s="2">
        <v>1</v>
      </c>
      <c r="L55"/>
      <c r="M55"/>
    </row>
    <row r="56" spans="2:13" x14ac:dyDescent="0.6">
      <c r="D56" s="2">
        <f>SUM(D40:D55)</f>
        <v>1152</v>
      </c>
      <c r="L56"/>
      <c r="M56"/>
    </row>
    <row r="57" spans="2:13" x14ac:dyDescent="0.6">
      <c r="L57"/>
      <c r="M57"/>
    </row>
    <row r="63" spans="2:13" ht="13.5" x14ac:dyDescent="0.6">
      <c r="B63" s="174" t="s">
        <v>558</v>
      </c>
      <c r="C63" s="44"/>
      <c r="D63" s="44"/>
      <c r="E63" s="44"/>
    </row>
    <row r="64" spans="2:13" ht="13.5" x14ac:dyDescent="0.6">
      <c r="B64" s="9" t="s">
        <v>890</v>
      </c>
    </row>
    <row r="65" spans="1:2" x14ac:dyDescent="0.6">
      <c r="A65" s="6"/>
      <c r="B65" s="9"/>
    </row>
    <row r="66" spans="1:2" x14ac:dyDescent="0.6">
      <c r="B66" s="170" t="s">
        <v>837</v>
      </c>
    </row>
    <row r="67" spans="1:2" x14ac:dyDescent="0.6">
      <c r="B67" s="170" t="s">
        <v>838</v>
      </c>
    </row>
    <row r="68" spans="1:2" x14ac:dyDescent="0.6">
      <c r="B68" s="9"/>
    </row>
  </sheetData>
  <sortState xmlns:xlrd2="http://schemas.microsoft.com/office/spreadsheetml/2017/richdata2" ref="C40:E55">
    <sortCondition descending="1" ref="D40:D55"/>
    <sortCondition descending="1" ref="E40:E55"/>
  </sortState>
  <mergeCells count="2">
    <mergeCell ref="A2:C2"/>
    <mergeCell ref="A36:C36"/>
  </mergeCells>
  <hyperlinks>
    <hyperlink ref="A2:C2" location="TOC!A1" display="Return to Table of Contents" xr:uid="{00000000-0004-0000-1F00-000000000000}"/>
    <hyperlink ref="A36:C36" location="TOC!A1" display="Return to Table of Contents" xr:uid="{00000000-0004-0000-1F00-000001000000}"/>
    <hyperlink ref="B63:E63" location="Glossary!A1" display="1See Glossary for definitions of abbreviations." xr:uid="{00000000-0004-0000-1F00-000002000000}"/>
    <hyperlink ref="B30" location="Glossary!A1" display="1See Glossary for definitions of abbreviations." xr:uid="{00000000-0004-0000-1F00-000003000000}"/>
  </hyperlinks>
  <pageMargins left="0.25" right="0.25" top="0.75" bottom="0.75" header="0.3" footer="0.3"/>
  <pageSetup scale="59" orientation="portrait" r:id="rId1"/>
  <headerFooter>
    <oddHeader>&amp;L2024-25 &amp;"Arial,Italic"Survey of Advanced Dental Education</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5"/>
    <pageSetUpPr fitToPage="1"/>
  </sheetPr>
  <dimension ref="A1:Q86"/>
  <sheetViews>
    <sheetView zoomScaleNormal="100" workbookViewId="0"/>
  </sheetViews>
  <sheetFormatPr defaultColWidth="9.26953125" defaultRowHeight="13" x14ac:dyDescent="0.6"/>
  <cols>
    <col min="1" max="2" width="9.26953125" style="2"/>
    <col min="3" max="3" width="10.1328125" style="2" customWidth="1"/>
    <col min="4" max="8" width="9.26953125" style="2"/>
    <col min="9" max="9" width="9.26953125" style="2" customWidth="1"/>
    <col min="10" max="16384" width="9.26953125" style="2"/>
  </cols>
  <sheetData>
    <row r="1" spans="1:15" ht="16.75" x14ac:dyDescent="0.7">
      <c r="A1" s="56" t="s">
        <v>894</v>
      </c>
      <c r="B1" s="14"/>
      <c r="C1" s="14"/>
    </row>
    <row r="2" spans="1:15" ht="14.25" x14ac:dyDescent="0.65">
      <c r="A2" s="368" t="s">
        <v>3</v>
      </c>
      <c r="B2" s="368"/>
      <c r="C2" s="368"/>
      <c r="F2" s="12"/>
    </row>
    <row r="3" spans="1:15" x14ac:dyDescent="0.6">
      <c r="A3" s="370"/>
      <c r="B3" s="370"/>
      <c r="C3" s="370"/>
    </row>
    <row r="6" spans="1:15" x14ac:dyDescent="0.6">
      <c r="O6" s="12"/>
    </row>
    <row r="8" spans="1:15" x14ac:dyDescent="0.6">
      <c r="D8" s="2" t="s">
        <v>92</v>
      </c>
      <c r="E8" s="2" t="s">
        <v>573</v>
      </c>
      <c r="J8" s="25"/>
      <c r="K8" s="25"/>
      <c r="L8" s="25"/>
      <c r="M8" s="25"/>
    </row>
    <row r="9" spans="1:15" x14ac:dyDescent="0.6">
      <c r="B9" s="2">
        <v>17</v>
      </c>
      <c r="C9" s="2" t="s">
        <v>42</v>
      </c>
      <c r="D9" s="2">
        <v>1</v>
      </c>
      <c r="E9" s="2">
        <v>0</v>
      </c>
      <c r="F9" s="2">
        <f t="shared" ref="F9" si="0">SUM(D9:E9)</f>
        <v>1</v>
      </c>
      <c r="G9" s="2" t="s">
        <v>516</v>
      </c>
      <c r="J9" s="369"/>
      <c r="K9" s="26"/>
      <c r="L9" s="26"/>
      <c r="M9" s="26"/>
    </row>
    <row r="10" spans="1:15" x14ac:dyDescent="0.6">
      <c r="B10" s="2">
        <v>16</v>
      </c>
      <c r="C10" s="2" t="s">
        <v>48</v>
      </c>
      <c r="D10" s="2">
        <v>17</v>
      </c>
      <c r="E10" s="2">
        <v>39</v>
      </c>
      <c r="F10" s="2">
        <v>56</v>
      </c>
      <c r="G10" s="2" t="s">
        <v>516</v>
      </c>
      <c r="J10" s="369"/>
      <c r="K10" s="26"/>
      <c r="L10" s="26"/>
      <c r="M10" s="26"/>
    </row>
    <row r="11" spans="1:15" x14ac:dyDescent="0.6">
      <c r="B11" s="2">
        <v>15</v>
      </c>
      <c r="C11" s="2" t="s">
        <v>46</v>
      </c>
      <c r="D11" s="2">
        <v>30</v>
      </c>
      <c r="E11" s="2">
        <v>27</v>
      </c>
      <c r="F11" s="2">
        <v>57</v>
      </c>
      <c r="G11" s="2" t="s">
        <v>516</v>
      </c>
      <c r="J11" s="369"/>
      <c r="K11" s="26"/>
      <c r="L11" s="26"/>
      <c r="M11" s="26"/>
    </row>
    <row r="12" spans="1:15" x14ac:dyDescent="0.6">
      <c r="B12" s="2">
        <v>14</v>
      </c>
      <c r="C12" s="2" t="s">
        <v>44</v>
      </c>
      <c r="D12" s="2">
        <v>69</v>
      </c>
      <c r="E12" s="2">
        <v>18</v>
      </c>
      <c r="F12" s="2">
        <v>87</v>
      </c>
      <c r="G12" s="2" t="s">
        <v>516</v>
      </c>
      <c r="J12" s="369"/>
      <c r="K12" s="26"/>
      <c r="L12" s="26"/>
      <c r="M12" s="26"/>
    </row>
    <row r="13" spans="1:15" x14ac:dyDescent="0.6">
      <c r="B13" s="2">
        <v>13</v>
      </c>
      <c r="C13" s="2" t="s">
        <v>38</v>
      </c>
      <c r="D13" s="2">
        <v>8</v>
      </c>
      <c r="E13" s="2">
        <v>6</v>
      </c>
      <c r="F13" s="2">
        <v>14</v>
      </c>
      <c r="G13" s="2" t="s">
        <v>516</v>
      </c>
      <c r="J13" s="369"/>
      <c r="K13" s="26"/>
      <c r="L13" s="26"/>
      <c r="M13" s="26"/>
    </row>
    <row r="14" spans="1:15" x14ac:dyDescent="0.6">
      <c r="B14" s="2">
        <v>12</v>
      </c>
      <c r="C14" s="2" t="s">
        <v>36</v>
      </c>
      <c r="D14" s="2">
        <v>6</v>
      </c>
      <c r="E14" s="2">
        <v>0</v>
      </c>
      <c r="F14" s="2">
        <v>6</v>
      </c>
      <c r="G14" s="2" t="s">
        <v>516</v>
      </c>
      <c r="J14" s="369"/>
      <c r="K14" s="26"/>
      <c r="L14" s="26"/>
      <c r="M14" s="26"/>
    </row>
    <row r="15" spans="1:15" x14ac:dyDescent="0.6">
      <c r="B15" s="2">
        <v>11</v>
      </c>
      <c r="C15" s="2" t="s">
        <v>17</v>
      </c>
      <c r="D15" s="2">
        <v>1</v>
      </c>
      <c r="E15" s="2">
        <v>6</v>
      </c>
      <c r="F15" s="2">
        <v>7</v>
      </c>
      <c r="G15" s="2" t="s">
        <v>516</v>
      </c>
      <c r="J15" s="369"/>
      <c r="K15" s="26"/>
      <c r="L15" s="26"/>
      <c r="M15" s="26"/>
    </row>
    <row r="16" spans="1:15" x14ac:dyDescent="0.6">
      <c r="B16" s="2">
        <v>10</v>
      </c>
      <c r="C16" s="2" t="s">
        <v>571</v>
      </c>
      <c r="D16" s="2">
        <v>23</v>
      </c>
      <c r="E16" s="2">
        <v>45</v>
      </c>
      <c r="F16" s="2">
        <v>68</v>
      </c>
      <c r="G16" s="2" t="s">
        <v>516</v>
      </c>
      <c r="J16" s="369"/>
      <c r="K16" s="26"/>
      <c r="L16" s="26"/>
      <c r="M16" s="26"/>
    </row>
    <row r="17" spans="2:15" x14ac:dyDescent="0.6">
      <c r="B17" s="2">
        <v>9</v>
      </c>
      <c r="C17" s="2" t="s">
        <v>9</v>
      </c>
      <c r="D17" s="2">
        <v>6</v>
      </c>
      <c r="E17" s="2">
        <v>5</v>
      </c>
      <c r="F17" s="2">
        <v>11</v>
      </c>
      <c r="G17" s="2" t="s">
        <v>893</v>
      </c>
      <c r="J17" s="369"/>
      <c r="K17" s="26"/>
      <c r="L17" s="26"/>
      <c r="M17" s="26"/>
    </row>
    <row r="18" spans="2:15" x14ac:dyDescent="0.6">
      <c r="B18" s="2">
        <v>8</v>
      </c>
      <c r="C18" s="2" t="s">
        <v>34</v>
      </c>
      <c r="D18" s="2">
        <v>81</v>
      </c>
      <c r="E18" s="2">
        <v>20</v>
      </c>
      <c r="F18" s="2">
        <v>101</v>
      </c>
      <c r="G18" s="2" t="s">
        <v>516</v>
      </c>
      <c r="J18" s="369"/>
      <c r="K18" s="26"/>
      <c r="L18" s="26"/>
      <c r="M18" s="26"/>
    </row>
    <row r="19" spans="2:15" x14ac:dyDescent="0.6">
      <c r="B19" s="2">
        <v>7</v>
      </c>
      <c r="C19" s="2" t="s">
        <v>32</v>
      </c>
      <c r="D19" s="2">
        <v>4</v>
      </c>
      <c r="E19" s="2">
        <v>5</v>
      </c>
      <c r="F19" s="2">
        <v>9</v>
      </c>
      <c r="G19" s="2" t="s">
        <v>516</v>
      </c>
      <c r="J19" s="369"/>
      <c r="K19" s="26"/>
      <c r="L19" s="26"/>
      <c r="M19" s="26"/>
    </row>
    <row r="20" spans="2:15" x14ac:dyDescent="0.6">
      <c r="B20" s="2">
        <v>6</v>
      </c>
      <c r="C20" s="2" t="s">
        <v>30</v>
      </c>
      <c r="D20" s="2">
        <v>7</v>
      </c>
      <c r="E20" s="2">
        <v>8</v>
      </c>
      <c r="F20" s="2">
        <v>15</v>
      </c>
      <c r="G20" s="2" t="s">
        <v>516</v>
      </c>
      <c r="J20" s="369"/>
      <c r="K20" s="26"/>
      <c r="L20" s="26"/>
      <c r="M20" s="26"/>
    </row>
    <row r="21" spans="2:15" x14ac:dyDescent="0.6">
      <c r="B21" s="2">
        <v>5</v>
      </c>
      <c r="C21" s="2" t="s">
        <v>25</v>
      </c>
      <c r="D21" s="2">
        <v>99</v>
      </c>
      <c r="E21" s="2">
        <v>67</v>
      </c>
      <c r="F21" s="2">
        <v>166</v>
      </c>
      <c r="G21" s="2" t="s">
        <v>516</v>
      </c>
      <c r="J21" s="369"/>
      <c r="K21" s="26"/>
      <c r="L21" s="26"/>
      <c r="M21" s="26"/>
    </row>
    <row r="22" spans="2:15" x14ac:dyDescent="0.6">
      <c r="B22" s="2">
        <v>4</v>
      </c>
      <c r="C22" s="2" t="s">
        <v>23</v>
      </c>
      <c r="D22" s="2">
        <v>20</v>
      </c>
      <c r="E22" s="2">
        <v>36</v>
      </c>
      <c r="F22" s="2">
        <v>56</v>
      </c>
      <c r="G22" s="2" t="s">
        <v>516</v>
      </c>
      <c r="J22" s="369"/>
      <c r="K22" s="26"/>
      <c r="L22" s="26"/>
      <c r="M22" s="26"/>
      <c r="O22" s="12"/>
    </row>
    <row r="23" spans="2:15" x14ac:dyDescent="0.6">
      <c r="B23" s="2">
        <v>3</v>
      </c>
      <c r="C23" s="2" t="s">
        <v>21</v>
      </c>
      <c r="D23" s="2">
        <v>10</v>
      </c>
      <c r="E23" s="2">
        <v>5</v>
      </c>
      <c r="F23" s="2">
        <v>15</v>
      </c>
      <c r="G23" s="2" t="s">
        <v>516</v>
      </c>
      <c r="J23" s="369"/>
      <c r="K23" s="26"/>
      <c r="L23" s="26"/>
      <c r="M23" s="26"/>
    </row>
    <row r="24" spans="2:15" x14ac:dyDescent="0.6">
      <c r="B24" s="2">
        <v>2</v>
      </c>
      <c r="C24" s="2" t="s">
        <v>19</v>
      </c>
      <c r="D24" s="2">
        <v>6</v>
      </c>
      <c r="E24" s="2">
        <v>3</v>
      </c>
      <c r="F24" s="2">
        <v>9</v>
      </c>
      <c r="G24" s="2" t="s">
        <v>516</v>
      </c>
      <c r="J24" s="369"/>
      <c r="K24" s="26"/>
      <c r="L24" s="26"/>
      <c r="M24" s="26"/>
    </row>
    <row r="25" spans="2:15" x14ac:dyDescent="0.6">
      <c r="B25" s="2">
        <v>1</v>
      </c>
      <c r="C25" s="2" t="s">
        <v>5</v>
      </c>
      <c r="D25" s="2">
        <v>52</v>
      </c>
      <c r="E25" s="2">
        <v>42</v>
      </c>
      <c r="F25" s="2">
        <v>94</v>
      </c>
      <c r="G25" s="2" t="s">
        <v>893</v>
      </c>
      <c r="J25" s="369"/>
      <c r="K25" s="26"/>
      <c r="L25" s="26"/>
      <c r="M25" s="26"/>
    </row>
    <row r="26" spans="2:15" x14ac:dyDescent="0.6">
      <c r="J26" s="369"/>
      <c r="K26" s="26"/>
      <c r="L26" s="26"/>
      <c r="M26" s="26"/>
    </row>
    <row r="27" spans="2:15" x14ac:dyDescent="0.6">
      <c r="F27" s="2">
        <f>SUM(F9:F25)</f>
        <v>772</v>
      </c>
      <c r="J27" s="369"/>
      <c r="K27" s="26"/>
      <c r="L27" s="26"/>
      <c r="M27" s="26"/>
    </row>
    <row r="28" spans="2:15" x14ac:dyDescent="0.6">
      <c r="J28" s="369"/>
      <c r="K28" s="26"/>
      <c r="L28" s="26"/>
      <c r="M28" s="26"/>
    </row>
    <row r="29" spans="2:15" x14ac:dyDescent="0.6">
      <c r="J29" s="369"/>
      <c r="K29" s="26"/>
      <c r="L29" s="26"/>
      <c r="M29" s="26"/>
    </row>
    <row r="30" spans="2:15" x14ac:dyDescent="0.6">
      <c r="J30" s="369"/>
      <c r="K30" s="26"/>
      <c r="L30" s="26"/>
      <c r="M30" s="26"/>
    </row>
    <row r="31" spans="2:15" x14ac:dyDescent="0.6">
      <c r="J31" s="369"/>
      <c r="K31" s="26"/>
      <c r="L31" s="26"/>
      <c r="M31" s="26"/>
    </row>
    <row r="32" spans="2:15" x14ac:dyDescent="0.6">
      <c r="J32" s="369"/>
      <c r="K32" s="26"/>
      <c r="L32" s="26"/>
      <c r="M32" s="26"/>
    </row>
    <row r="33" spans="1:13" x14ac:dyDescent="0.6">
      <c r="J33" s="369"/>
      <c r="K33" s="26"/>
      <c r="L33" s="26"/>
      <c r="M33" s="26"/>
    </row>
    <row r="34" spans="1:13" x14ac:dyDescent="0.6">
      <c r="J34" s="369"/>
      <c r="K34" s="26"/>
      <c r="L34" s="26"/>
      <c r="M34" s="26"/>
    </row>
    <row r="35" spans="1:13" x14ac:dyDescent="0.6">
      <c r="B35" s="6"/>
      <c r="J35" s="369"/>
      <c r="K35" s="26"/>
      <c r="L35" s="26"/>
      <c r="M35" s="26"/>
    </row>
    <row r="36" spans="1:13" x14ac:dyDescent="0.6">
      <c r="B36" s="6"/>
      <c r="J36" s="369"/>
      <c r="K36" s="26"/>
      <c r="L36" s="26"/>
      <c r="M36" s="26"/>
    </row>
    <row r="37" spans="1:13" x14ac:dyDescent="0.6">
      <c r="J37" s="369"/>
      <c r="K37" s="26"/>
      <c r="L37" s="26"/>
      <c r="M37" s="26"/>
    </row>
    <row r="38" spans="1:13" x14ac:dyDescent="0.6">
      <c r="A38" s="9"/>
      <c r="B38" s="9"/>
      <c r="C38" s="9"/>
      <c r="D38" s="9"/>
      <c r="J38" s="369"/>
      <c r="K38" s="26"/>
      <c r="L38" s="26"/>
      <c r="M38" s="26"/>
    </row>
    <row r="39" spans="1:13" ht="13.5" x14ac:dyDescent="0.6">
      <c r="A39" s="371" t="s">
        <v>558</v>
      </c>
      <c r="B39" s="371"/>
      <c r="C39" s="371"/>
      <c r="D39" s="371"/>
      <c r="J39" s="369"/>
      <c r="K39" s="26"/>
      <c r="L39" s="26"/>
      <c r="M39" s="26"/>
    </row>
    <row r="40" spans="1:13" x14ac:dyDescent="0.6">
      <c r="A40" s="9"/>
      <c r="B40" s="9"/>
      <c r="C40" s="9"/>
      <c r="D40" s="9"/>
      <c r="J40" s="369"/>
      <c r="K40" s="26"/>
      <c r="L40" s="26"/>
      <c r="M40" s="26"/>
    </row>
    <row r="41" spans="1:13" x14ac:dyDescent="0.6">
      <c r="A41" s="170" t="s">
        <v>837</v>
      </c>
      <c r="B41" s="306"/>
      <c r="C41" s="306"/>
      <c r="D41" s="306"/>
      <c r="E41" s="306"/>
      <c r="F41" s="306"/>
      <c r="G41" s="306"/>
      <c r="H41" s="306"/>
      <c r="I41" s="306"/>
      <c r="J41" s="307"/>
      <c r="K41" s="26"/>
      <c r="L41" s="26"/>
      <c r="M41" s="26"/>
    </row>
    <row r="42" spans="1:13" x14ac:dyDescent="0.6">
      <c r="A42" s="170" t="s">
        <v>838</v>
      </c>
      <c r="B42" s="9"/>
      <c r="C42" s="9"/>
      <c r="D42" s="9"/>
      <c r="J42" s="307"/>
      <c r="K42" s="26"/>
      <c r="L42" s="26"/>
      <c r="M42" s="26"/>
    </row>
    <row r="43" spans="1:13" x14ac:dyDescent="0.6">
      <c r="B43" s="6"/>
      <c r="J43" s="307"/>
      <c r="K43" s="26"/>
      <c r="L43" s="26"/>
      <c r="M43" s="26"/>
    </row>
    <row r="44" spans="1:13" x14ac:dyDescent="0.6">
      <c r="B44" s="6"/>
      <c r="J44" s="307"/>
      <c r="K44" s="26"/>
      <c r="L44" s="26"/>
      <c r="M44" s="26"/>
    </row>
    <row r="45" spans="1:13" x14ac:dyDescent="0.6">
      <c r="A45" s="3"/>
      <c r="J45" s="369"/>
      <c r="K45" s="26"/>
      <c r="L45" s="26"/>
      <c r="M45" s="26"/>
    </row>
    <row r="46" spans="1:13" x14ac:dyDescent="0.6">
      <c r="J46" s="369"/>
      <c r="K46" s="26"/>
      <c r="L46" s="26"/>
      <c r="M46" s="26"/>
    </row>
    <row r="47" spans="1:13" x14ac:dyDescent="0.6">
      <c r="J47" s="369"/>
      <c r="K47" s="26"/>
      <c r="L47" s="26"/>
      <c r="M47" s="26"/>
    </row>
    <row r="48" spans="1:13" x14ac:dyDescent="0.6">
      <c r="J48" s="369"/>
      <c r="K48" s="26"/>
      <c r="L48" s="26"/>
      <c r="M48" s="26"/>
    </row>
    <row r="49" spans="10:17" x14ac:dyDescent="0.6">
      <c r="J49" s="369"/>
      <c r="K49" s="26"/>
      <c r="L49" s="26"/>
      <c r="M49" s="26"/>
    </row>
    <row r="50" spans="10:17" x14ac:dyDescent="0.6">
      <c r="J50" s="369"/>
      <c r="K50" s="26"/>
      <c r="L50" s="26"/>
      <c r="M50" s="26"/>
    </row>
    <row r="51" spans="10:17" x14ac:dyDescent="0.6">
      <c r="J51" s="369"/>
      <c r="K51" s="26"/>
      <c r="L51" s="26"/>
      <c r="M51" s="26"/>
    </row>
    <row r="52" spans="10:17" x14ac:dyDescent="0.6">
      <c r="J52" s="369"/>
      <c r="K52" s="26"/>
      <c r="L52" s="26"/>
      <c r="M52" s="26"/>
    </row>
    <row r="53" spans="10:17" x14ac:dyDescent="0.6">
      <c r="J53" s="369"/>
      <c r="K53" s="26"/>
      <c r="L53" s="26"/>
      <c r="M53" s="26"/>
    </row>
    <row r="54" spans="10:17" x14ac:dyDescent="0.6">
      <c r="J54" s="369"/>
      <c r="K54" s="26"/>
      <c r="L54" s="26"/>
      <c r="M54" s="26"/>
    </row>
    <row r="55" spans="10:17" x14ac:dyDescent="0.6">
      <c r="J55" s="369"/>
      <c r="K55" s="26"/>
      <c r="L55" s="26"/>
      <c r="M55" s="26"/>
      <c r="Q55" s="12"/>
    </row>
    <row r="56" spans="10:17" x14ac:dyDescent="0.6">
      <c r="J56" s="369"/>
      <c r="K56" s="26"/>
      <c r="L56" s="26"/>
      <c r="M56" s="26"/>
    </row>
    <row r="57" spans="10:17" x14ac:dyDescent="0.6">
      <c r="J57" s="369"/>
      <c r="K57" s="26"/>
      <c r="L57" s="26"/>
      <c r="M57" s="26"/>
    </row>
    <row r="58" spans="10:17" x14ac:dyDescent="0.6">
      <c r="J58" s="369"/>
      <c r="K58" s="26"/>
      <c r="L58" s="26"/>
      <c r="M58" s="26"/>
    </row>
    <row r="59" spans="10:17" x14ac:dyDescent="0.6">
      <c r="J59" s="369"/>
      <c r="K59" s="26"/>
      <c r="L59" s="26"/>
      <c r="M59" s="26"/>
    </row>
    <row r="60" spans="10:17" x14ac:dyDescent="0.6">
      <c r="J60" s="369"/>
      <c r="K60" s="26"/>
      <c r="L60" s="26"/>
      <c r="M60" s="26"/>
    </row>
    <row r="61" spans="10:17" x14ac:dyDescent="0.6">
      <c r="J61" s="369"/>
      <c r="K61" s="26"/>
      <c r="L61" s="26"/>
      <c r="M61" s="26"/>
    </row>
    <row r="62" spans="10:17" x14ac:dyDescent="0.6">
      <c r="J62" s="369"/>
      <c r="K62" s="26"/>
      <c r="L62" s="26"/>
      <c r="M62" s="26"/>
    </row>
    <row r="63" spans="10:17" x14ac:dyDescent="0.6">
      <c r="J63" s="369"/>
      <c r="K63" s="26"/>
      <c r="L63" s="26"/>
      <c r="M63" s="26"/>
    </row>
    <row r="64" spans="10:17" x14ac:dyDescent="0.6">
      <c r="J64" s="369"/>
      <c r="K64" s="26"/>
      <c r="L64" s="26"/>
      <c r="M64" s="26"/>
    </row>
    <row r="65" spans="2:13" x14ac:dyDescent="0.6">
      <c r="J65" s="369"/>
      <c r="K65" s="26"/>
      <c r="L65" s="26"/>
      <c r="M65" s="26"/>
    </row>
    <row r="66" spans="2:13" x14ac:dyDescent="0.6">
      <c r="J66" s="369"/>
      <c r="K66" s="26"/>
      <c r="L66" s="26"/>
      <c r="M66" s="26"/>
    </row>
    <row r="67" spans="2:13" x14ac:dyDescent="0.6">
      <c r="J67" s="369"/>
      <c r="K67" s="26"/>
      <c r="L67" s="26"/>
      <c r="M67" s="26"/>
    </row>
    <row r="68" spans="2:13" x14ac:dyDescent="0.6">
      <c r="J68" s="369"/>
      <c r="K68" s="26"/>
      <c r="L68" s="26"/>
      <c r="M68" s="26"/>
    </row>
    <row r="69" spans="2:13" x14ac:dyDescent="0.6">
      <c r="J69" s="369"/>
      <c r="K69" s="26"/>
      <c r="L69" s="26"/>
      <c r="M69" s="26"/>
    </row>
    <row r="70" spans="2:13" x14ac:dyDescent="0.6">
      <c r="J70" s="369"/>
      <c r="K70" s="26"/>
      <c r="L70" s="26"/>
      <c r="M70" s="26"/>
    </row>
    <row r="71" spans="2:13" x14ac:dyDescent="0.6">
      <c r="J71" s="369"/>
      <c r="K71" s="26"/>
      <c r="L71" s="26"/>
      <c r="M71" s="26"/>
    </row>
    <row r="72" spans="2:13" x14ac:dyDescent="0.6">
      <c r="J72" s="369"/>
      <c r="K72" s="26"/>
      <c r="L72" s="26"/>
      <c r="M72" s="26"/>
    </row>
    <row r="73" spans="2:13" x14ac:dyDescent="0.6">
      <c r="J73" s="369"/>
      <c r="K73" s="26"/>
      <c r="L73" s="26"/>
      <c r="M73" s="26"/>
    </row>
    <row r="74" spans="2:13" x14ac:dyDescent="0.6">
      <c r="J74" s="369"/>
      <c r="K74" s="26"/>
      <c r="L74" s="26"/>
      <c r="M74" s="26"/>
    </row>
    <row r="75" spans="2:13" x14ac:dyDescent="0.6">
      <c r="J75" s="369"/>
      <c r="K75" s="26"/>
      <c r="L75" s="26"/>
      <c r="M75" s="26"/>
    </row>
    <row r="76" spans="2:13" x14ac:dyDescent="0.6">
      <c r="J76" s="369"/>
      <c r="K76" s="26"/>
      <c r="L76" s="26"/>
      <c r="M76" s="26"/>
    </row>
    <row r="77" spans="2:13" x14ac:dyDescent="0.6">
      <c r="B77" s="6"/>
      <c r="J77" s="369"/>
      <c r="K77" s="26"/>
      <c r="L77" s="26"/>
      <c r="M77" s="26"/>
    </row>
    <row r="78" spans="2:13" x14ac:dyDescent="0.6">
      <c r="J78" s="369"/>
      <c r="K78" s="26"/>
      <c r="L78" s="26"/>
      <c r="M78" s="26"/>
    </row>
    <row r="79" spans="2:13" x14ac:dyDescent="0.6">
      <c r="B79" s="6"/>
      <c r="J79" s="369"/>
      <c r="K79" s="26"/>
      <c r="L79" s="26"/>
      <c r="M79" s="26"/>
    </row>
    <row r="80" spans="2:13" x14ac:dyDescent="0.6">
      <c r="B80" s="6"/>
      <c r="J80" s="369"/>
      <c r="K80" s="26"/>
      <c r="L80" s="26"/>
      <c r="M80" s="26"/>
    </row>
    <row r="81" spans="10:13" x14ac:dyDescent="0.6">
      <c r="J81" s="369"/>
      <c r="K81" s="26"/>
      <c r="L81" s="26"/>
      <c r="M81" s="26"/>
    </row>
    <row r="82" spans="10:13" x14ac:dyDescent="0.6">
      <c r="J82" s="369"/>
      <c r="K82" s="26"/>
      <c r="L82" s="26"/>
      <c r="M82" s="26"/>
    </row>
    <row r="83" spans="10:13" x14ac:dyDescent="0.6">
      <c r="J83" s="369"/>
      <c r="K83" s="26"/>
      <c r="L83" s="26"/>
      <c r="M83" s="26"/>
    </row>
    <row r="84" spans="10:13" x14ac:dyDescent="0.6">
      <c r="J84" s="369"/>
      <c r="K84" s="26"/>
      <c r="L84" s="26"/>
      <c r="M84" s="26"/>
    </row>
    <row r="85" spans="10:13" x14ac:dyDescent="0.6">
      <c r="J85" s="369"/>
      <c r="K85" s="26"/>
      <c r="L85" s="26"/>
      <c r="M85" s="26"/>
    </row>
    <row r="86" spans="10:13" x14ac:dyDescent="0.6">
      <c r="J86" s="369"/>
      <c r="K86" s="26"/>
      <c r="L86" s="26"/>
      <c r="M86" s="26"/>
    </row>
  </sheetData>
  <mergeCells count="22">
    <mergeCell ref="A2:C2"/>
    <mergeCell ref="A3:C3"/>
    <mergeCell ref="A39:D39"/>
    <mergeCell ref="J9:J12"/>
    <mergeCell ref="J13:J16"/>
    <mergeCell ref="J17:J20"/>
    <mergeCell ref="J21:J24"/>
    <mergeCell ref="J25:J28"/>
    <mergeCell ref="J29:J32"/>
    <mergeCell ref="J33:J36"/>
    <mergeCell ref="J37:J40"/>
    <mergeCell ref="J85:J86"/>
    <mergeCell ref="J61:J64"/>
    <mergeCell ref="J65:J68"/>
    <mergeCell ref="J69:J72"/>
    <mergeCell ref="J73:J76"/>
    <mergeCell ref="J77:J80"/>
    <mergeCell ref="J45:J48"/>
    <mergeCell ref="J49:J52"/>
    <mergeCell ref="J53:J56"/>
    <mergeCell ref="J57:J60"/>
    <mergeCell ref="J81:J84"/>
  </mergeCells>
  <hyperlinks>
    <hyperlink ref="A2:C2" location="TOC!A1" display="Return to Table of Contents" xr:uid="{00000000-0004-0000-2000-000000000000}"/>
    <hyperlink ref="A39:D39" location="Glossary!A1" display="1See Glossary for definitions of abbreviations." xr:uid="{00000000-0004-0000-2000-000001000000}"/>
  </hyperlinks>
  <pageMargins left="0.25" right="0.25" top="0.75" bottom="0.75" header="0.3" footer="0.3"/>
  <pageSetup scale="65" orientation="portrait" r:id="rId1"/>
  <headerFooter>
    <oddHeader>&amp;L2024-25 &amp;"Arial,Italic"Survey of Advanced Dental Education</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70C0"/>
    <pageSetUpPr fitToPage="1"/>
  </sheetPr>
  <dimension ref="A1:E56"/>
  <sheetViews>
    <sheetView zoomScaleNormal="100" workbookViewId="0">
      <pane ySplit="3" topLeftCell="A4" activePane="bottomLeft" state="frozen"/>
      <selection activeCell="A6" sqref="A6"/>
      <selection pane="bottomLeft"/>
    </sheetView>
  </sheetViews>
  <sheetFormatPr defaultColWidth="9.26953125" defaultRowHeight="13" x14ac:dyDescent="0.6"/>
  <cols>
    <col min="1" max="1" width="7.26953125" style="127" customWidth="1"/>
    <col min="2" max="2" width="63.54296875" style="125" customWidth="1"/>
    <col min="3" max="3" width="74.40625" style="125" customWidth="1"/>
    <col min="4" max="4" width="16.7265625" style="125" customWidth="1"/>
    <col min="5" max="5" width="11.40625" style="132" customWidth="1"/>
    <col min="6" max="6" width="18.40625" style="125" customWidth="1"/>
    <col min="7" max="16384" width="9.26953125" style="125"/>
  </cols>
  <sheetData>
    <row r="1" spans="1:5" ht="17.25" customHeight="1" x14ac:dyDescent="0.7">
      <c r="A1" s="176" t="s">
        <v>946</v>
      </c>
      <c r="B1" s="177"/>
    </row>
    <row r="2" spans="1:5" ht="23.25" customHeight="1" x14ac:dyDescent="0.6">
      <c r="A2" s="372" t="s">
        <v>3</v>
      </c>
      <c r="B2" s="372"/>
    </row>
    <row r="3" spans="1:5" ht="26.25" customHeight="1" x14ac:dyDescent="0.6">
      <c r="A3" s="129" t="s">
        <v>150</v>
      </c>
      <c r="B3" s="110" t="s">
        <v>151</v>
      </c>
      <c r="C3" s="130" t="s">
        <v>574</v>
      </c>
      <c r="D3" s="130" t="s">
        <v>908</v>
      </c>
      <c r="E3" s="131" t="s">
        <v>575</v>
      </c>
    </row>
    <row r="4" spans="1:5" s="109" customFormat="1" ht="20.25" customHeight="1" x14ac:dyDescent="0.6">
      <c r="A4" s="4" t="s">
        <v>163</v>
      </c>
      <c r="B4" s="210" t="s">
        <v>166</v>
      </c>
      <c r="C4" s="128" t="s">
        <v>895</v>
      </c>
      <c r="D4" s="128" t="s">
        <v>686</v>
      </c>
      <c r="E4" s="133">
        <v>35294</v>
      </c>
    </row>
    <row r="5" spans="1:5" s="109" customFormat="1" ht="20.25" customHeight="1" x14ac:dyDescent="0.6">
      <c r="A5" s="4" t="s">
        <v>175</v>
      </c>
      <c r="B5" s="210" t="s">
        <v>183</v>
      </c>
      <c r="C5" s="128" t="s">
        <v>912</v>
      </c>
      <c r="D5" s="128" t="s">
        <v>687</v>
      </c>
      <c r="E5" s="133" t="s">
        <v>576</v>
      </c>
    </row>
    <row r="6" spans="1:5" s="109" customFormat="1" ht="20.25" customHeight="1" x14ac:dyDescent="0.6">
      <c r="A6" s="4" t="s">
        <v>175</v>
      </c>
      <c r="B6" s="210" t="s">
        <v>184</v>
      </c>
      <c r="C6" s="128" t="s">
        <v>929</v>
      </c>
      <c r="D6" s="128" t="s">
        <v>688</v>
      </c>
      <c r="E6" s="133">
        <v>92350</v>
      </c>
    </row>
    <row r="7" spans="1:5" s="109" customFormat="1" ht="20.25" customHeight="1" x14ac:dyDescent="0.6">
      <c r="A7" s="4" t="s">
        <v>175</v>
      </c>
      <c r="B7" s="210" t="s">
        <v>192</v>
      </c>
      <c r="C7" s="128" t="s">
        <v>896</v>
      </c>
      <c r="D7" s="128" t="s">
        <v>687</v>
      </c>
      <c r="E7" s="133" t="s">
        <v>577</v>
      </c>
    </row>
    <row r="8" spans="1:5" s="109" customFormat="1" ht="20.25" customHeight="1" x14ac:dyDescent="0.6">
      <c r="A8" s="4" t="s">
        <v>175</v>
      </c>
      <c r="B8" s="210" t="s">
        <v>193</v>
      </c>
      <c r="C8" s="128" t="s">
        <v>897</v>
      </c>
      <c r="D8" s="128" t="s">
        <v>909</v>
      </c>
      <c r="E8" s="133">
        <v>94143</v>
      </c>
    </row>
    <row r="9" spans="1:5" s="109" customFormat="1" ht="20.25" customHeight="1" x14ac:dyDescent="0.6">
      <c r="A9" s="4" t="s">
        <v>222</v>
      </c>
      <c r="B9" s="210" t="s">
        <v>847</v>
      </c>
      <c r="C9" s="128" t="s">
        <v>898</v>
      </c>
      <c r="D9" s="128" t="s">
        <v>910</v>
      </c>
      <c r="E9" s="133">
        <v>33328</v>
      </c>
    </row>
    <row r="10" spans="1:5" s="109" customFormat="1" ht="20.25" customHeight="1" x14ac:dyDescent="0.6">
      <c r="A10" s="4" t="s">
        <v>222</v>
      </c>
      <c r="B10" s="210" t="s">
        <v>231</v>
      </c>
      <c r="C10" s="128" t="s">
        <v>930</v>
      </c>
      <c r="D10" s="128" t="s">
        <v>689</v>
      </c>
      <c r="E10" s="133">
        <v>32610</v>
      </c>
    </row>
    <row r="11" spans="1:5" s="109" customFormat="1" ht="20.25" customHeight="1" x14ac:dyDescent="0.6">
      <c r="A11" s="4" t="s">
        <v>222</v>
      </c>
      <c r="B11" s="210" t="s">
        <v>848</v>
      </c>
      <c r="C11" s="128" t="s">
        <v>913</v>
      </c>
      <c r="D11" s="128" t="s">
        <v>690</v>
      </c>
      <c r="E11" s="133" t="s">
        <v>907</v>
      </c>
    </row>
    <row r="12" spans="1:5" s="109" customFormat="1" ht="20.25" customHeight="1" x14ac:dyDescent="0.6">
      <c r="A12" s="4" t="s">
        <v>222</v>
      </c>
      <c r="B12" s="210" t="s">
        <v>823</v>
      </c>
      <c r="C12" s="128" t="s">
        <v>931</v>
      </c>
      <c r="D12" s="128" t="s">
        <v>691</v>
      </c>
      <c r="E12" s="133" t="s">
        <v>578</v>
      </c>
    </row>
    <row r="13" spans="1:5" s="109" customFormat="1" ht="20.25" customHeight="1" x14ac:dyDescent="0.6">
      <c r="A13" s="4" t="s">
        <v>241</v>
      </c>
      <c r="B13" s="210" t="s">
        <v>245</v>
      </c>
      <c r="C13" s="128" t="s">
        <v>914</v>
      </c>
      <c r="D13" s="128" t="s">
        <v>692</v>
      </c>
      <c r="E13" s="133">
        <v>30322</v>
      </c>
    </row>
    <row r="14" spans="1:5" s="109" customFormat="1" ht="20.25" customHeight="1" x14ac:dyDescent="0.6">
      <c r="A14" s="4" t="s">
        <v>241</v>
      </c>
      <c r="B14" s="210" t="s">
        <v>247</v>
      </c>
      <c r="C14" s="128" t="s">
        <v>899</v>
      </c>
      <c r="D14" s="128" t="s">
        <v>693</v>
      </c>
      <c r="E14" s="133">
        <v>30912</v>
      </c>
    </row>
    <row r="15" spans="1:5" s="109" customFormat="1" ht="20.25" customHeight="1" x14ac:dyDescent="0.6">
      <c r="A15" s="4" t="s">
        <v>254</v>
      </c>
      <c r="B15" s="210" t="s">
        <v>259</v>
      </c>
      <c r="C15" s="128" t="s">
        <v>915</v>
      </c>
      <c r="D15" s="128" t="s">
        <v>694</v>
      </c>
      <c r="E15" s="133">
        <v>60612</v>
      </c>
    </row>
    <row r="16" spans="1:5" s="109" customFormat="1" ht="20.25" customHeight="1" x14ac:dyDescent="0.6">
      <c r="A16" s="4" t="s">
        <v>254</v>
      </c>
      <c r="B16" s="210" t="s">
        <v>640</v>
      </c>
      <c r="C16" s="128" t="s">
        <v>932</v>
      </c>
      <c r="D16" s="128" t="s">
        <v>694</v>
      </c>
      <c r="E16" s="133" t="s">
        <v>579</v>
      </c>
    </row>
    <row r="17" spans="1:5" s="109" customFormat="1" ht="20.25" customHeight="1" x14ac:dyDescent="0.6">
      <c r="A17" s="4" t="s">
        <v>266</v>
      </c>
      <c r="B17" s="210" t="s">
        <v>267</v>
      </c>
      <c r="C17" s="128" t="s">
        <v>657</v>
      </c>
      <c r="D17" s="128" t="s">
        <v>695</v>
      </c>
      <c r="E17" s="133">
        <v>46202</v>
      </c>
    </row>
    <row r="18" spans="1:5" s="109" customFormat="1" ht="20.25" customHeight="1" x14ac:dyDescent="0.6">
      <c r="A18" s="4" t="s">
        <v>273</v>
      </c>
      <c r="B18" s="210" t="s">
        <v>274</v>
      </c>
      <c r="C18" s="128" t="s">
        <v>933</v>
      </c>
      <c r="D18" s="128" t="s">
        <v>696</v>
      </c>
      <c r="E18" s="133" t="s">
        <v>580</v>
      </c>
    </row>
    <row r="19" spans="1:5" s="109" customFormat="1" ht="20.25" customHeight="1" x14ac:dyDescent="0.6">
      <c r="A19" s="4" t="s">
        <v>273</v>
      </c>
      <c r="B19" s="210" t="s">
        <v>275</v>
      </c>
      <c r="C19" s="128" t="s">
        <v>916</v>
      </c>
      <c r="D19" s="128" t="s">
        <v>697</v>
      </c>
      <c r="E19" s="133">
        <v>40202</v>
      </c>
    </row>
    <row r="20" spans="1:5" s="109" customFormat="1" ht="20.25" customHeight="1" x14ac:dyDescent="0.6">
      <c r="A20" s="4" t="s">
        <v>276</v>
      </c>
      <c r="B20" s="210" t="s">
        <v>856</v>
      </c>
      <c r="C20" s="128" t="s">
        <v>658</v>
      </c>
      <c r="D20" s="128" t="s">
        <v>698</v>
      </c>
      <c r="E20" s="187">
        <v>70119</v>
      </c>
    </row>
    <row r="21" spans="1:5" s="109" customFormat="1" ht="20.25" customHeight="1" x14ac:dyDescent="0.6">
      <c r="A21" s="4" t="s">
        <v>276</v>
      </c>
      <c r="B21" s="210" t="s">
        <v>857</v>
      </c>
      <c r="C21" s="128" t="s">
        <v>917</v>
      </c>
      <c r="D21" s="128" t="s">
        <v>699</v>
      </c>
      <c r="E21" s="187">
        <v>71103</v>
      </c>
    </row>
    <row r="22" spans="1:5" s="109" customFormat="1" ht="20.25" customHeight="1" x14ac:dyDescent="0.6">
      <c r="A22" s="4" t="s">
        <v>282</v>
      </c>
      <c r="B22" s="210" t="s">
        <v>289</v>
      </c>
      <c r="C22" s="128" t="s">
        <v>900</v>
      </c>
      <c r="D22" s="128" t="s">
        <v>700</v>
      </c>
      <c r="E22" s="133">
        <v>21201</v>
      </c>
    </row>
    <row r="23" spans="1:5" s="109" customFormat="1" ht="20.25" customHeight="1" x14ac:dyDescent="0.6">
      <c r="A23" s="4" t="s">
        <v>292</v>
      </c>
      <c r="B23" s="210" t="s">
        <v>293</v>
      </c>
      <c r="C23" s="128" t="s">
        <v>934</v>
      </c>
      <c r="D23" s="128" t="s">
        <v>701</v>
      </c>
      <c r="E23" s="187" t="s">
        <v>943</v>
      </c>
    </row>
    <row r="24" spans="1:5" s="109" customFormat="1" ht="20.25" customHeight="1" x14ac:dyDescent="0.6">
      <c r="A24" s="4" t="s">
        <v>292</v>
      </c>
      <c r="B24" s="210" t="s">
        <v>297</v>
      </c>
      <c r="C24" s="128" t="s">
        <v>918</v>
      </c>
      <c r="D24" s="128" t="s">
        <v>701</v>
      </c>
      <c r="E24" s="187" t="s">
        <v>944</v>
      </c>
    </row>
    <row r="25" spans="1:5" s="109" customFormat="1" ht="20.25" customHeight="1" x14ac:dyDescent="0.6">
      <c r="A25" s="4" t="s">
        <v>300</v>
      </c>
      <c r="B25" s="210" t="s">
        <v>301</v>
      </c>
      <c r="C25" s="128" t="s">
        <v>919</v>
      </c>
      <c r="D25" s="128" t="s">
        <v>702</v>
      </c>
      <c r="E25" s="133">
        <v>48093</v>
      </c>
    </row>
    <row r="26" spans="1:5" s="109" customFormat="1" ht="20.25" customHeight="1" x14ac:dyDescent="0.6">
      <c r="A26" s="4" t="s">
        <v>300</v>
      </c>
      <c r="B26" s="210" t="s">
        <v>641</v>
      </c>
      <c r="C26" s="128" t="s">
        <v>659</v>
      </c>
      <c r="D26" s="128" t="s">
        <v>703</v>
      </c>
      <c r="E26" s="133">
        <v>48202</v>
      </c>
    </row>
    <row r="27" spans="1:5" s="109" customFormat="1" ht="20.25" customHeight="1" x14ac:dyDescent="0.6">
      <c r="A27" s="4" t="s">
        <v>300</v>
      </c>
      <c r="B27" s="210" t="s">
        <v>304</v>
      </c>
      <c r="C27" s="128" t="s">
        <v>920</v>
      </c>
      <c r="D27" s="128" t="s">
        <v>704</v>
      </c>
      <c r="E27" s="133">
        <v>48109</v>
      </c>
    </row>
    <row r="28" spans="1:5" s="109" customFormat="1" ht="20.25" customHeight="1" x14ac:dyDescent="0.6">
      <c r="A28" s="4" t="s">
        <v>309</v>
      </c>
      <c r="B28" s="210" t="s">
        <v>311</v>
      </c>
      <c r="C28" s="128" t="s">
        <v>901</v>
      </c>
      <c r="D28" s="128" t="s">
        <v>705</v>
      </c>
      <c r="E28" s="187">
        <v>55905</v>
      </c>
    </row>
    <row r="29" spans="1:5" s="109" customFormat="1" ht="20.25" customHeight="1" x14ac:dyDescent="0.6">
      <c r="A29" s="4" t="s">
        <v>326</v>
      </c>
      <c r="B29" s="210" t="s">
        <v>329</v>
      </c>
      <c r="C29" s="128" t="s">
        <v>935</v>
      </c>
      <c r="D29" s="128" t="s">
        <v>706</v>
      </c>
      <c r="E29" s="133" t="s">
        <v>581</v>
      </c>
    </row>
    <row r="30" spans="1:5" s="109" customFormat="1" ht="20.25" customHeight="1" x14ac:dyDescent="0.6">
      <c r="A30" s="4" t="s">
        <v>334</v>
      </c>
      <c r="B30" s="210" t="s">
        <v>348</v>
      </c>
      <c r="C30" s="128" t="s">
        <v>936</v>
      </c>
      <c r="D30" s="128" t="s">
        <v>707</v>
      </c>
      <c r="E30" s="187" t="s">
        <v>945</v>
      </c>
    </row>
    <row r="31" spans="1:5" s="109" customFormat="1" ht="20.25" customHeight="1" x14ac:dyDescent="0.6">
      <c r="A31" s="4" t="s">
        <v>353</v>
      </c>
      <c r="B31" s="210" t="s">
        <v>362</v>
      </c>
      <c r="C31" s="128" t="s">
        <v>921</v>
      </c>
      <c r="D31" s="128" t="s">
        <v>709</v>
      </c>
      <c r="E31" s="133">
        <v>11203</v>
      </c>
    </row>
    <row r="32" spans="1:5" s="109" customFormat="1" ht="20.25" customHeight="1" x14ac:dyDescent="0.6">
      <c r="A32" s="4" t="s">
        <v>353</v>
      </c>
      <c r="B32" s="210" t="s">
        <v>367</v>
      </c>
      <c r="C32" s="128" t="s">
        <v>922</v>
      </c>
      <c r="D32" s="128" t="s">
        <v>708</v>
      </c>
      <c r="E32" s="133">
        <v>10029</v>
      </c>
    </row>
    <row r="33" spans="1:5" s="109" customFormat="1" ht="20.25" customHeight="1" x14ac:dyDescent="0.6">
      <c r="A33" s="4" t="s">
        <v>353</v>
      </c>
      <c r="B33" s="210" t="s">
        <v>860</v>
      </c>
      <c r="C33" s="128" t="s">
        <v>902</v>
      </c>
      <c r="D33" s="128" t="s">
        <v>710</v>
      </c>
      <c r="E33" s="133">
        <v>10595</v>
      </c>
    </row>
    <row r="34" spans="1:5" s="109" customFormat="1" ht="20.25" customHeight="1" x14ac:dyDescent="0.6">
      <c r="A34" s="4" t="s">
        <v>353</v>
      </c>
      <c r="B34" s="210" t="s">
        <v>375</v>
      </c>
      <c r="C34" s="128" t="s">
        <v>923</v>
      </c>
      <c r="D34" s="128" t="s">
        <v>708</v>
      </c>
      <c r="E34" s="133">
        <v>10032</v>
      </c>
    </row>
    <row r="35" spans="1:5" s="109" customFormat="1" ht="20.25" customHeight="1" x14ac:dyDescent="0.6">
      <c r="A35" s="4" t="s">
        <v>353</v>
      </c>
      <c r="B35" s="210" t="s">
        <v>377</v>
      </c>
      <c r="C35" s="128" t="s">
        <v>924</v>
      </c>
      <c r="D35" s="128" t="s">
        <v>708</v>
      </c>
      <c r="E35" s="133">
        <v>10010</v>
      </c>
    </row>
    <row r="36" spans="1:5" s="109" customFormat="1" ht="20.25" customHeight="1" x14ac:dyDescent="0.6">
      <c r="A36" s="4" t="s">
        <v>353</v>
      </c>
      <c r="B36" s="210" t="s">
        <v>645</v>
      </c>
      <c r="C36" s="128" t="s">
        <v>937</v>
      </c>
      <c r="D36" s="128" t="s">
        <v>711</v>
      </c>
      <c r="E36" s="133" t="s">
        <v>582</v>
      </c>
    </row>
    <row r="37" spans="1:5" s="109" customFormat="1" ht="20.25" customHeight="1" x14ac:dyDescent="0.6">
      <c r="A37" s="4" t="s">
        <v>353</v>
      </c>
      <c r="B37" s="210" t="s">
        <v>390</v>
      </c>
      <c r="C37" s="128" t="s">
        <v>903</v>
      </c>
      <c r="D37" s="128" t="s">
        <v>712</v>
      </c>
      <c r="E37" s="133">
        <v>14642</v>
      </c>
    </row>
    <row r="38" spans="1:5" s="109" customFormat="1" ht="20.25" customHeight="1" x14ac:dyDescent="0.6">
      <c r="A38" s="4" t="s">
        <v>353</v>
      </c>
      <c r="B38" s="210" t="s">
        <v>839</v>
      </c>
      <c r="C38" s="128" t="s">
        <v>938</v>
      </c>
      <c r="D38" s="128" t="s">
        <v>708</v>
      </c>
      <c r="E38" s="133">
        <v>10001</v>
      </c>
    </row>
    <row r="39" spans="1:5" s="109" customFormat="1" ht="20.25" customHeight="1" x14ac:dyDescent="0.6">
      <c r="A39" s="4" t="s">
        <v>398</v>
      </c>
      <c r="B39" s="210" t="s">
        <v>870</v>
      </c>
      <c r="C39" s="128" t="s">
        <v>939</v>
      </c>
      <c r="D39" s="128" t="s">
        <v>713</v>
      </c>
      <c r="E39" s="133">
        <v>27599</v>
      </c>
    </row>
    <row r="40" spans="1:5" s="109" customFormat="1" ht="20.25" customHeight="1" x14ac:dyDescent="0.6">
      <c r="A40" s="4" t="s">
        <v>406</v>
      </c>
      <c r="B40" s="210" t="s">
        <v>871</v>
      </c>
      <c r="C40" s="128" t="s">
        <v>925</v>
      </c>
      <c r="D40" s="128" t="s">
        <v>714</v>
      </c>
      <c r="E40" s="133" t="s">
        <v>583</v>
      </c>
    </row>
    <row r="41" spans="1:5" s="109" customFormat="1" ht="20.25" customHeight="1" x14ac:dyDescent="0.6">
      <c r="A41" s="4" t="s">
        <v>426</v>
      </c>
      <c r="B41" s="210" t="s">
        <v>427</v>
      </c>
      <c r="C41" s="128" t="s">
        <v>926</v>
      </c>
      <c r="D41" s="128" t="s">
        <v>715</v>
      </c>
      <c r="E41" s="133">
        <v>97239</v>
      </c>
    </row>
    <row r="42" spans="1:5" s="109" customFormat="1" ht="20.25" customHeight="1" x14ac:dyDescent="0.6">
      <c r="A42" s="4" t="s">
        <v>430</v>
      </c>
      <c r="B42" s="210" t="s">
        <v>443</v>
      </c>
      <c r="C42" s="128" t="s">
        <v>904</v>
      </c>
      <c r="D42" s="128" t="s">
        <v>716</v>
      </c>
      <c r="E42" s="133">
        <v>19140</v>
      </c>
    </row>
    <row r="43" spans="1:5" s="109" customFormat="1" ht="20.25" customHeight="1" x14ac:dyDescent="0.6">
      <c r="A43" s="4" t="s">
        <v>430</v>
      </c>
      <c r="B43" s="210" t="s">
        <v>444</v>
      </c>
      <c r="C43" s="128" t="s">
        <v>940</v>
      </c>
      <c r="D43" s="128" t="s">
        <v>716</v>
      </c>
      <c r="E43" s="133">
        <v>19107</v>
      </c>
    </row>
    <row r="44" spans="1:5" s="109" customFormat="1" ht="20.25" customHeight="1" x14ac:dyDescent="0.6">
      <c r="A44" s="4" t="s">
        <v>430</v>
      </c>
      <c r="B44" s="210" t="s">
        <v>445</v>
      </c>
      <c r="C44" s="128" t="s">
        <v>941</v>
      </c>
      <c r="D44" s="128" t="s">
        <v>716</v>
      </c>
      <c r="E44" s="133">
        <v>19104</v>
      </c>
    </row>
    <row r="45" spans="1:5" s="109" customFormat="1" ht="20.25" customHeight="1" x14ac:dyDescent="0.6">
      <c r="A45" s="4" t="s">
        <v>430</v>
      </c>
      <c r="B45" s="210" t="s">
        <v>447</v>
      </c>
      <c r="C45" s="128" t="s">
        <v>905</v>
      </c>
      <c r="D45" s="128" t="s">
        <v>717</v>
      </c>
      <c r="E45" s="133">
        <v>15261</v>
      </c>
    </row>
    <row r="46" spans="1:5" s="109" customFormat="1" ht="20.25" customHeight="1" x14ac:dyDescent="0.6">
      <c r="A46" s="4" t="s">
        <v>461</v>
      </c>
      <c r="B46" s="210" t="s">
        <v>464</v>
      </c>
      <c r="C46" s="128" t="s">
        <v>584</v>
      </c>
      <c r="D46" s="128" t="s">
        <v>718</v>
      </c>
      <c r="E46" s="133">
        <v>37920</v>
      </c>
    </row>
    <row r="47" spans="1:5" s="109" customFormat="1" ht="20.25" customHeight="1" x14ac:dyDescent="0.6">
      <c r="A47" s="4" t="s">
        <v>461</v>
      </c>
      <c r="B47" s="210" t="s">
        <v>465</v>
      </c>
      <c r="C47" s="128" t="s">
        <v>906</v>
      </c>
      <c r="D47" s="128" t="s">
        <v>719</v>
      </c>
      <c r="E47" s="133" t="s">
        <v>660</v>
      </c>
    </row>
    <row r="48" spans="1:5" s="109" customFormat="1" ht="20.25" customHeight="1" x14ac:dyDescent="0.6">
      <c r="A48" s="4" t="s">
        <v>466</v>
      </c>
      <c r="B48" s="210" t="s">
        <v>470</v>
      </c>
      <c r="C48" s="128" t="s">
        <v>927</v>
      </c>
      <c r="D48" s="128" t="s">
        <v>720</v>
      </c>
      <c r="E48" s="133" t="s">
        <v>585</v>
      </c>
    </row>
    <row r="49" spans="1:5" s="109" customFormat="1" ht="20.25" customHeight="1" x14ac:dyDescent="0.6">
      <c r="A49" s="4" t="s">
        <v>466</v>
      </c>
      <c r="B49" s="210" t="s">
        <v>877</v>
      </c>
      <c r="C49" s="128" t="s">
        <v>586</v>
      </c>
      <c r="D49" s="128" t="s">
        <v>720</v>
      </c>
      <c r="E49" s="133">
        <v>75246</v>
      </c>
    </row>
    <row r="50" spans="1:5" s="109" customFormat="1" ht="20.25" customHeight="1" x14ac:dyDescent="0.6">
      <c r="A50" s="4" t="s">
        <v>466</v>
      </c>
      <c r="B50" s="210" t="s">
        <v>878</v>
      </c>
      <c r="C50" s="128" t="s">
        <v>928</v>
      </c>
      <c r="D50" s="128" t="s">
        <v>721</v>
      </c>
      <c r="E50" s="133">
        <v>77054</v>
      </c>
    </row>
    <row r="51" spans="1:5" s="109" customFormat="1" ht="20.25" customHeight="1" x14ac:dyDescent="0.6">
      <c r="A51" s="4" t="s">
        <v>466</v>
      </c>
      <c r="B51" s="210" t="s">
        <v>879</v>
      </c>
      <c r="C51" s="128" t="s">
        <v>587</v>
      </c>
      <c r="D51" s="128" t="s">
        <v>722</v>
      </c>
      <c r="E51" s="133" t="s">
        <v>661</v>
      </c>
    </row>
    <row r="52" spans="1:5" s="109" customFormat="1" ht="20.25" customHeight="1" x14ac:dyDescent="0.6">
      <c r="A52" s="4" t="s">
        <v>486</v>
      </c>
      <c r="B52" s="210" t="s">
        <v>881</v>
      </c>
      <c r="C52" s="128" t="s">
        <v>942</v>
      </c>
      <c r="D52" s="128" t="s">
        <v>723</v>
      </c>
      <c r="E52" s="133">
        <v>23298</v>
      </c>
    </row>
    <row r="53" spans="1:5" s="109" customFormat="1" ht="20.25" customHeight="1" thickBot="1" x14ac:dyDescent="0.75">
      <c r="A53" s="277" t="s">
        <v>497</v>
      </c>
      <c r="B53" s="278" t="s">
        <v>502</v>
      </c>
      <c r="C53" s="279" t="s">
        <v>911</v>
      </c>
      <c r="D53" s="279" t="s">
        <v>724</v>
      </c>
      <c r="E53" s="280">
        <v>98195</v>
      </c>
    </row>
    <row r="54" spans="1:5" ht="13.75" thickTop="1" x14ac:dyDescent="0.6">
      <c r="A54" s="225"/>
      <c r="B54" s="225"/>
      <c r="C54" s="225"/>
      <c r="D54" s="225"/>
      <c r="E54" s="225"/>
    </row>
    <row r="55" spans="1:5" x14ac:dyDescent="0.6">
      <c r="A55" s="170" t="s">
        <v>837</v>
      </c>
    </row>
    <row r="56" spans="1:5" x14ac:dyDescent="0.6">
      <c r="A56" s="170" t="s">
        <v>838</v>
      </c>
    </row>
  </sheetData>
  <autoFilter ref="A3:E3" xr:uid="{00000000-0009-0000-0000-000021000000}"/>
  <mergeCells count="1">
    <mergeCell ref="A2:B2"/>
  </mergeCells>
  <conditionalFormatting sqref="A4:E53">
    <cfRule type="expression" dxfId="1" priority="2">
      <formula>MOD(ROW(),2)=0</formula>
    </cfRule>
  </conditionalFormatting>
  <hyperlinks>
    <hyperlink ref="A2:B2" location="TOC!A1" display="Return to Table of Contents" xr:uid="{00000000-0004-0000-2100-000000000000}"/>
  </hyperlinks>
  <pageMargins left="0.25" right="0.25" top="0.75" bottom="0.75" header="0.3" footer="0.3"/>
  <pageSetup scale="60" orientation="portrait" r:id="rId1"/>
  <headerFooter>
    <oddHeader>&amp;L2024-25 &amp;"Arial,Italic"Survey of Advanced Dental Education</oddHeader>
  </headerFooter>
  <ignoredErrors>
    <ignoredError sqref="E23:E24 E30"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70C0"/>
  </sheetPr>
  <dimension ref="A1:J118"/>
  <sheetViews>
    <sheetView zoomScaleNormal="100" workbookViewId="0">
      <pane xSplit="3" ySplit="4" topLeftCell="D5" activePane="bottomRight" state="frozen"/>
      <selection activeCell="A6" sqref="A6"/>
      <selection pane="topRight" activeCell="A6" sqref="A6"/>
      <selection pane="bottomLeft" activeCell="A6" sqref="A6"/>
      <selection pane="bottomRight" sqref="A1:C1"/>
    </sheetView>
  </sheetViews>
  <sheetFormatPr defaultColWidth="9.26953125" defaultRowHeight="14.25" x14ac:dyDescent="0.65"/>
  <cols>
    <col min="1" max="1" width="9" style="14" customWidth="1"/>
    <col min="2" max="2" width="42" style="14" customWidth="1"/>
    <col min="3" max="3" width="64.26953125" style="14" customWidth="1"/>
    <col min="4" max="4" width="12.7265625" style="14" customWidth="1"/>
    <col min="5" max="5" width="11.7265625" style="14" customWidth="1"/>
    <col min="6" max="6" width="13.26953125" style="14" customWidth="1"/>
    <col min="7" max="7" width="11.7265625" style="14" customWidth="1"/>
    <col min="8" max="8" width="12.7265625" style="14" customWidth="1"/>
    <col min="9" max="9" width="11.7265625" style="14" customWidth="1"/>
    <col min="10" max="10" width="41.26953125" style="14" customWidth="1"/>
    <col min="11" max="16384" width="9.26953125" style="14"/>
  </cols>
  <sheetData>
    <row r="1" spans="1:10" ht="35.25" customHeight="1" x14ac:dyDescent="0.7">
      <c r="A1" s="339" t="s">
        <v>947</v>
      </c>
      <c r="B1" s="339"/>
      <c r="C1" s="339"/>
    </row>
    <row r="2" spans="1:10" ht="22.5" customHeight="1" x14ac:dyDescent="0.7">
      <c r="A2" s="375" t="s">
        <v>3</v>
      </c>
      <c r="B2" s="375"/>
      <c r="G2" s="226"/>
    </row>
    <row r="3" spans="1:10" ht="40.5" customHeight="1" x14ac:dyDescent="0.65">
      <c r="A3" s="58"/>
      <c r="B3" s="58"/>
      <c r="C3" s="58"/>
      <c r="D3" s="376" t="s">
        <v>588</v>
      </c>
      <c r="E3" s="377"/>
      <c r="F3" s="378" t="s">
        <v>589</v>
      </c>
      <c r="G3" s="379"/>
      <c r="H3" s="374" t="s">
        <v>590</v>
      </c>
      <c r="I3" s="374"/>
      <c r="J3" s="88"/>
    </row>
    <row r="4" spans="1:10" ht="29" x14ac:dyDescent="0.7">
      <c r="A4" s="227" t="s">
        <v>591</v>
      </c>
      <c r="B4" s="89" t="s">
        <v>592</v>
      </c>
      <c r="C4" s="89" t="s">
        <v>152</v>
      </c>
      <c r="D4" s="135" t="s">
        <v>813</v>
      </c>
      <c r="E4" s="136" t="s">
        <v>814</v>
      </c>
      <c r="F4" s="135" t="s">
        <v>813</v>
      </c>
      <c r="G4" s="136" t="s">
        <v>814</v>
      </c>
      <c r="H4" s="135" t="s">
        <v>813</v>
      </c>
      <c r="I4" s="136" t="s">
        <v>814</v>
      </c>
      <c r="J4" s="88"/>
    </row>
    <row r="5" spans="1:10" s="60" customFormat="1" ht="20.25" customHeight="1" x14ac:dyDescent="0.6">
      <c r="A5" s="60" t="s">
        <v>163</v>
      </c>
      <c r="B5" s="60" t="s">
        <v>593</v>
      </c>
      <c r="C5" s="60" t="s">
        <v>594</v>
      </c>
      <c r="D5" s="138">
        <v>0</v>
      </c>
      <c r="E5" s="139">
        <v>0</v>
      </c>
      <c r="F5" s="138">
        <v>3</v>
      </c>
      <c r="G5" s="139">
        <v>3</v>
      </c>
      <c r="H5" s="140">
        <v>0</v>
      </c>
      <c r="I5" s="140">
        <v>0</v>
      </c>
      <c r="J5" s="188"/>
    </row>
    <row r="6" spans="1:10" s="60" customFormat="1" ht="20.25" customHeight="1" x14ac:dyDescent="0.6">
      <c r="A6" s="60" t="s">
        <v>163</v>
      </c>
      <c r="B6" s="60" t="s">
        <v>593</v>
      </c>
      <c r="C6" s="60" t="s">
        <v>596</v>
      </c>
      <c r="D6" s="138">
        <v>0</v>
      </c>
      <c r="E6" s="139">
        <v>0</v>
      </c>
      <c r="F6" s="138">
        <v>1</v>
      </c>
      <c r="G6" s="139">
        <v>1</v>
      </c>
      <c r="H6" s="140">
        <v>0</v>
      </c>
      <c r="I6" s="140">
        <v>0</v>
      </c>
      <c r="J6" s="188"/>
    </row>
    <row r="7" spans="1:10" s="60" customFormat="1" ht="20.25" customHeight="1" x14ac:dyDescent="0.6">
      <c r="A7" s="60" t="s">
        <v>175</v>
      </c>
      <c r="B7" s="60" t="s">
        <v>598</v>
      </c>
      <c r="C7" s="60" t="s">
        <v>599</v>
      </c>
      <c r="D7" s="138">
        <v>1</v>
      </c>
      <c r="E7" s="139">
        <v>0</v>
      </c>
      <c r="F7" s="138">
        <v>3</v>
      </c>
      <c r="G7" s="139">
        <v>2</v>
      </c>
      <c r="H7" s="140">
        <v>0</v>
      </c>
      <c r="I7" s="140">
        <v>0</v>
      </c>
      <c r="J7" s="188"/>
    </row>
    <row r="8" spans="1:10" s="60" customFormat="1" ht="20.25" customHeight="1" x14ac:dyDescent="0.6">
      <c r="A8" s="60" t="s">
        <v>175</v>
      </c>
      <c r="B8" s="60" t="s">
        <v>600</v>
      </c>
      <c r="C8" s="60" t="s">
        <v>601</v>
      </c>
      <c r="D8" s="138">
        <v>8</v>
      </c>
      <c r="E8" s="139">
        <v>3</v>
      </c>
      <c r="F8" s="138">
        <v>2</v>
      </c>
      <c r="G8" s="139">
        <v>1</v>
      </c>
      <c r="H8" s="140">
        <v>0</v>
      </c>
      <c r="I8" s="140">
        <v>0</v>
      </c>
      <c r="J8" s="188"/>
    </row>
    <row r="9" spans="1:10" s="60" customFormat="1" ht="20.25" customHeight="1" x14ac:dyDescent="0.6">
      <c r="A9" s="60" t="s">
        <v>175</v>
      </c>
      <c r="B9" s="60" t="s">
        <v>595</v>
      </c>
      <c r="C9" s="60" t="s">
        <v>948</v>
      </c>
      <c r="D9" s="138">
        <v>0</v>
      </c>
      <c r="E9" s="139">
        <v>0</v>
      </c>
      <c r="F9" s="138">
        <v>0</v>
      </c>
      <c r="G9" s="139">
        <v>0</v>
      </c>
      <c r="H9" s="140">
        <v>22</v>
      </c>
      <c r="I9" s="140">
        <v>3</v>
      </c>
      <c r="J9" s="188"/>
    </row>
    <row r="10" spans="1:10" s="60" customFormat="1" ht="20.25" customHeight="1" x14ac:dyDescent="0.6">
      <c r="A10" s="60" t="s">
        <v>175</v>
      </c>
      <c r="B10" s="60" t="s">
        <v>595</v>
      </c>
      <c r="C10" s="60" t="s">
        <v>949</v>
      </c>
      <c r="D10" s="138">
        <v>0</v>
      </c>
      <c r="E10" s="139">
        <v>0</v>
      </c>
      <c r="F10" s="138">
        <v>25</v>
      </c>
      <c r="G10" s="139">
        <v>9</v>
      </c>
      <c r="H10" s="140">
        <v>0</v>
      </c>
      <c r="I10" s="140">
        <v>0</v>
      </c>
      <c r="J10" s="188"/>
    </row>
    <row r="11" spans="1:10" s="60" customFormat="1" ht="20.25" customHeight="1" x14ac:dyDescent="0.6">
      <c r="A11" s="60" t="s">
        <v>175</v>
      </c>
      <c r="B11" s="60" t="s">
        <v>662</v>
      </c>
      <c r="C11" s="60" t="s">
        <v>617</v>
      </c>
      <c r="D11" s="138">
        <v>1</v>
      </c>
      <c r="E11" s="139">
        <v>1</v>
      </c>
      <c r="F11" s="138">
        <v>0</v>
      </c>
      <c r="G11" s="139">
        <v>0</v>
      </c>
      <c r="H11" s="140">
        <v>0</v>
      </c>
      <c r="I11" s="140">
        <v>0</v>
      </c>
      <c r="J11" s="188"/>
    </row>
    <row r="12" spans="1:10" s="60" customFormat="1" ht="20.25" customHeight="1" x14ac:dyDescent="0.6">
      <c r="A12" s="60" t="s">
        <v>175</v>
      </c>
      <c r="B12" s="60" t="s">
        <v>662</v>
      </c>
      <c r="C12" s="60" t="s">
        <v>950</v>
      </c>
      <c r="D12" s="138">
        <v>2</v>
      </c>
      <c r="E12" s="139">
        <v>0</v>
      </c>
      <c r="F12" s="138">
        <v>0</v>
      </c>
      <c r="G12" s="139">
        <v>0</v>
      </c>
      <c r="H12" s="140">
        <v>0</v>
      </c>
      <c r="I12" s="140">
        <v>0</v>
      </c>
      <c r="J12" s="188"/>
    </row>
    <row r="13" spans="1:10" s="60" customFormat="1" ht="20.25" customHeight="1" x14ac:dyDescent="0.6">
      <c r="A13" s="60" t="s">
        <v>175</v>
      </c>
      <c r="B13" s="60" t="s">
        <v>662</v>
      </c>
      <c r="C13" s="60" t="s">
        <v>618</v>
      </c>
      <c r="D13" s="138">
        <v>1</v>
      </c>
      <c r="E13" s="139">
        <v>0</v>
      </c>
      <c r="F13" s="138">
        <v>0</v>
      </c>
      <c r="G13" s="139">
        <v>0</v>
      </c>
      <c r="H13" s="140">
        <v>0</v>
      </c>
      <c r="I13" s="140">
        <v>0</v>
      </c>
      <c r="J13" s="188"/>
    </row>
    <row r="14" spans="1:10" s="60" customFormat="1" ht="20.25" customHeight="1" x14ac:dyDescent="0.6">
      <c r="A14" s="60" t="s">
        <v>175</v>
      </c>
      <c r="B14" s="60" t="s">
        <v>662</v>
      </c>
      <c r="C14" s="60" t="s">
        <v>619</v>
      </c>
      <c r="D14" s="138">
        <v>2</v>
      </c>
      <c r="E14" s="139">
        <v>2</v>
      </c>
      <c r="F14" s="138">
        <v>0</v>
      </c>
      <c r="G14" s="139">
        <v>0</v>
      </c>
      <c r="H14" s="140">
        <v>0</v>
      </c>
      <c r="I14" s="140">
        <v>0</v>
      </c>
      <c r="J14" s="188"/>
    </row>
    <row r="15" spans="1:10" s="60" customFormat="1" ht="20.25" customHeight="1" x14ac:dyDescent="0.6">
      <c r="A15" s="60" t="s">
        <v>202</v>
      </c>
      <c r="B15" s="60" t="s">
        <v>951</v>
      </c>
      <c r="C15" s="60" t="s">
        <v>612</v>
      </c>
      <c r="D15" s="138">
        <v>1</v>
      </c>
      <c r="E15" s="139">
        <v>0</v>
      </c>
      <c r="F15" s="138">
        <v>0</v>
      </c>
      <c r="G15" s="139">
        <v>0</v>
      </c>
      <c r="H15" s="140">
        <v>0</v>
      </c>
      <c r="I15" s="140">
        <v>0</v>
      </c>
      <c r="J15" s="188"/>
    </row>
    <row r="16" spans="1:10" s="60" customFormat="1" ht="20.25" customHeight="1" x14ac:dyDescent="0.6">
      <c r="A16" s="60" t="s">
        <v>222</v>
      </c>
      <c r="B16" s="60" t="s">
        <v>603</v>
      </c>
      <c r="C16" s="60" t="s">
        <v>952</v>
      </c>
      <c r="D16" s="138">
        <v>0</v>
      </c>
      <c r="E16" s="139">
        <v>6</v>
      </c>
      <c r="F16" s="138">
        <v>17</v>
      </c>
      <c r="G16" s="139">
        <v>0</v>
      </c>
      <c r="H16" s="140">
        <v>0</v>
      </c>
      <c r="I16" s="140">
        <v>0</v>
      </c>
      <c r="J16" s="188"/>
    </row>
    <row r="17" spans="1:10" s="60" customFormat="1" ht="20.25" customHeight="1" x14ac:dyDescent="0.6">
      <c r="A17" s="60" t="s">
        <v>222</v>
      </c>
      <c r="B17" s="60" t="s">
        <v>603</v>
      </c>
      <c r="C17" s="60" t="s">
        <v>953</v>
      </c>
      <c r="D17" s="138">
        <v>1</v>
      </c>
      <c r="E17" s="139">
        <v>0</v>
      </c>
      <c r="F17" s="138">
        <v>0</v>
      </c>
      <c r="G17" s="139">
        <v>0</v>
      </c>
      <c r="H17" s="140">
        <v>0</v>
      </c>
      <c r="I17" s="140">
        <v>0</v>
      </c>
      <c r="J17" s="188"/>
    </row>
    <row r="18" spans="1:10" s="60" customFormat="1" ht="20.25" customHeight="1" x14ac:dyDescent="0.6">
      <c r="A18" s="60" t="s">
        <v>222</v>
      </c>
      <c r="B18" s="60" t="s">
        <v>603</v>
      </c>
      <c r="C18" s="60" t="s">
        <v>604</v>
      </c>
      <c r="D18" s="138">
        <v>1</v>
      </c>
      <c r="E18" s="139">
        <v>1</v>
      </c>
      <c r="F18" s="138">
        <v>0</v>
      </c>
      <c r="G18" s="139">
        <v>0</v>
      </c>
      <c r="H18" s="140">
        <v>0</v>
      </c>
      <c r="I18" s="140">
        <v>0</v>
      </c>
      <c r="J18" s="188"/>
    </row>
    <row r="19" spans="1:10" s="60" customFormat="1" ht="20.25" customHeight="1" x14ac:dyDescent="0.6">
      <c r="A19" s="60" t="s">
        <v>222</v>
      </c>
      <c r="B19" s="60" t="s">
        <v>603</v>
      </c>
      <c r="C19" s="60" t="s">
        <v>954</v>
      </c>
      <c r="D19" s="138">
        <v>2</v>
      </c>
      <c r="E19" s="139">
        <v>0</v>
      </c>
      <c r="F19" s="138">
        <v>0</v>
      </c>
      <c r="G19" s="139">
        <v>0</v>
      </c>
      <c r="H19" s="140">
        <v>0</v>
      </c>
      <c r="I19" s="140">
        <v>0</v>
      </c>
      <c r="J19" s="188"/>
    </row>
    <row r="20" spans="1:10" s="60" customFormat="1" ht="20.25" customHeight="1" x14ac:dyDescent="0.6">
      <c r="A20" s="60" t="s">
        <v>222</v>
      </c>
      <c r="B20" s="60" t="s">
        <v>603</v>
      </c>
      <c r="C20" s="60" t="s">
        <v>955</v>
      </c>
      <c r="D20" s="138">
        <v>2</v>
      </c>
      <c r="E20" s="139">
        <v>0</v>
      </c>
      <c r="F20" s="138">
        <v>0</v>
      </c>
      <c r="G20" s="139">
        <v>0</v>
      </c>
      <c r="H20" s="140">
        <v>0</v>
      </c>
      <c r="I20" s="140">
        <v>0</v>
      </c>
      <c r="J20" s="188"/>
    </row>
    <row r="21" spans="1:10" s="60" customFormat="1" ht="20.25" customHeight="1" x14ac:dyDescent="0.6">
      <c r="A21" s="60" t="s">
        <v>222</v>
      </c>
      <c r="B21" s="60" t="s">
        <v>602</v>
      </c>
      <c r="C21" s="60" t="s">
        <v>597</v>
      </c>
      <c r="D21" s="138">
        <v>3</v>
      </c>
      <c r="E21" s="139">
        <v>5</v>
      </c>
      <c r="F21" s="138">
        <v>8</v>
      </c>
      <c r="G21" s="139">
        <v>2</v>
      </c>
      <c r="H21" s="140">
        <v>0</v>
      </c>
      <c r="I21" s="140">
        <v>0</v>
      </c>
      <c r="J21" s="188"/>
    </row>
    <row r="22" spans="1:10" s="60" customFormat="1" ht="20.25" customHeight="1" x14ac:dyDescent="0.6">
      <c r="A22" s="60" t="s">
        <v>241</v>
      </c>
      <c r="B22" s="60" t="s">
        <v>605</v>
      </c>
      <c r="C22" s="60" t="s">
        <v>664</v>
      </c>
      <c r="D22" s="138">
        <v>1</v>
      </c>
      <c r="E22" s="139">
        <v>2</v>
      </c>
      <c r="F22" s="138">
        <v>0</v>
      </c>
      <c r="G22" s="139">
        <v>0</v>
      </c>
      <c r="H22" s="140">
        <v>0</v>
      </c>
      <c r="I22" s="140">
        <v>0</v>
      </c>
      <c r="J22" s="188"/>
    </row>
    <row r="23" spans="1:10" s="60" customFormat="1" ht="20.25" customHeight="1" x14ac:dyDescent="0.6">
      <c r="A23" s="60" t="s">
        <v>254</v>
      </c>
      <c r="B23" s="60" t="s">
        <v>956</v>
      </c>
      <c r="C23" s="60" t="s">
        <v>596</v>
      </c>
      <c r="D23" s="138">
        <v>0</v>
      </c>
      <c r="E23" s="139">
        <v>0</v>
      </c>
      <c r="F23" s="138">
        <v>85</v>
      </c>
      <c r="G23" s="139">
        <v>27</v>
      </c>
      <c r="H23" s="140">
        <v>9</v>
      </c>
      <c r="I23" s="140">
        <v>0</v>
      </c>
      <c r="J23" s="188"/>
    </row>
    <row r="24" spans="1:10" s="60" customFormat="1" ht="20.25" customHeight="1" x14ac:dyDescent="0.6">
      <c r="A24" s="60" t="s">
        <v>254</v>
      </c>
      <c r="B24" s="60" t="s">
        <v>956</v>
      </c>
      <c r="C24" s="60" t="s">
        <v>957</v>
      </c>
      <c r="D24" s="138">
        <v>4</v>
      </c>
      <c r="E24" s="139">
        <v>4</v>
      </c>
      <c r="F24" s="138">
        <v>0</v>
      </c>
      <c r="G24" s="139">
        <v>0</v>
      </c>
      <c r="H24" s="140">
        <v>0</v>
      </c>
      <c r="I24" s="140">
        <v>0</v>
      </c>
      <c r="J24" s="188"/>
    </row>
    <row r="25" spans="1:10" s="60" customFormat="1" ht="20.25" customHeight="1" x14ac:dyDescent="0.6">
      <c r="A25" s="60" t="s">
        <v>266</v>
      </c>
      <c r="B25" s="60" t="s">
        <v>606</v>
      </c>
      <c r="C25" s="60" t="s">
        <v>594</v>
      </c>
      <c r="D25" s="138">
        <v>0</v>
      </c>
      <c r="E25" s="139">
        <v>0</v>
      </c>
      <c r="F25" s="138">
        <v>0</v>
      </c>
      <c r="G25" s="139">
        <v>1</v>
      </c>
      <c r="H25" s="140">
        <v>0</v>
      </c>
      <c r="I25" s="140">
        <v>0</v>
      </c>
      <c r="J25" s="188"/>
    </row>
    <row r="26" spans="1:10" s="60" customFormat="1" ht="20.25" customHeight="1" x14ac:dyDescent="0.6">
      <c r="A26" s="60" t="s">
        <v>266</v>
      </c>
      <c r="B26" s="60" t="s">
        <v>606</v>
      </c>
      <c r="C26" s="60" t="s">
        <v>958</v>
      </c>
      <c r="D26" s="138">
        <v>0</v>
      </c>
      <c r="E26" s="139">
        <v>0</v>
      </c>
      <c r="F26" s="138">
        <v>0</v>
      </c>
      <c r="G26" s="139">
        <v>0</v>
      </c>
      <c r="H26" s="140">
        <v>10</v>
      </c>
      <c r="I26" s="140">
        <v>2</v>
      </c>
      <c r="J26" s="188"/>
    </row>
    <row r="27" spans="1:10" s="60" customFormat="1" ht="20.25" customHeight="1" x14ac:dyDescent="0.6">
      <c r="A27" s="60" t="s">
        <v>269</v>
      </c>
      <c r="B27" s="60" t="s">
        <v>665</v>
      </c>
      <c r="C27" s="60" t="s">
        <v>959</v>
      </c>
      <c r="D27" s="138">
        <v>0</v>
      </c>
      <c r="E27" s="139">
        <v>1</v>
      </c>
      <c r="F27" s="138">
        <v>0</v>
      </c>
      <c r="G27" s="139">
        <v>0</v>
      </c>
      <c r="H27" s="140">
        <v>0</v>
      </c>
      <c r="I27" s="140">
        <v>0</v>
      </c>
      <c r="J27" s="188"/>
    </row>
    <row r="28" spans="1:10" s="60" customFormat="1" ht="20.25" customHeight="1" x14ac:dyDescent="0.6">
      <c r="A28" s="60" t="s">
        <v>269</v>
      </c>
      <c r="B28" s="60" t="s">
        <v>665</v>
      </c>
      <c r="C28" s="60" t="s">
        <v>597</v>
      </c>
      <c r="D28" s="138">
        <v>3</v>
      </c>
      <c r="E28" s="139">
        <v>2</v>
      </c>
      <c r="F28" s="138">
        <v>1</v>
      </c>
      <c r="G28" s="139">
        <v>1</v>
      </c>
      <c r="H28" s="140">
        <v>2</v>
      </c>
      <c r="I28" s="140">
        <v>0</v>
      </c>
      <c r="J28" s="188"/>
    </row>
    <row r="29" spans="1:10" s="60" customFormat="1" ht="20.25" customHeight="1" x14ac:dyDescent="0.6">
      <c r="A29" s="60" t="s">
        <v>273</v>
      </c>
      <c r="B29" s="60" t="s">
        <v>607</v>
      </c>
      <c r="C29" s="60" t="s">
        <v>596</v>
      </c>
      <c r="D29" s="138">
        <v>0</v>
      </c>
      <c r="E29" s="139">
        <v>0</v>
      </c>
      <c r="F29" s="138">
        <v>12</v>
      </c>
      <c r="G29" s="139">
        <v>1</v>
      </c>
      <c r="H29" s="140">
        <v>0</v>
      </c>
      <c r="I29" s="140">
        <v>0</v>
      </c>
      <c r="J29" s="188"/>
    </row>
    <row r="30" spans="1:10" s="60" customFormat="1" ht="20.25" customHeight="1" x14ac:dyDescent="0.6">
      <c r="A30" s="60" t="s">
        <v>282</v>
      </c>
      <c r="B30" s="60" t="s">
        <v>608</v>
      </c>
      <c r="C30" s="60" t="s">
        <v>609</v>
      </c>
      <c r="D30" s="138">
        <v>0</v>
      </c>
      <c r="E30" s="139">
        <v>2</v>
      </c>
      <c r="F30" s="138">
        <v>0</v>
      </c>
      <c r="G30" s="139">
        <v>0</v>
      </c>
      <c r="H30" s="140">
        <v>0</v>
      </c>
      <c r="I30" s="140">
        <v>0</v>
      </c>
      <c r="J30" s="188"/>
    </row>
    <row r="31" spans="1:10" s="60" customFormat="1" ht="20.25" customHeight="1" x14ac:dyDescent="0.6">
      <c r="A31" s="60" t="s">
        <v>292</v>
      </c>
      <c r="B31" s="60" t="s">
        <v>613</v>
      </c>
      <c r="C31" s="60" t="s">
        <v>960</v>
      </c>
      <c r="D31" s="138">
        <v>0</v>
      </c>
      <c r="E31" s="139">
        <v>0</v>
      </c>
      <c r="F31" s="138">
        <v>0</v>
      </c>
      <c r="G31" s="139">
        <v>0</v>
      </c>
      <c r="H31" s="140">
        <v>1</v>
      </c>
      <c r="I31" s="140">
        <v>0</v>
      </c>
      <c r="J31" s="188"/>
    </row>
    <row r="32" spans="1:10" s="60" customFormat="1" ht="20.25" customHeight="1" x14ac:dyDescent="0.6">
      <c r="A32" s="60" t="s">
        <v>292</v>
      </c>
      <c r="B32" s="60" t="s">
        <v>613</v>
      </c>
      <c r="C32" s="60" t="s">
        <v>594</v>
      </c>
      <c r="D32" s="138">
        <v>0</v>
      </c>
      <c r="E32" s="139">
        <v>0</v>
      </c>
      <c r="F32" s="138">
        <v>0</v>
      </c>
      <c r="G32" s="139">
        <v>0</v>
      </c>
      <c r="H32" s="140">
        <v>0</v>
      </c>
      <c r="I32" s="140">
        <v>0</v>
      </c>
      <c r="J32" s="188"/>
    </row>
    <row r="33" spans="1:10" s="60" customFormat="1" ht="20.25" customHeight="1" x14ac:dyDescent="0.6">
      <c r="A33" s="60" t="s">
        <v>292</v>
      </c>
      <c r="B33" s="60" t="s">
        <v>613</v>
      </c>
      <c r="C33" s="60" t="s">
        <v>596</v>
      </c>
      <c r="D33" s="138">
        <v>0</v>
      </c>
      <c r="E33" s="139">
        <v>0</v>
      </c>
      <c r="F33" s="138">
        <v>0</v>
      </c>
      <c r="G33" s="139">
        <v>0</v>
      </c>
      <c r="H33" s="140">
        <v>0</v>
      </c>
      <c r="I33" s="140">
        <v>0</v>
      </c>
      <c r="J33" s="188"/>
    </row>
    <row r="34" spans="1:10" s="60" customFormat="1" ht="20.25" customHeight="1" x14ac:dyDescent="0.6">
      <c r="A34" s="60" t="s">
        <v>292</v>
      </c>
      <c r="B34" s="60" t="s">
        <v>613</v>
      </c>
      <c r="C34" s="60" t="s">
        <v>615</v>
      </c>
      <c r="D34" s="138">
        <v>3</v>
      </c>
      <c r="E34" s="139">
        <v>2</v>
      </c>
      <c r="F34" s="138">
        <v>0</v>
      </c>
      <c r="G34" s="139">
        <v>0</v>
      </c>
      <c r="H34" s="140">
        <v>0</v>
      </c>
      <c r="I34" s="140">
        <v>0</v>
      </c>
      <c r="J34" s="188"/>
    </row>
    <row r="35" spans="1:10" s="60" customFormat="1" ht="20.25" customHeight="1" x14ac:dyDescent="0.6">
      <c r="A35" s="60" t="s">
        <v>292</v>
      </c>
      <c r="B35" s="60" t="s">
        <v>613</v>
      </c>
      <c r="C35" s="60" t="s">
        <v>597</v>
      </c>
      <c r="D35" s="138">
        <v>7</v>
      </c>
      <c r="E35" s="139">
        <v>2</v>
      </c>
      <c r="F35" s="138">
        <v>1</v>
      </c>
      <c r="G35" s="139">
        <v>1</v>
      </c>
      <c r="H35" s="140">
        <v>0</v>
      </c>
      <c r="I35" s="140">
        <v>1</v>
      </c>
      <c r="J35" s="188"/>
    </row>
    <row r="36" spans="1:10" s="60" customFormat="1" ht="20.25" customHeight="1" x14ac:dyDescent="0.6">
      <c r="A36" s="60" t="s">
        <v>292</v>
      </c>
      <c r="B36" s="60" t="s">
        <v>613</v>
      </c>
      <c r="C36" s="60" t="s">
        <v>961</v>
      </c>
      <c r="D36" s="138">
        <v>0</v>
      </c>
      <c r="E36" s="139">
        <v>0</v>
      </c>
      <c r="F36" s="138">
        <v>0</v>
      </c>
      <c r="G36" s="139">
        <v>0</v>
      </c>
      <c r="H36" s="140">
        <v>0</v>
      </c>
      <c r="I36" s="140">
        <v>0</v>
      </c>
      <c r="J36" s="188"/>
    </row>
    <row r="37" spans="1:10" s="60" customFormat="1" ht="20.25" customHeight="1" x14ac:dyDescent="0.6">
      <c r="A37" s="60" t="s">
        <v>292</v>
      </c>
      <c r="B37" s="60" t="s">
        <v>610</v>
      </c>
      <c r="C37" s="60" t="s">
        <v>596</v>
      </c>
      <c r="D37" s="138">
        <v>0</v>
      </c>
      <c r="E37" s="139">
        <v>0</v>
      </c>
      <c r="F37" s="138">
        <v>0</v>
      </c>
      <c r="G37" s="139">
        <v>0</v>
      </c>
      <c r="H37" s="140">
        <v>3</v>
      </c>
      <c r="I37" s="140">
        <v>1</v>
      </c>
      <c r="J37" s="188"/>
    </row>
    <row r="38" spans="1:10" s="60" customFormat="1" ht="20.25" customHeight="1" x14ac:dyDescent="0.6">
      <c r="A38" s="60" t="s">
        <v>292</v>
      </c>
      <c r="B38" s="60" t="s">
        <v>610</v>
      </c>
      <c r="C38" s="60" t="s">
        <v>611</v>
      </c>
      <c r="D38" s="138">
        <v>0</v>
      </c>
      <c r="E38" s="139">
        <v>0</v>
      </c>
      <c r="F38" s="138">
        <v>1</v>
      </c>
      <c r="G38" s="139">
        <v>1</v>
      </c>
      <c r="H38" s="140">
        <v>0</v>
      </c>
      <c r="I38" s="140">
        <v>0</v>
      </c>
      <c r="J38" s="188"/>
    </row>
    <row r="39" spans="1:10" s="60" customFormat="1" ht="20.25" customHeight="1" x14ac:dyDescent="0.6">
      <c r="A39" s="60" t="s">
        <v>292</v>
      </c>
      <c r="B39" s="60" t="s">
        <v>610</v>
      </c>
      <c r="C39" s="60" t="s">
        <v>612</v>
      </c>
      <c r="D39" s="138">
        <v>0</v>
      </c>
      <c r="E39" s="139">
        <v>0</v>
      </c>
      <c r="F39" s="138">
        <v>0</v>
      </c>
      <c r="G39" s="139">
        <v>1</v>
      </c>
      <c r="H39" s="140">
        <v>0</v>
      </c>
      <c r="I39" s="140">
        <v>0</v>
      </c>
      <c r="J39" s="188"/>
    </row>
    <row r="40" spans="1:10" s="60" customFormat="1" ht="20.25" customHeight="1" x14ac:dyDescent="0.6">
      <c r="A40" s="60" t="s">
        <v>292</v>
      </c>
      <c r="B40" s="60" t="s">
        <v>610</v>
      </c>
      <c r="C40" s="60" t="s">
        <v>601</v>
      </c>
      <c r="D40" s="138">
        <v>1</v>
      </c>
      <c r="E40" s="139">
        <v>0</v>
      </c>
      <c r="F40" s="138">
        <v>1</v>
      </c>
      <c r="G40" s="139">
        <v>0</v>
      </c>
      <c r="H40" s="140">
        <v>0</v>
      </c>
      <c r="I40" s="140">
        <v>0</v>
      </c>
      <c r="J40" s="188"/>
    </row>
    <row r="41" spans="1:10" s="60" customFormat="1" ht="20.25" customHeight="1" x14ac:dyDescent="0.6">
      <c r="A41" s="60" t="s">
        <v>292</v>
      </c>
      <c r="B41" s="60" t="s">
        <v>616</v>
      </c>
      <c r="C41" s="60" t="s">
        <v>667</v>
      </c>
      <c r="D41" s="138">
        <v>0</v>
      </c>
      <c r="E41" s="139">
        <v>0</v>
      </c>
      <c r="F41" s="138">
        <v>0</v>
      </c>
      <c r="G41" s="139">
        <v>0</v>
      </c>
      <c r="H41" s="140">
        <v>0</v>
      </c>
      <c r="I41" s="140">
        <v>0</v>
      </c>
      <c r="J41" s="188"/>
    </row>
    <row r="42" spans="1:10" s="60" customFormat="1" ht="20.25" customHeight="1" x14ac:dyDescent="0.6">
      <c r="A42" s="60" t="s">
        <v>292</v>
      </c>
      <c r="B42" s="60" t="s">
        <v>616</v>
      </c>
      <c r="C42" s="60" t="s">
        <v>962</v>
      </c>
      <c r="D42" s="138">
        <v>0</v>
      </c>
      <c r="E42" s="139">
        <v>0</v>
      </c>
      <c r="F42" s="138">
        <v>0</v>
      </c>
      <c r="G42" s="139">
        <v>0</v>
      </c>
      <c r="H42" s="140">
        <v>0</v>
      </c>
      <c r="I42" s="140">
        <v>0</v>
      </c>
      <c r="J42" s="188"/>
    </row>
    <row r="43" spans="1:10" s="60" customFormat="1" ht="20.25" customHeight="1" x14ac:dyDescent="0.6">
      <c r="A43" s="60" t="s">
        <v>292</v>
      </c>
      <c r="B43" s="60" t="s">
        <v>616</v>
      </c>
      <c r="C43" s="60" t="s">
        <v>963</v>
      </c>
      <c r="D43" s="138">
        <v>0</v>
      </c>
      <c r="E43" s="139">
        <v>1</v>
      </c>
      <c r="F43" s="138">
        <v>0</v>
      </c>
      <c r="G43" s="139">
        <v>2</v>
      </c>
      <c r="H43" s="140">
        <v>0</v>
      </c>
      <c r="I43" s="140">
        <v>0</v>
      </c>
      <c r="J43" s="188"/>
    </row>
    <row r="44" spans="1:10" s="60" customFormat="1" ht="20.25" customHeight="1" x14ac:dyDescent="0.6">
      <c r="A44" s="60" t="s">
        <v>292</v>
      </c>
      <c r="B44" s="60" t="s">
        <v>616</v>
      </c>
      <c r="C44" s="60" t="s">
        <v>617</v>
      </c>
      <c r="D44" s="138">
        <v>0</v>
      </c>
      <c r="E44" s="139">
        <v>2</v>
      </c>
      <c r="F44" s="138">
        <v>0</v>
      </c>
      <c r="G44" s="139">
        <v>0</v>
      </c>
      <c r="H44" s="140">
        <v>0</v>
      </c>
      <c r="I44" s="140">
        <v>0</v>
      </c>
      <c r="J44" s="188"/>
    </row>
    <row r="45" spans="1:10" s="60" customFormat="1" ht="20.25" customHeight="1" x14ac:dyDescent="0.6">
      <c r="A45" s="60" t="s">
        <v>292</v>
      </c>
      <c r="B45" s="60" t="s">
        <v>616</v>
      </c>
      <c r="C45" s="60" t="s">
        <v>668</v>
      </c>
      <c r="D45" s="138">
        <v>2</v>
      </c>
      <c r="E45" s="139">
        <v>0</v>
      </c>
      <c r="F45" s="138">
        <v>0</v>
      </c>
      <c r="G45" s="139">
        <v>0</v>
      </c>
      <c r="H45" s="140">
        <v>4</v>
      </c>
      <c r="I45" s="140">
        <v>0</v>
      </c>
      <c r="J45" s="188"/>
    </row>
    <row r="46" spans="1:10" s="60" customFormat="1" ht="20.25" customHeight="1" x14ac:dyDescent="0.6">
      <c r="A46" s="60" t="s">
        <v>292</v>
      </c>
      <c r="B46" s="60" t="s">
        <v>616</v>
      </c>
      <c r="C46" s="60" t="s">
        <v>669</v>
      </c>
      <c r="D46" s="138">
        <v>0</v>
      </c>
      <c r="E46" s="139">
        <v>0</v>
      </c>
      <c r="F46" s="138">
        <v>0</v>
      </c>
      <c r="G46" s="139">
        <v>0</v>
      </c>
      <c r="H46" s="140">
        <v>0</v>
      </c>
      <c r="I46" s="140">
        <v>0</v>
      </c>
      <c r="J46" s="188"/>
    </row>
    <row r="47" spans="1:10" s="60" customFormat="1" ht="20.25" customHeight="1" x14ac:dyDescent="0.6">
      <c r="A47" s="60" t="s">
        <v>292</v>
      </c>
      <c r="B47" s="60" t="s">
        <v>616</v>
      </c>
      <c r="C47" s="60" t="s">
        <v>601</v>
      </c>
      <c r="D47" s="138">
        <v>0</v>
      </c>
      <c r="E47" s="139">
        <v>1</v>
      </c>
      <c r="F47" s="138">
        <v>0</v>
      </c>
      <c r="G47" s="139">
        <v>2</v>
      </c>
      <c r="H47" s="140">
        <v>0</v>
      </c>
      <c r="I47" s="140">
        <v>0</v>
      </c>
      <c r="J47" s="188"/>
    </row>
    <row r="48" spans="1:10" s="60" customFormat="1" ht="20.25" customHeight="1" x14ac:dyDescent="0.6">
      <c r="A48" s="60" t="s">
        <v>292</v>
      </c>
      <c r="B48" s="60" t="s">
        <v>616</v>
      </c>
      <c r="C48" s="60" t="s">
        <v>670</v>
      </c>
      <c r="D48" s="138">
        <v>0</v>
      </c>
      <c r="E48" s="139">
        <v>0</v>
      </c>
      <c r="F48" s="138">
        <v>36</v>
      </c>
      <c r="G48" s="139">
        <v>10</v>
      </c>
      <c r="H48" s="140">
        <v>0</v>
      </c>
      <c r="I48" s="140">
        <v>0</v>
      </c>
      <c r="J48" s="188"/>
    </row>
    <row r="49" spans="1:10" s="60" customFormat="1" ht="20.25" customHeight="1" x14ac:dyDescent="0.6">
      <c r="A49" s="60" t="s">
        <v>292</v>
      </c>
      <c r="B49" s="60" t="s">
        <v>616</v>
      </c>
      <c r="C49" s="60" t="s">
        <v>597</v>
      </c>
      <c r="D49" s="138">
        <v>2</v>
      </c>
      <c r="E49" s="139">
        <v>1</v>
      </c>
      <c r="F49" s="138">
        <v>5</v>
      </c>
      <c r="G49" s="139">
        <v>2</v>
      </c>
      <c r="H49" s="140">
        <v>1</v>
      </c>
      <c r="I49" s="140">
        <v>0</v>
      </c>
      <c r="J49" s="188"/>
    </row>
    <row r="50" spans="1:10" s="60" customFormat="1" ht="20.25" customHeight="1" x14ac:dyDescent="0.6">
      <c r="A50" s="60" t="s">
        <v>292</v>
      </c>
      <c r="B50" s="60" t="s">
        <v>616</v>
      </c>
      <c r="C50" s="60" t="s">
        <v>619</v>
      </c>
      <c r="D50" s="138">
        <v>1</v>
      </c>
      <c r="E50" s="139">
        <v>1</v>
      </c>
      <c r="F50" s="138">
        <v>0</v>
      </c>
      <c r="G50" s="139">
        <v>0</v>
      </c>
      <c r="H50" s="140">
        <v>0</v>
      </c>
      <c r="I50" s="140">
        <v>0</v>
      </c>
      <c r="J50" s="188"/>
    </row>
    <row r="51" spans="1:10" s="60" customFormat="1" ht="20.25" customHeight="1" x14ac:dyDescent="0.6">
      <c r="A51" s="60" t="s">
        <v>300</v>
      </c>
      <c r="B51" s="60" t="s">
        <v>620</v>
      </c>
      <c r="C51" s="60" t="s">
        <v>597</v>
      </c>
      <c r="D51" s="138">
        <v>0</v>
      </c>
      <c r="E51" s="139">
        <v>0</v>
      </c>
      <c r="F51" s="138">
        <v>17</v>
      </c>
      <c r="G51" s="139">
        <v>5</v>
      </c>
      <c r="H51" s="140">
        <v>0</v>
      </c>
      <c r="I51" s="140">
        <v>0</v>
      </c>
      <c r="J51" s="188"/>
    </row>
    <row r="52" spans="1:10" s="60" customFormat="1" ht="20.25" customHeight="1" x14ac:dyDescent="0.6">
      <c r="A52" s="60" t="s">
        <v>300</v>
      </c>
      <c r="B52" s="60" t="s">
        <v>620</v>
      </c>
      <c r="C52" s="60" t="s">
        <v>964</v>
      </c>
      <c r="D52" s="138">
        <v>0</v>
      </c>
      <c r="E52" s="139">
        <v>0</v>
      </c>
      <c r="F52" s="138">
        <v>4</v>
      </c>
      <c r="G52" s="139">
        <v>5</v>
      </c>
      <c r="H52" s="140">
        <v>0</v>
      </c>
      <c r="I52" s="140">
        <v>0</v>
      </c>
      <c r="J52" s="188"/>
    </row>
    <row r="53" spans="1:10" s="60" customFormat="1" ht="20.25" customHeight="1" x14ac:dyDescent="0.6">
      <c r="A53" s="60" t="s">
        <v>300</v>
      </c>
      <c r="B53" s="60" t="s">
        <v>620</v>
      </c>
      <c r="C53" s="60" t="s">
        <v>965</v>
      </c>
      <c r="D53" s="138">
        <v>0</v>
      </c>
      <c r="E53" s="139">
        <v>0</v>
      </c>
      <c r="F53" s="138">
        <v>0</v>
      </c>
      <c r="G53" s="139">
        <v>0</v>
      </c>
      <c r="H53" s="140">
        <v>0</v>
      </c>
      <c r="I53" s="140">
        <v>4</v>
      </c>
      <c r="J53" s="188"/>
    </row>
    <row r="54" spans="1:10" s="60" customFormat="1" ht="20.25" customHeight="1" x14ac:dyDescent="0.6">
      <c r="A54" s="60" t="s">
        <v>309</v>
      </c>
      <c r="B54" s="60" t="s">
        <v>621</v>
      </c>
      <c r="C54" s="60" t="s">
        <v>596</v>
      </c>
      <c r="D54" s="138">
        <v>0</v>
      </c>
      <c r="E54" s="139">
        <v>0</v>
      </c>
      <c r="F54" s="138">
        <v>0</v>
      </c>
      <c r="G54" s="139">
        <v>0</v>
      </c>
      <c r="H54" s="140">
        <v>3</v>
      </c>
      <c r="I54" s="140">
        <v>1</v>
      </c>
      <c r="J54" s="188"/>
    </row>
    <row r="55" spans="1:10" s="60" customFormat="1" ht="20.25" customHeight="1" x14ac:dyDescent="0.6">
      <c r="A55" s="60" t="s">
        <v>309</v>
      </c>
      <c r="B55" s="60" t="s">
        <v>621</v>
      </c>
      <c r="C55" s="60" t="s">
        <v>671</v>
      </c>
      <c r="D55" s="138">
        <v>7</v>
      </c>
      <c r="E55" s="139">
        <v>6</v>
      </c>
      <c r="F55" s="138">
        <v>0</v>
      </c>
      <c r="G55" s="139">
        <v>0</v>
      </c>
      <c r="H55" s="140">
        <v>0</v>
      </c>
      <c r="I55" s="140">
        <v>0</v>
      </c>
      <c r="J55" s="188"/>
    </row>
    <row r="56" spans="1:10" s="60" customFormat="1" ht="20.25" customHeight="1" x14ac:dyDescent="0.6">
      <c r="A56" s="60" t="s">
        <v>309</v>
      </c>
      <c r="B56" s="60" t="s">
        <v>621</v>
      </c>
      <c r="C56" s="60" t="s">
        <v>966</v>
      </c>
      <c r="D56" s="138">
        <v>0</v>
      </c>
      <c r="E56" s="139">
        <v>0</v>
      </c>
      <c r="F56" s="138">
        <v>0</v>
      </c>
      <c r="G56" s="139">
        <v>0</v>
      </c>
      <c r="H56" s="140">
        <v>0</v>
      </c>
      <c r="I56" s="140">
        <v>0</v>
      </c>
      <c r="J56" s="188"/>
    </row>
    <row r="57" spans="1:10" s="60" customFormat="1" ht="20.25" customHeight="1" x14ac:dyDescent="0.6">
      <c r="A57" s="60" t="s">
        <v>309</v>
      </c>
      <c r="B57" s="60" t="s">
        <v>621</v>
      </c>
      <c r="C57" s="60" t="s">
        <v>672</v>
      </c>
      <c r="D57" s="138">
        <v>3</v>
      </c>
      <c r="E57" s="139">
        <v>1</v>
      </c>
      <c r="F57" s="138">
        <v>0</v>
      </c>
      <c r="G57" s="139">
        <v>0</v>
      </c>
      <c r="H57" s="140">
        <v>0</v>
      </c>
      <c r="I57" s="140">
        <v>0</v>
      </c>
      <c r="J57" s="188"/>
    </row>
    <row r="58" spans="1:10" s="60" customFormat="1" ht="20.25" customHeight="1" x14ac:dyDescent="0.6">
      <c r="A58" s="60" t="s">
        <v>319</v>
      </c>
      <c r="B58" s="60" t="s">
        <v>967</v>
      </c>
      <c r="C58" s="60" t="s">
        <v>968</v>
      </c>
      <c r="D58" s="138">
        <v>1</v>
      </c>
      <c r="E58" s="139">
        <v>0</v>
      </c>
      <c r="F58" s="138">
        <v>0</v>
      </c>
      <c r="G58" s="139">
        <v>0</v>
      </c>
      <c r="H58" s="140">
        <v>0</v>
      </c>
      <c r="I58" s="140">
        <v>0</v>
      </c>
      <c r="J58" s="188"/>
    </row>
    <row r="59" spans="1:10" s="60" customFormat="1" ht="20.25" customHeight="1" x14ac:dyDescent="0.6">
      <c r="A59" s="60" t="s">
        <v>319</v>
      </c>
      <c r="B59" s="60" t="s">
        <v>622</v>
      </c>
      <c r="C59" s="60" t="s">
        <v>596</v>
      </c>
      <c r="D59" s="138">
        <v>0</v>
      </c>
      <c r="E59" s="139">
        <v>0</v>
      </c>
      <c r="F59" s="138">
        <v>9</v>
      </c>
      <c r="G59" s="139">
        <v>4</v>
      </c>
      <c r="H59" s="140">
        <v>1</v>
      </c>
      <c r="I59" s="140">
        <v>0</v>
      </c>
      <c r="J59" s="188"/>
    </row>
    <row r="60" spans="1:10" s="60" customFormat="1" ht="20.25" customHeight="1" x14ac:dyDescent="0.6">
      <c r="A60" s="60" t="s">
        <v>334</v>
      </c>
      <c r="B60" s="60" t="s">
        <v>348</v>
      </c>
      <c r="C60" s="60" t="s">
        <v>596</v>
      </c>
      <c r="D60" s="138">
        <v>0</v>
      </c>
      <c r="E60" s="139">
        <v>0</v>
      </c>
      <c r="F60" s="138">
        <v>0</v>
      </c>
      <c r="G60" s="139">
        <v>0</v>
      </c>
      <c r="H60" s="140">
        <v>0</v>
      </c>
      <c r="I60" s="140">
        <v>0</v>
      </c>
      <c r="J60" s="188"/>
    </row>
    <row r="61" spans="1:10" s="60" customFormat="1" ht="20.25" customHeight="1" x14ac:dyDescent="0.6">
      <c r="A61" s="60" t="s">
        <v>334</v>
      </c>
      <c r="B61" s="60" t="s">
        <v>348</v>
      </c>
      <c r="C61" s="60" t="s">
        <v>81</v>
      </c>
      <c r="D61" s="138">
        <v>0</v>
      </c>
      <c r="E61" s="139">
        <v>0</v>
      </c>
      <c r="F61" s="138">
        <v>0</v>
      </c>
      <c r="G61" s="139">
        <v>0</v>
      </c>
      <c r="H61" s="140">
        <v>0</v>
      </c>
      <c r="I61" s="140">
        <v>0</v>
      </c>
      <c r="J61" s="188"/>
    </row>
    <row r="62" spans="1:10" s="60" customFormat="1" ht="20.25" customHeight="1" x14ac:dyDescent="0.6">
      <c r="A62" s="60" t="s">
        <v>334</v>
      </c>
      <c r="B62" s="60" t="s">
        <v>348</v>
      </c>
      <c r="C62" s="60" t="s">
        <v>623</v>
      </c>
      <c r="D62" s="138">
        <v>0</v>
      </c>
      <c r="E62" s="139">
        <v>0</v>
      </c>
      <c r="F62" s="138">
        <v>1</v>
      </c>
      <c r="G62" s="139">
        <v>0</v>
      </c>
      <c r="H62" s="140">
        <v>0</v>
      </c>
      <c r="I62" s="140">
        <v>0</v>
      </c>
      <c r="J62" s="188"/>
    </row>
    <row r="63" spans="1:10" s="60" customFormat="1" ht="20.25" customHeight="1" x14ac:dyDescent="0.6">
      <c r="A63" s="60" t="s">
        <v>353</v>
      </c>
      <c r="B63" s="60" t="s">
        <v>624</v>
      </c>
      <c r="C63" s="60" t="s">
        <v>596</v>
      </c>
      <c r="D63" s="138">
        <v>0</v>
      </c>
      <c r="E63" s="139">
        <v>0</v>
      </c>
      <c r="F63" s="138">
        <v>16</v>
      </c>
      <c r="G63" s="139">
        <v>8</v>
      </c>
      <c r="H63" s="140">
        <v>4</v>
      </c>
      <c r="I63" s="140">
        <v>0</v>
      </c>
      <c r="J63" s="188"/>
    </row>
    <row r="64" spans="1:10" s="60" customFormat="1" ht="20.25" customHeight="1" x14ac:dyDescent="0.6">
      <c r="A64" s="60" t="s">
        <v>353</v>
      </c>
      <c r="B64" s="60" t="s">
        <v>624</v>
      </c>
      <c r="C64" s="60" t="s">
        <v>625</v>
      </c>
      <c r="D64" s="138">
        <v>0</v>
      </c>
      <c r="E64" s="139">
        <v>1</v>
      </c>
      <c r="F64" s="138">
        <v>0</v>
      </c>
      <c r="G64" s="139">
        <v>0</v>
      </c>
      <c r="H64" s="140">
        <v>0</v>
      </c>
      <c r="I64" s="140">
        <v>0</v>
      </c>
      <c r="J64" s="188"/>
    </row>
    <row r="65" spans="1:10" s="60" customFormat="1" ht="20.25" customHeight="1" x14ac:dyDescent="0.6">
      <c r="A65" s="60" t="s">
        <v>353</v>
      </c>
      <c r="B65" s="60" t="s">
        <v>626</v>
      </c>
      <c r="C65" s="60" t="s">
        <v>594</v>
      </c>
      <c r="D65" s="138">
        <v>0</v>
      </c>
      <c r="E65" s="139">
        <v>0</v>
      </c>
      <c r="F65" s="138">
        <v>1</v>
      </c>
      <c r="G65" s="139">
        <v>1</v>
      </c>
      <c r="H65" s="140">
        <v>0</v>
      </c>
      <c r="I65" s="140">
        <v>0</v>
      </c>
      <c r="J65" s="188"/>
    </row>
    <row r="66" spans="1:10" s="60" customFormat="1" ht="20.25" customHeight="1" x14ac:dyDescent="0.6">
      <c r="A66" s="60" t="s">
        <v>353</v>
      </c>
      <c r="B66" s="60" t="s">
        <v>626</v>
      </c>
      <c r="C66" s="60" t="s">
        <v>596</v>
      </c>
      <c r="D66" s="138">
        <v>0</v>
      </c>
      <c r="E66" s="139">
        <v>0</v>
      </c>
      <c r="F66" s="138">
        <v>0</v>
      </c>
      <c r="G66" s="139">
        <v>0</v>
      </c>
      <c r="H66" s="140">
        <v>4</v>
      </c>
      <c r="I66" s="140">
        <v>2</v>
      </c>
      <c r="J66" s="188"/>
    </row>
    <row r="67" spans="1:10" s="60" customFormat="1" ht="20.25" customHeight="1" x14ac:dyDescent="0.6">
      <c r="A67" s="60" t="s">
        <v>353</v>
      </c>
      <c r="B67" s="60" t="s">
        <v>626</v>
      </c>
      <c r="C67" s="60" t="s">
        <v>627</v>
      </c>
      <c r="D67" s="138">
        <v>0</v>
      </c>
      <c r="E67" s="139">
        <v>0</v>
      </c>
      <c r="F67" s="138">
        <v>17</v>
      </c>
      <c r="G67" s="139">
        <v>11</v>
      </c>
      <c r="H67" s="140">
        <v>0</v>
      </c>
      <c r="I67" s="140">
        <v>0</v>
      </c>
      <c r="J67" s="188"/>
    </row>
    <row r="68" spans="1:10" s="60" customFormat="1" ht="20.25" customHeight="1" x14ac:dyDescent="0.6">
      <c r="A68" s="60" t="s">
        <v>398</v>
      </c>
      <c r="B68" s="60" t="s">
        <v>969</v>
      </c>
      <c r="C68" s="60" t="s">
        <v>970</v>
      </c>
      <c r="D68" s="138">
        <v>0</v>
      </c>
      <c r="E68" s="139">
        <v>0</v>
      </c>
      <c r="F68" s="138">
        <v>0</v>
      </c>
      <c r="G68" s="139">
        <v>0</v>
      </c>
      <c r="H68" s="140">
        <v>0</v>
      </c>
      <c r="I68" s="140">
        <v>0</v>
      </c>
      <c r="J68" s="188"/>
    </row>
    <row r="69" spans="1:10" s="60" customFormat="1" ht="20.25" customHeight="1" x14ac:dyDescent="0.6">
      <c r="A69" s="60" t="s">
        <v>398</v>
      </c>
      <c r="B69" s="60" t="s">
        <v>969</v>
      </c>
      <c r="C69" s="60" t="s">
        <v>971</v>
      </c>
      <c r="D69" s="138">
        <v>0</v>
      </c>
      <c r="E69" s="139">
        <v>0</v>
      </c>
      <c r="F69" s="138">
        <v>0</v>
      </c>
      <c r="G69" s="139">
        <v>0</v>
      </c>
      <c r="H69" s="140">
        <v>0</v>
      </c>
      <c r="I69" s="140">
        <v>0</v>
      </c>
      <c r="J69" s="188"/>
    </row>
    <row r="70" spans="1:10" s="60" customFormat="1" ht="20.25" customHeight="1" x14ac:dyDescent="0.6">
      <c r="A70" s="60" t="s">
        <v>398</v>
      </c>
      <c r="B70" s="60" t="s">
        <v>628</v>
      </c>
      <c r="C70" s="60" t="s">
        <v>596</v>
      </c>
      <c r="D70" s="138">
        <v>0</v>
      </c>
      <c r="E70" s="139">
        <v>0</v>
      </c>
      <c r="F70" s="138">
        <v>0</v>
      </c>
      <c r="G70" s="139">
        <v>0</v>
      </c>
      <c r="H70" s="140">
        <v>9</v>
      </c>
      <c r="I70" s="140">
        <v>2</v>
      </c>
      <c r="J70" s="188"/>
    </row>
    <row r="71" spans="1:10" s="60" customFormat="1" ht="20.25" customHeight="1" x14ac:dyDescent="0.6">
      <c r="A71" s="60" t="s">
        <v>398</v>
      </c>
      <c r="B71" s="60" t="s">
        <v>628</v>
      </c>
      <c r="C71" s="60" t="s">
        <v>597</v>
      </c>
      <c r="D71" s="138">
        <v>0</v>
      </c>
      <c r="E71" s="139">
        <v>0</v>
      </c>
      <c r="F71" s="138">
        <v>7</v>
      </c>
      <c r="G71" s="139">
        <v>3</v>
      </c>
      <c r="H71" s="140">
        <v>0</v>
      </c>
      <c r="I71" s="140">
        <v>0</v>
      </c>
      <c r="J71" s="188"/>
    </row>
    <row r="72" spans="1:10" s="60" customFormat="1" ht="20.25" customHeight="1" x14ac:dyDescent="0.6">
      <c r="A72" s="60" t="s">
        <v>406</v>
      </c>
      <c r="B72" s="60" t="s">
        <v>629</v>
      </c>
      <c r="C72" s="60" t="s">
        <v>70</v>
      </c>
      <c r="D72" s="138">
        <v>1</v>
      </c>
      <c r="E72" s="139">
        <v>1</v>
      </c>
      <c r="F72" s="138">
        <v>0</v>
      </c>
      <c r="G72" s="139">
        <v>0</v>
      </c>
      <c r="H72" s="140">
        <v>0</v>
      </c>
      <c r="I72" s="140">
        <v>0</v>
      </c>
      <c r="J72" s="188"/>
    </row>
    <row r="73" spans="1:10" s="60" customFormat="1" ht="20.25" customHeight="1" x14ac:dyDescent="0.6">
      <c r="A73" s="60" t="s">
        <v>406</v>
      </c>
      <c r="B73" s="60" t="s">
        <v>629</v>
      </c>
      <c r="C73" s="60" t="s">
        <v>73</v>
      </c>
      <c r="D73" s="138">
        <v>1</v>
      </c>
      <c r="E73" s="139">
        <v>2</v>
      </c>
      <c r="F73" s="138">
        <v>0</v>
      </c>
      <c r="G73" s="139">
        <v>0</v>
      </c>
      <c r="H73" s="140">
        <v>0</v>
      </c>
      <c r="I73" s="140">
        <v>0</v>
      </c>
      <c r="J73" s="188"/>
    </row>
    <row r="74" spans="1:10" s="60" customFormat="1" ht="20.25" customHeight="1" x14ac:dyDescent="0.6">
      <c r="A74" s="60" t="s">
        <v>406</v>
      </c>
      <c r="B74" s="60" t="s">
        <v>629</v>
      </c>
      <c r="C74" s="60" t="s">
        <v>77</v>
      </c>
      <c r="D74" s="138">
        <v>1</v>
      </c>
      <c r="E74" s="139">
        <v>1</v>
      </c>
      <c r="F74" s="138">
        <v>0</v>
      </c>
      <c r="G74" s="139">
        <v>0</v>
      </c>
      <c r="H74" s="140">
        <v>0</v>
      </c>
      <c r="I74" s="140">
        <v>0</v>
      </c>
      <c r="J74" s="188"/>
    </row>
    <row r="75" spans="1:10" s="60" customFormat="1" ht="20.25" customHeight="1" x14ac:dyDescent="0.6">
      <c r="A75" s="60" t="s">
        <v>406</v>
      </c>
      <c r="B75" s="60" t="s">
        <v>629</v>
      </c>
      <c r="C75" s="60" t="s">
        <v>81</v>
      </c>
      <c r="D75" s="138">
        <v>0</v>
      </c>
      <c r="E75" s="139">
        <v>0</v>
      </c>
      <c r="F75" s="138">
        <v>0</v>
      </c>
      <c r="G75" s="139">
        <v>0</v>
      </c>
      <c r="H75" s="140">
        <v>0</v>
      </c>
      <c r="I75" s="140">
        <v>0</v>
      </c>
      <c r="J75" s="188"/>
    </row>
    <row r="76" spans="1:10" s="60" customFormat="1" ht="20.25" customHeight="1" x14ac:dyDescent="0.6">
      <c r="A76" s="60" t="s">
        <v>406</v>
      </c>
      <c r="B76" s="60" t="s">
        <v>629</v>
      </c>
      <c r="C76" s="60" t="s">
        <v>623</v>
      </c>
      <c r="D76" s="138">
        <v>0</v>
      </c>
      <c r="E76" s="139">
        <v>0</v>
      </c>
      <c r="F76" s="138">
        <v>0</v>
      </c>
      <c r="G76" s="139">
        <v>0</v>
      </c>
      <c r="H76" s="140">
        <v>0</v>
      </c>
      <c r="I76" s="140">
        <v>0</v>
      </c>
      <c r="J76" s="188"/>
    </row>
    <row r="77" spans="1:10" s="60" customFormat="1" ht="20.25" customHeight="1" x14ac:dyDescent="0.6">
      <c r="A77" s="60" t="s">
        <v>406</v>
      </c>
      <c r="B77" s="60" t="s">
        <v>629</v>
      </c>
      <c r="C77" s="60" t="s">
        <v>663</v>
      </c>
      <c r="D77" s="138">
        <v>1</v>
      </c>
      <c r="E77" s="139">
        <v>0</v>
      </c>
      <c r="F77" s="138">
        <v>0</v>
      </c>
      <c r="G77" s="139">
        <v>0</v>
      </c>
      <c r="H77" s="140">
        <v>0</v>
      </c>
      <c r="I77" s="140">
        <v>0</v>
      </c>
      <c r="J77" s="188"/>
    </row>
    <row r="78" spans="1:10" s="60" customFormat="1" ht="20.25" customHeight="1" x14ac:dyDescent="0.6">
      <c r="A78" s="60" t="s">
        <v>406</v>
      </c>
      <c r="B78" s="60" t="s">
        <v>629</v>
      </c>
      <c r="C78" s="60" t="s">
        <v>84</v>
      </c>
      <c r="D78" s="138">
        <v>0</v>
      </c>
      <c r="E78" s="139">
        <v>0</v>
      </c>
      <c r="F78" s="138">
        <v>0</v>
      </c>
      <c r="G78" s="139">
        <v>0</v>
      </c>
      <c r="H78" s="140">
        <v>0</v>
      </c>
      <c r="I78" s="140">
        <v>0</v>
      </c>
      <c r="J78" s="188"/>
    </row>
    <row r="79" spans="1:10" s="60" customFormat="1" ht="20.25" customHeight="1" x14ac:dyDescent="0.6">
      <c r="A79" s="60" t="s">
        <v>406</v>
      </c>
      <c r="B79" s="60" t="s">
        <v>972</v>
      </c>
      <c r="C79" s="60" t="s">
        <v>596</v>
      </c>
      <c r="D79" s="138">
        <v>0</v>
      </c>
      <c r="E79" s="139">
        <v>0</v>
      </c>
      <c r="F79" s="138">
        <v>72</v>
      </c>
      <c r="G79" s="139">
        <v>23</v>
      </c>
      <c r="H79" s="140">
        <v>2</v>
      </c>
      <c r="I79" s="140">
        <v>3</v>
      </c>
      <c r="J79" s="188"/>
    </row>
    <row r="80" spans="1:10" s="60" customFormat="1" ht="20.25" customHeight="1" x14ac:dyDescent="0.6">
      <c r="A80" s="60" t="s">
        <v>406</v>
      </c>
      <c r="B80" s="60" t="s">
        <v>972</v>
      </c>
      <c r="C80" s="134" t="s">
        <v>973</v>
      </c>
      <c r="D80" s="138">
        <v>1</v>
      </c>
      <c r="E80" s="139">
        <v>1</v>
      </c>
      <c r="F80" s="138">
        <v>0</v>
      </c>
      <c r="G80" s="139">
        <v>0</v>
      </c>
      <c r="H80" s="140">
        <v>0</v>
      </c>
      <c r="I80" s="140">
        <v>0</v>
      </c>
      <c r="J80" s="188"/>
    </row>
    <row r="81" spans="1:10" s="60" customFormat="1" ht="20.25" customHeight="1" x14ac:dyDescent="0.6">
      <c r="A81" s="60" t="s">
        <v>406</v>
      </c>
      <c r="B81" s="60" t="s">
        <v>972</v>
      </c>
      <c r="C81" s="60" t="s">
        <v>974</v>
      </c>
      <c r="D81" s="138">
        <v>1</v>
      </c>
      <c r="E81" s="139">
        <v>2</v>
      </c>
      <c r="F81" s="138">
        <v>0</v>
      </c>
      <c r="G81" s="139">
        <v>0</v>
      </c>
      <c r="H81" s="140">
        <v>0</v>
      </c>
      <c r="I81" s="140">
        <v>0</v>
      </c>
      <c r="J81" s="188"/>
    </row>
    <row r="82" spans="1:10" s="60" customFormat="1" ht="20.25" customHeight="1" x14ac:dyDescent="0.6">
      <c r="A82" s="60" t="s">
        <v>406</v>
      </c>
      <c r="B82" s="60" t="s">
        <v>972</v>
      </c>
      <c r="C82" s="60" t="s">
        <v>975</v>
      </c>
      <c r="D82" s="138">
        <v>3</v>
      </c>
      <c r="E82" s="139">
        <v>3</v>
      </c>
      <c r="F82" s="138">
        <v>0</v>
      </c>
      <c r="G82" s="139">
        <v>0</v>
      </c>
      <c r="H82" s="140">
        <v>0</v>
      </c>
      <c r="I82" s="140">
        <v>0</v>
      </c>
      <c r="J82" s="188"/>
    </row>
    <row r="83" spans="1:10" s="60" customFormat="1" ht="20.25" customHeight="1" x14ac:dyDescent="0.6">
      <c r="A83" s="60" t="s">
        <v>406</v>
      </c>
      <c r="B83" s="60" t="s">
        <v>972</v>
      </c>
      <c r="C83" s="60" t="s">
        <v>976</v>
      </c>
      <c r="D83" s="138">
        <v>0</v>
      </c>
      <c r="E83" s="139">
        <v>0</v>
      </c>
      <c r="F83" s="138">
        <v>2</v>
      </c>
      <c r="G83" s="139">
        <v>1</v>
      </c>
      <c r="H83" s="140">
        <v>0</v>
      </c>
      <c r="I83" s="140">
        <v>0</v>
      </c>
      <c r="J83" s="188"/>
    </row>
    <row r="84" spans="1:10" s="60" customFormat="1" ht="20.25" customHeight="1" x14ac:dyDescent="0.6">
      <c r="A84" s="60" t="s">
        <v>430</v>
      </c>
      <c r="B84" s="60" t="s">
        <v>630</v>
      </c>
      <c r="C84" s="60" t="s">
        <v>673</v>
      </c>
      <c r="D84" s="138">
        <v>0</v>
      </c>
      <c r="E84" s="139">
        <v>0</v>
      </c>
      <c r="F84" s="138">
        <v>1</v>
      </c>
      <c r="G84" s="139">
        <v>2</v>
      </c>
      <c r="H84" s="140">
        <v>0</v>
      </c>
      <c r="I84" s="140">
        <v>0</v>
      </c>
      <c r="J84" s="188"/>
    </row>
    <row r="85" spans="1:10" s="60" customFormat="1" ht="20.25" customHeight="1" x14ac:dyDescent="0.6">
      <c r="A85" s="60" t="s">
        <v>430</v>
      </c>
      <c r="B85" s="60" t="s">
        <v>630</v>
      </c>
      <c r="C85" s="60" t="s">
        <v>631</v>
      </c>
      <c r="D85" s="138">
        <v>0</v>
      </c>
      <c r="E85" s="139">
        <v>0</v>
      </c>
      <c r="F85" s="138">
        <v>0</v>
      </c>
      <c r="G85" s="139">
        <v>0</v>
      </c>
      <c r="H85" s="140">
        <v>0</v>
      </c>
      <c r="I85" s="140">
        <v>0</v>
      </c>
      <c r="J85" s="188"/>
    </row>
    <row r="86" spans="1:10" s="60" customFormat="1" ht="20.25" customHeight="1" x14ac:dyDescent="0.6">
      <c r="A86" s="60" t="s">
        <v>430</v>
      </c>
      <c r="B86" s="60" t="s">
        <v>630</v>
      </c>
      <c r="C86" s="60" t="s">
        <v>619</v>
      </c>
      <c r="D86" s="138">
        <v>4</v>
      </c>
      <c r="E86" s="139">
        <v>4</v>
      </c>
      <c r="F86" s="138">
        <v>0</v>
      </c>
      <c r="G86" s="139">
        <v>0</v>
      </c>
      <c r="H86" s="140">
        <v>0</v>
      </c>
      <c r="I86" s="140">
        <v>0</v>
      </c>
      <c r="J86" s="188"/>
    </row>
    <row r="87" spans="1:10" s="60" customFormat="1" ht="20.25" customHeight="1" x14ac:dyDescent="0.6">
      <c r="A87" s="60" t="s">
        <v>430</v>
      </c>
      <c r="B87" s="60" t="s">
        <v>630</v>
      </c>
      <c r="C87" s="60" t="s">
        <v>632</v>
      </c>
      <c r="D87" s="138">
        <v>2</v>
      </c>
      <c r="E87" s="139">
        <v>3</v>
      </c>
      <c r="F87" s="138">
        <v>2</v>
      </c>
      <c r="G87" s="139">
        <v>2</v>
      </c>
      <c r="H87" s="140">
        <v>0</v>
      </c>
      <c r="I87" s="140">
        <v>0</v>
      </c>
      <c r="J87" s="188"/>
    </row>
    <row r="88" spans="1:10" s="60" customFormat="1" ht="20.25" customHeight="1" x14ac:dyDescent="0.6">
      <c r="A88" s="60" t="s">
        <v>430</v>
      </c>
      <c r="B88" s="60" t="s">
        <v>630</v>
      </c>
      <c r="C88" s="60" t="s">
        <v>633</v>
      </c>
      <c r="D88" s="138">
        <v>3</v>
      </c>
      <c r="E88" s="139">
        <v>3</v>
      </c>
      <c r="F88" s="138">
        <v>0</v>
      </c>
      <c r="G88" s="139">
        <v>0</v>
      </c>
      <c r="H88" s="140">
        <v>0</v>
      </c>
      <c r="I88" s="140">
        <v>0</v>
      </c>
      <c r="J88" s="188"/>
    </row>
    <row r="89" spans="1:10" s="60" customFormat="1" ht="20.25" customHeight="1" x14ac:dyDescent="0.6">
      <c r="A89" s="60" t="s">
        <v>458</v>
      </c>
      <c r="B89" s="60" t="s">
        <v>634</v>
      </c>
      <c r="C89" s="60" t="s">
        <v>614</v>
      </c>
      <c r="D89" s="138">
        <v>0</v>
      </c>
      <c r="E89" s="139">
        <v>0</v>
      </c>
      <c r="F89" s="138">
        <v>3</v>
      </c>
      <c r="G89" s="139">
        <v>1</v>
      </c>
      <c r="H89" s="140">
        <v>0</v>
      </c>
      <c r="I89" s="140">
        <v>0</v>
      </c>
      <c r="J89" s="188"/>
    </row>
    <row r="90" spans="1:10" s="60" customFormat="1" ht="20.25" customHeight="1" x14ac:dyDescent="0.6">
      <c r="A90" s="60" t="s">
        <v>461</v>
      </c>
      <c r="B90" s="60" t="s">
        <v>977</v>
      </c>
      <c r="C90" s="60" t="s">
        <v>978</v>
      </c>
      <c r="D90" s="138">
        <v>6</v>
      </c>
      <c r="E90" s="139">
        <v>6</v>
      </c>
      <c r="F90" s="138">
        <v>2</v>
      </c>
      <c r="G90" s="139">
        <v>2</v>
      </c>
      <c r="H90" s="140">
        <v>0</v>
      </c>
      <c r="I90" s="140">
        <v>0</v>
      </c>
      <c r="J90" s="188"/>
    </row>
    <row r="91" spans="1:10" s="60" customFormat="1" ht="20.25" customHeight="1" x14ac:dyDescent="0.6">
      <c r="A91" s="60" t="s">
        <v>466</v>
      </c>
      <c r="B91" s="60" t="s">
        <v>674</v>
      </c>
      <c r="C91" s="60" t="s">
        <v>596</v>
      </c>
      <c r="D91" s="138">
        <v>0</v>
      </c>
      <c r="E91" s="139">
        <v>0</v>
      </c>
      <c r="F91" s="138">
        <v>1</v>
      </c>
      <c r="G91" s="139">
        <v>2</v>
      </c>
      <c r="H91" s="140">
        <v>9</v>
      </c>
      <c r="I91" s="140">
        <v>2</v>
      </c>
      <c r="J91" s="188"/>
    </row>
    <row r="92" spans="1:10" s="60" customFormat="1" ht="20.25" customHeight="1" x14ac:dyDescent="0.6">
      <c r="A92" s="60" t="s">
        <v>466</v>
      </c>
      <c r="B92" s="60" t="s">
        <v>675</v>
      </c>
      <c r="C92" s="60" t="s">
        <v>676</v>
      </c>
      <c r="D92" s="138">
        <v>1</v>
      </c>
      <c r="E92" s="139">
        <v>0</v>
      </c>
      <c r="F92" s="138">
        <v>0</v>
      </c>
      <c r="G92" s="139">
        <v>0</v>
      </c>
      <c r="H92" s="140">
        <v>0</v>
      </c>
      <c r="I92" s="140">
        <v>0</v>
      </c>
      <c r="J92" s="188"/>
    </row>
    <row r="93" spans="1:10" s="60" customFormat="1" ht="20.25" customHeight="1" x14ac:dyDescent="0.6">
      <c r="A93" s="60" t="s">
        <v>481</v>
      </c>
      <c r="B93" s="60" t="s">
        <v>979</v>
      </c>
      <c r="C93" s="60" t="s">
        <v>980</v>
      </c>
      <c r="D93" s="138">
        <v>1</v>
      </c>
      <c r="E93" s="139">
        <v>1</v>
      </c>
      <c r="F93" s="138">
        <v>0</v>
      </c>
      <c r="G93" s="139">
        <v>0</v>
      </c>
      <c r="H93" s="140">
        <v>0</v>
      </c>
      <c r="I93" s="140">
        <v>0</v>
      </c>
      <c r="J93" s="188"/>
    </row>
    <row r="94" spans="1:10" s="60" customFormat="1" ht="20.25" customHeight="1" x14ac:dyDescent="0.6">
      <c r="A94" s="60" t="s">
        <v>497</v>
      </c>
      <c r="B94" s="60" t="s">
        <v>677</v>
      </c>
      <c r="C94" s="60" t="s">
        <v>981</v>
      </c>
      <c r="D94" s="138">
        <v>0</v>
      </c>
      <c r="E94" s="139">
        <v>0</v>
      </c>
      <c r="F94" s="138">
        <v>0</v>
      </c>
      <c r="G94" s="139">
        <v>0</v>
      </c>
      <c r="H94" s="140">
        <v>6</v>
      </c>
      <c r="I94" s="140">
        <v>2</v>
      </c>
      <c r="J94" s="188"/>
    </row>
    <row r="95" spans="1:10" s="60" customFormat="1" ht="20.25" customHeight="1" x14ac:dyDescent="0.6">
      <c r="A95" s="60" t="s">
        <v>505</v>
      </c>
      <c r="B95" s="60" t="s">
        <v>982</v>
      </c>
      <c r="C95" s="60" t="s">
        <v>619</v>
      </c>
      <c r="D95" s="138">
        <v>2</v>
      </c>
      <c r="E95" s="139">
        <v>2</v>
      </c>
      <c r="F95" s="138">
        <v>0</v>
      </c>
      <c r="G95" s="139">
        <v>0</v>
      </c>
      <c r="H95" s="140">
        <v>0</v>
      </c>
      <c r="I95" s="140">
        <v>0</v>
      </c>
      <c r="J95" s="188"/>
    </row>
    <row r="96" spans="1:10" s="60" customFormat="1" ht="20.25" customHeight="1" x14ac:dyDescent="0.6">
      <c r="A96" s="60" t="s">
        <v>635</v>
      </c>
      <c r="B96" s="60" t="s">
        <v>636</v>
      </c>
      <c r="C96" s="60" t="s">
        <v>983</v>
      </c>
      <c r="D96" s="138">
        <v>0</v>
      </c>
      <c r="E96" s="139">
        <v>0</v>
      </c>
      <c r="F96" s="138">
        <v>6</v>
      </c>
      <c r="G96" s="139">
        <v>0</v>
      </c>
      <c r="H96" s="140">
        <v>0</v>
      </c>
      <c r="I96" s="140">
        <v>0</v>
      </c>
      <c r="J96" s="188"/>
    </row>
    <row r="97" spans="1:10" s="60" customFormat="1" ht="20.25" customHeight="1" x14ac:dyDescent="0.6">
      <c r="A97" s="60" t="s">
        <v>635</v>
      </c>
      <c r="B97" s="60" t="s">
        <v>636</v>
      </c>
      <c r="C97" s="60" t="s">
        <v>678</v>
      </c>
      <c r="D97" s="138">
        <v>0</v>
      </c>
      <c r="E97" s="139">
        <v>0</v>
      </c>
      <c r="F97" s="138">
        <v>21</v>
      </c>
      <c r="G97" s="139">
        <v>5</v>
      </c>
      <c r="H97" s="140">
        <v>0</v>
      </c>
      <c r="I97" s="140">
        <v>0</v>
      </c>
      <c r="J97" s="188"/>
    </row>
    <row r="98" spans="1:10" s="60" customFormat="1" ht="20.25" customHeight="1" x14ac:dyDescent="0.6">
      <c r="A98" s="60" t="s">
        <v>635</v>
      </c>
      <c r="B98" s="60" t="s">
        <v>636</v>
      </c>
      <c r="C98" s="60" t="s">
        <v>984</v>
      </c>
      <c r="D98" s="138">
        <v>0</v>
      </c>
      <c r="E98" s="139">
        <v>0</v>
      </c>
      <c r="F98" s="138">
        <v>3</v>
      </c>
      <c r="G98" s="139">
        <v>0</v>
      </c>
      <c r="H98" s="140">
        <v>0</v>
      </c>
      <c r="I98" s="140">
        <v>0</v>
      </c>
      <c r="J98" s="188"/>
    </row>
    <row r="99" spans="1:10" s="60" customFormat="1" ht="20.25" customHeight="1" x14ac:dyDescent="0.6">
      <c r="A99" s="60" t="s">
        <v>635</v>
      </c>
      <c r="B99" s="60" t="s">
        <v>636</v>
      </c>
      <c r="C99" s="60" t="s">
        <v>679</v>
      </c>
      <c r="D99" s="138">
        <v>0</v>
      </c>
      <c r="E99" s="139">
        <v>0</v>
      </c>
      <c r="F99" s="138">
        <v>12</v>
      </c>
      <c r="G99" s="139">
        <v>4</v>
      </c>
      <c r="H99" s="140">
        <v>0</v>
      </c>
      <c r="I99" s="140">
        <v>0</v>
      </c>
      <c r="J99" s="188"/>
    </row>
    <row r="100" spans="1:10" s="60" customFormat="1" ht="20.25" customHeight="1" x14ac:dyDescent="0.6">
      <c r="A100" s="60" t="s">
        <v>635</v>
      </c>
      <c r="B100" s="60" t="s">
        <v>636</v>
      </c>
      <c r="C100" s="60" t="s">
        <v>680</v>
      </c>
      <c r="D100" s="138">
        <v>0</v>
      </c>
      <c r="E100" s="139">
        <v>0</v>
      </c>
      <c r="F100" s="138">
        <v>23</v>
      </c>
      <c r="G100" s="139">
        <v>5</v>
      </c>
      <c r="H100" s="140">
        <v>0</v>
      </c>
      <c r="I100" s="140">
        <v>0</v>
      </c>
      <c r="J100" s="188"/>
    </row>
    <row r="101" spans="1:10" s="60" customFormat="1" ht="20.25" customHeight="1" x14ac:dyDescent="0.6">
      <c r="A101" s="60" t="s">
        <v>635</v>
      </c>
      <c r="B101" s="60" t="s">
        <v>636</v>
      </c>
      <c r="C101" s="60" t="s">
        <v>681</v>
      </c>
      <c r="D101" s="138">
        <v>0</v>
      </c>
      <c r="E101" s="139">
        <v>0</v>
      </c>
      <c r="F101" s="138">
        <v>9</v>
      </c>
      <c r="G101" s="139">
        <v>0</v>
      </c>
      <c r="H101" s="140">
        <v>0</v>
      </c>
      <c r="I101" s="140">
        <v>0</v>
      </c>
      <c r="J101" s="188"/>
    </row>
    <row r="102" spans="1:10" s="60" customFormat="1" ht="20.25" customHeight="1" x14ac:dyDescent="0.6">
      <c r="A102" s="60" t="s">
        <v>635</v>
      </c>
      <c r="B102" s="60" t="s">
        <v>636</v>
      </c>
      <c r="C102" s="60" t="s">
        <v>682</v>
      </c>
      <c r="D102" s="138">
        <v>0</v>
      </c>
      <c r="E102" s="139">
        <v>0</v>
      </c>
      <c r="F102" s="138">
        <v>29</v>
      </c>
      <c r="G102" s="139">
        <v>6</v>
      </c>
      <c r="H102" s="140">
        <v>0</v>
      </c>
      <c r="I102" s="140">
        <v>0</v>
      </c>
      <c r="J102" s="188"/>
    </row>
    <row r="103" spans="1:10" s="60" customFormat="1" ht="20.25" customHeight="1" x14ac:dyDescent="0.6">
      <c r="A103" s="60" t="s">
        <v>635</v>
      </c>
      <c r="B103" s="60" t="s">
        <v>636</v>
      </c>
      <c r="C103" s="60" t="s">
        <v>985</v>
      </c>
      <c r="D103" s="138">
        <v>0</v>
      </c>
      <c r="E103" s="139">
        <v>0</v>
      </c>
      <c r="F103" s="138">
        <v>6</v>
      </c>
      <c r="G103" s="139">
        <v>0</v>
      </c>
      <c r="H103" s="140">
        <v>0</v>
      </c>
      <c r="I103" s="140">
        <v>0</v>
      </c>
      <c r="J103" s="188"/>
    </row>
    <row r="104" spans="1:10" s="60" customFormat="1" ht="20.25" customHeight="1" x14ac:dyDescent="0.6">
      <c r="A104" s="60" t="s">
        <v>635</v>
      </c>
      <c r="B104" s="60" t="s">
        <v>636</v>
      </c>
      <c r="C104" s="60" t="s">
        <v>683</v>
      </c>
      <c r="D104" s="138">
        <v>0</v>
      </c>
      <c r="E104" s="139">
        <v>0</v>
      </c>
      <c r="F104" s="138">
        <v>0</v>
      </c>
      <c r="G104" s="139">
        <v>0</v>
      </c>
      <c r="H104" s="140">
        <v>8</v>
      </c>
      <c r="I104" s="140">
        <v>0</v>
      </c>
      <c r="J104" s="188"/>
    </row>
    <row r="105" spans="1:10" s="60" customFormat="1" ht="20.25" customHeight="1" x14ac:dyDescent="0.6">
      <c r="A105" s="60" t="s">
        <v>987</v>
      </c>
      <c r="B105" s="60" t="s">
        <v>986</v>
      </c>
      <c r="C105" s="60" t="s">
        <v>990</v>
      </c>
      <c r="D105" s="138">
        <v>0</v>
      </c>
      <c r="E105" s="139">
        <v>0</v>
      </c>
      <c r="F105" s="138">
        <v>0</v>
      </c>
      <c r="G105" s="139">
        <v>0</v>
      </c>
      <c r="H105" s="140">
        <v>0</v>
      </c>
      <c r="I105" s="140">
        <v>0</v>
      </c>
      <c r="J105" s="188"/>
    </row>
    <row r="106" spans="1:10" s="60" customFormat="1" ht="20.25" customHeight="1" x14ac:dyDescent="0.6">
      <c r="A106" s="60" t="s">
        <v>987</v>
      </c>
      <c r="B106" s="60" t="s">
        <v>986</v>
      </c>
      <c r="C106" s="60" t="s">
        <v>73</v>
      </c>
      <c r="D106" s="138">
        <v>0</v>
      </c>
      <c r="E106" s="139">
        <v>0</v>
      </c>
      <c r="F106" s="138">
        <v>0</v>
      </c>
      <c r="G106" s="139">
        <v>2</v>
      </c>
      <c r="H106" s="140">
        <v>3</v>
      </c>
      <c r="I106" s="140">
        <v>5</v>
      </c>
      <c r="J106" s="188"/>
    </row>
    <row r="107" spans="1:10" s="60" customFormat="1" ht="20.25" customHeight="1" x14ac:dyDescent="0.6">
      <c r="A107" s="60" t="s">
        <v>987</v>
      </c>
      <c r="B107" s="60" t="s">
        <v>986</v>
      </c>
      <c r="C107" s="60" t="s">
        <v>601</v>
      </c>
      <c r="D107" s="138">
        <v>0</v>
      </c>
      <c r="E107" s="139">
        <v>0</v>
      </c>
      <c r="F107" s="138">
        <v>0</v>
      </c>
      <c r="G107" s="139">
        <v>0</v>
      </c>
      <c r="H107" s="140">
        <v>0</v>
      </c>
      <c r="I107" s="140">
        <v>0</v>
      </c>
      <c r="J107" s="188"/>
    </row>
    <row r="108" spans="1:10" s="60" customFormat="1" ht="20.25" customHeight="1" x14ac:dyDescent="0.6">
      <c r="A108" s="60" t="s">
        <v>987</v>
      </c>
      <c r="B108" s="60" t="s">
        <v>986</v>
      </c>
      <c r="C108" s="60" t="s">
        <v>597</v>
      </c>
      <c r="D108" s="138">
        <v>0</v>
      </c>
      <c r="E108" s="139">
        <v>0</v>
      </c>
      <c r="F108" s="138">
        <v>0</v>
      </c>
      <c r="G108" s="139">
        <v>2</v>
      </c>
      <c r="H108" s="140">
        <v>2</v>
      </c>
      <c r="I108" s="140">
        <v>3</v>
      </c>
      <c r="J108" s="188"/>
    </row>
    <row r="109" spans="1:10" s="60" customFormat="1" ht="20.25" customHeight="1" x14ac:dyDescent="0.6">
      <c r="A109" s="60" t="s">
        <v>987</v>
      </c>
      <c r="B109" s="60" t="s">
        <v>986</v>
      </c>
      <c r="C109" s="60" t="s">
        <v>77</v>
      </c>
      <c r="D109" s="138">
        <v>0</v>
      </c>
      <c r="E109" s="139">
        <v>0</v>
      </c>
      <c r="F109" s="138">
        <v>1</v>
      </c>
      <c r="G109" s="139">
        <v>2</v>
      </c>
      <c r="H109" s="140">
        <v>4</v>
      </c>
      <c r="I109" s="140">
        <v>2</v>
      </c>
      <c r="J109" s="188"/>
    </row>
    <row r="110" spans="1:10" s="60" customFormat="1" ht="20.25" customHeight="1" x14ac:dyDescent="0.6">
      <c r="A110" s="60" t="s">
        <v>987</v>
      </c>
      <c r="B110" s="60" t="s">
        <v>986</v>
      </c>
      <c r="C110" s="134" t="s">
        <v>988</v>
      </c>
      <c r="D110" s="138">
        <v>0</v>
      </c>
      <c r="E110" s="139">
        <v>0</v>
      </c>
      <c r="F110" s="138">
        <v>0</v>
      </c>
      <c r="G110" s="139">
        <v>0</v>
      </c>
      <c r="H110" s="140">
        <v>6</v>
      </c>
      <c r="I110" s="140">
        <v>9</v>
      </c>
      <c r="J110" s="188"/>
    </row>
    <row r="111" spans="1:10" s="60" customFormat="1" ht="20.25" customHeight="1" x14ac:dyDescent="0.6">
      <c r="A111" s="60" t="s">
        <v>987</v>
      </c>
      <c r="B111" s="60" t="s">
        <v>986</v>
      </c>
      <c r="C111" s="60" t="s">
        <v>83</v>
      </c>
      <c r="D111" s="138">
        <v>0</v>
      </c>
      <c r="E111" s="139">
        <v>0</v>
      </c>
      <c r="F111" s="138">
        <v>0</v>
      </c>
      <c r="G111" s="139">
        <v>0</v>
      </c>
      <c r="H111" s="140">
        <v>6</v>
      </c>
      <c r="I111" s="140">
        <v>10</v>
      </c>
      <c r="J111" s="188"/>
    </row>
    <row r="112" spans="1:10" s="60" customFormat="1" ht="20.25" customHeight="1" x14ac:dyDescent="0.6">
      <c r="A112" s="60" t="s">
        <v>987</v>
      </c>
      <c r="B112" s="60" t="s">
        <v>986</v>
      </c>
      <c r="C112" s="60" t="s">
        <v>666</v>
      </c>
      <c r="D112" s="138">
        <v>0</v>
      </c>
      <c r="E112" s="139">
        <v>0</v>
      </c>
      <c r="F112" s="138">
        <v>0</v>
      </c>
      <c r="G112" s="139">
        <v>0</v>
      </c>
      <c r="H112" s="140">
        <v>5</v>
      </c>
      <c r="I112" s="140">
        <v>4</v>
      </c>
      <c r="J112" s="188"/>
    </row>
    <row r="113" spans="1:10" s="60" customFormat="1" ht="20.25" customHeight="1" thickBot="1" x14ac:dyDescent="0.75">
      <c r="A113" s="296" t="s">
        <v>987</v>
      </c>
      <c r="B113" s="296" t="s">
        <v>986</v>
      </c>
      <c r="C113" s="296" t="s">
        <v>989</v>
      </c>
      <c r="D113" s="297">
        <v>0</v>
      </c>
      <c r="E113" s="298">
        <v>0</v>
      </c>
      <c r="F113" s="297">
        <v>0</v>
      </c>
      <c r="G113" s="298">
        <v>0</v>
      </c>
      <c r="H113" s="299">
        <v>0</v>
      </c>
      <c r="I113" s="299">
        <v>8</v>
      </c>
      <c r="J113" s="188"/>
    </row>
    <row r="114" spans="1:10" ht="30" customHeight="1" thickTop="1" x14ac:dyDescent="0.65">
      <c r="A114" s="373" t="s">
        <v>637</v>
      </c>
      <c r="B114" s="373"/>
      <c r="C114" s="373"/>
    </row>
    <row r="115" spans="1:10" x14ac:dyDescent="0.65">
      <c r="A115" s="9"/>
    </row>
    <row r="116" spans="1:10" x14ac:dyDescent="0.65">
      <c r="A116" s="170" t="s">
        <v>837</v>
      </c>
    </row>
    <row r="117" spans="1:10" x14ac:dyDescent="0.65">
      <c r="A117" s="170" t="s">
        <v>838</v>
      </c>
    </row>
    <row r="118" spans="1:10" x14ac:dyDescent="0.65">
      <c r="A118" s="9"/>
    </row>
  </sheetData>
  <autoFilter ref="A4:I114" xr:uid="{00000000-0009-0000-0000-000022000000}"/>
  <mergeCells count="6">
    <mergeCell ref="A114:C114"/>
    <mergeCell ref="H3:I3"/>
    <mergeCell ref="A1:C1"/>
    <mergeCell ref="A2:B2"/>
    <mergeCell ref="D3:E3"/>
    <mergeCell ref="F3:G3"/>
  </mergeCells>
  <conditionalFormatting sqref="A5:I113">
    <cfRule type="expression" dxfId="0" priority="1">
      <formula>MOD(ROW(),2)=0</formula>
    </cfRule>
  </conditionalFormatting>
  <hyperlinks>
    <hyperlink ref="A2:B2" location="TOC!A1" display="Return to Table of Contents" xr:uid="{00000000-0004-0000-2200-000000000000}"/>
  </hyperlinks>
  <pageMargins left="0.25" right="0.25" top="0.75" bottom="0.75" header="0.3" footer="0.3"/>
  <pageSetup scale="54" fitToHeight="0" orientation="portrait" r:id="rId1"/>
  <headerFooter>
    <oddHeader>&amp;L2024-25 &amp;"Arial,Italic"Survey of Advanced Dental Education</oddHeader>
  </headerFooter>
  <rowBreaks count="1" manualBreakCount="1">
    <brk id="5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U29"/>
  <sheetViews>
    <sheetView workbookViewId="0">
      <pane xSplit="1" ySplit="3" topLeftCell="B4" activePane="bottomRight" state="frozen"/>
      <selection activeCell="A6" sqref="A6"/>
      <selection pane="topRight" activeCell="A6" sqref="A6"/>
      <selection pane="bottomLeft" activeCell="A6" sqref="A6"/>
      <selection pane="bottomRight"/>
    </sheetView>
  </sheetViews>
  <sheetFormatPr defaultColWidth="9.26953125" defaultRowHeight="14.25" x14ac:dyDescent="0.65"/>
  <cols>
    <col min="1" max="1" width="50" style="14" customWidth="1"/>
    <col min="2" max="11" width="9.7265625" style="14" customWidth="1"/>
    <col min="12" max="13" width="9.26953125" style="14"/>
    <col min="14" max="14" width="9.26953125" style="14" customWidth="1"/>
    <col min="15" max="15" width="9" style="14" customWidth="1"/>
    <col min="16" max="16" width="19.26953125" style="14" customWidth="1"/>
    <col min="17" max="16384" width="9.26953125" style="14"/>
  </cols>
  <sheetData>
    <row r="1" spans="1:21" ht="14.5" x14ac:dyDescent="0.7">
      <c r="A1" s="56" t="s">
        <v>725</v>
      </c>
    </row>
    <row r="2" spans="1:21" ht="25.5" customHeight="1" x14ac:dyDescent="0.65">
      <c r="A2" s="301" t="s">
        <v>3</v>
      </c>
    </row>
    <row r="3" spans="1:21" s="60" customFormat="1" ht="39" customHeight="1" x14ac:dyDescent="0.6">
      <c r="A3" s="58" t="s">
        <v>59</v>
      </c>
      <c r="B3" s="59" t="s">
        <v>61</v>
      </c>
      <c r="C3" s="59" t="s">
        <v>62</v>
      </c>
      <c r="D3" s="59" t="s">
        <v>63</v>
      </c>
      <c r="E3" s="59" t="s">
        <v>64</v>
      </c>
      <c r="F3" s="59" t="s">
        <v>65</v>
      </c>
      <c r="G3" s="59" t="s">
        <v>66</v>
      </c>
      <c r="H3" s="59" t="s">
        <v>67</v>
      </c>
      <c r="I3" s="59" t="s">
        <v>68</v>
      </c>
      <c r="J3" s="59" t="s">
        <v>69</v>
      </c>
      <c r="K3" s="59" t="s">
        <v>638</v>
      </c>
      <c r="L3" s="59" t="s">
        <v>770</v>
      </c>
    </row>
    <row r="4" spans="1:21" s="60" customFormat="1" ht="20.25" customHeight="1" x14ac:dyDescent="0.6">
      <c r="A4" s="60" t="s">
        <v>70</v>
      </c>
      <c r="B4" s="61">
        <v>91</v>
      </c>
      <c r="C4" s="61">
        <v>91</v>
      </c>
      <c r="D4" s="61">
        <v>91</v>
      </c>
      <c r="E4" s="61">
        <v>89</v>
      </c>
      <c r="F4" s="61">
        <v>90</v>
      </c>
      <c r="G4" s="61">
        <v>93</v>
      </c>
      <c r="H4" s="61">
        <v>93</v>
      </c>
      <c r="I4" s="61">
        <v>91</v>
      </c>
      <c r="J4" s="61">
        <v>93</v>
      </c>
      <c r="K4" s="61">
        <v>94</v>
      </c>
      <c r="L4" s="61">
        <v>94</v>
      </c>
      <c r="P4" s="312"/>
      <c r="Q4" s="312"/>
      <c r="R4" s="312"/>
      <c r="S4" s="271"/>
      <c r="T4" s="271"/>
      <c r="U4" s="283"/>
    </row>
    <row r="5" spans="1:21" s="60" customFormat="1" ht="20.25" customHeight="1" x14ac:dyDescent="0.6">
      <c r="A5" s="60" t="s">
        <v>71</v>
      </c>
      <c r="B5" s="61">
        <v>9</v>
      </c>
      <c r="C5" s="61">
        <v>9</v>
      </c>
      <c r="D5" s="61">
        <v>9</v>
      </c>
      <c r="E5" s="61">
        <v>9</v>
      </c>
      <c r="F5" s="61">
        <v>9</v>
      </c>
      <c r="G5" s="61">
        <v>9</v>
      </c>
      <c r="H5" s="61">
        <v>8</v>
      </c>
      <c r="I5" s="61">
        <v>8</v>
      </c>
      <c r="J5" s="61">
        <v>8</v>
      </c>
      <c r="K5" s="61">
        <v>8</v>
      </c>
      <c r="L5" s="61">
        <v>9</v>
      </c>
      <c r="M5" s="84"/>
      <c r="P5" s="312"/>
      <c r="Q5" s="312"/>
      <c r="R5" s="312"/>
      <c r="S5" s="271"/>
      <c r="T5" s="271"/>
      <c r="U5" s="283"/>
    </row>
    <row r="6" spans="1:21" s="60" customFormat="1" ht="20.25" customHeight="1" x14ac:dyDescent="0.6">
      <c r="A6" s="60" t="s">
        <v>72</v>
      </c>
      <c r="B6" s="61">
        <v>15</v>
      </c>
      <c r="C6" s="61">
        <v>15</v>
      </c>
      <c r="D6" s="61">
        <v>15</v>
      </c>
      <c r="E6" s="61">
        <v>15</v>
      </c>
      <c r="F6" s="61">
        <v>15</v>
      </c>
      <c r="G6" s="61">
        <v>15</v>
      </c>
      <c r="H6" s="61">
        <v>14</v>
      </c>
      <c r="I6" s="61">
        <v>14</v>
      </c>
      <c r="J6" s="61">
        <v>15</v>
      </c>
      <c r="K6" s="61">
        <v>15</v>
      </c>
      <c r="L6" s="61">
        <v>15</v>
      </c>
      <c r="M6" s="84"/>
      <c r="P6" s="271"/>
      <c r="Q6" s="284"/>
      <c r="R6" s="284"/>
      <c r="S6" s="284"/>
      <c r="T6" s="284"/>
      <c r="U6" s="283"/>
    </row>
    <row r="7" spans="1:21" s="60" customFormat="1" ht="20.25" customHeight="1" x14ac:dyDescent="0.6">
      <c r="A7" s="60" t="s">
        <v>73</v>
      </c>
      <c r="B7" s="61">
        <v>56</v>
      </c>
      <c r="C7" s="61">
        <v>56</v>
      </c>
      <c r="D7" s="61">
        <v>56</v>
      </c>
      <c r="E7" s="61">
        <v>56</v>
      </c>
      <c r="F7" s="61">
        <v>55</v>
      </c>
      <c r="G7" s="61">
        <v>55</v>
      </c>
      <c r="H7" s="61">
        <v>55</v>
      </c>
      <c r="I7" s="61">
        <v>55</v>
      </c>
      <c r="J7" s="61">
        <v>55</v>
      </c>
      <c r="K7" s="61">
        <v>56</v>
      </c>
      <c r="L7" s="61">
        <v>56</v>
      </c>
      <c r="M7" s="62"/>
      <c r="P7" s="271"/>
      <c r="Q7" s="284"/>
      <c r="R7" s="284"/>
      <c r="S7" s="284"/>
      <c r="T7" s="284"/>
      <c r="U7" s="283"/>
    </row>
    <row r="8" spans="1:21" s="60" customFormat="1" ht="20.25" customHeight="1" x14ac:dyDescent="0.6">
      <c r="A8" s="60" t="s">
        <v>74</v>
      </c>
      <c r="B8" s="61">
        <v>183</v>
      </c>
      <c r="C8" s="61">
        <v>184</v>
      </c>
      <c r="D8" s="61">
        <v>184</v>
      </c>
      <c r="E8" s="61">
        <v>181</v>
      </c>
      <c r="F8" s="61">
        <v>181</v>
      </c>
      <c r="G8" s="61">
        <v>177</v>
      </c>
      <c r="H8" s="61">
        <v>179</v>
      </c>
      <c r="I8" s="61">
        <v>175</v>
      </c>
      <c r="J8" s="61">
        <v>174</v>
      </c>
      <c r="K8" s="61">
        <v>169</v>
      </c>
      <c r="L8" s="61">
        <v>166</v>
      </c>
      <c r="M8" s="62"/>
      <c r="P8" s="271"/>
      <c r="Q8" s="284"/>
      <c r="R8" s="284"/>
      <c r="S8" s="284"/>
      <c r="T8" s="284"/>
      <c r="U8" s="283"/>
    </row>
    <row r="9" spans="1:21" s="60" customFormat="1" ht="20.25" customHeight="1" x14ac:dyDescent="0.6">
      <c r="A9" s="60" t="s">
        <v>75</v>
      </c>
      <c r="B9" s="61">
        <v>16</v>
      </c>
      <c r="C9" s="61">
        <v>16</v>
      </c>
      <c r="D9" s="61">
        <v>16</v>
      </c>
      <c r="E9" s="61">
        <v>14</v>
      </c>
      <c r="F9" s="61">
        <v>14</v>
      </c>
      <c r="G9" s="61">
        <v>14</v>
      </c>
      <c r="H9" s="61">
        <v>15</v>
      </c>
      <c r="I9" s="61">
        <v>15</v>
      </c>
      <c r="J9" s="61">
        <v>15</v>
      </c>
      <c r="K9" s="61">
        <v>15</v>
      </c>
      <c r="L9" s="61">
        <v>15</v>
      </c>
      <c r="M9" s="62"/>
      <c r="P9" s="271"/>
      <c r="Q9" s="284"/>
      <c r="R9" s="284"/>
      <c r="S9" s="284"/>
      <c r="T9" s="284"/>
      <c r="U9" s="283"/>
    </row>
    <row r="10" spans="1:21" s="60" customFormat="1" ht="20.25" customHeight="1" x14ac:dyDescent="0.6">
      <c r="A10" s="60" t="s">
        <v>76</v>
      </c>
      <c r="B10" s="61">
        <v>8</v>
      </c>
      <c r="C10" s="61">
        <v>8</v>
      </c>
      <c r="D10" s="61">
        <v>8</v>
      </c>
      <c r="E10" s="61">
        <v>9</v>
      </c>
      <c r="F10" s="61">
        <v>9</v>
      </c>
      <c r="G10" s="61">
        <v>9</v>
      </c>
      <c r="H10" s="61">
        <v>9</v>
      </c>
      <c r="I10" s="61">
        <v>9</v>
      </c>
      <c r="J10" s="61">
        <v>9</v>
      </c>
      <c r="K10" s="61">
        <v>9</v>
      </c>
      <c r="L10" s="61">
        <v>9</v>
      </c>
      <c r="M10" s="62"/>
      <c r="P10" s="271"/>
      <c r="Q10" s="284"/>
      <c r="R10" s="284"/>
      <c r="S10" s="284"/>
      <c r="T10" s="284"/>
      <c r="U10" s="283"/>
    </row>
    <row r="11" spans="1:21" s="60" customFormat="1" ht="20.25" customHeight="1" x14ac:dyDescent="0.6">
      <c r="A11" s="60" t="s">
        <v>77</v>
      </c>
      <c r="B11" s="61">
        <v>101</v>
      </c>
      <c r="C11" s="61">
        <v>101</v>
      </c>
      <c r="D11" s="61">
        <v>102</v>
      </c>
      <c r="E11" s="61">
        <v>102</v>
      </c>
      <c r="F11" s="61">
        <v>101</v>
      </c>
      <c r="G11" s="61">
        <v>101</v>
      </c>
      <c r="H11" s="61">
        <v>100</v>
      </c>
      <c r="I11" s="61">
        <v>100</v>
      </c>
      <c r="J11" s="61">
        <v>100</v>
      </c>
      <c r="K11" s="61">
        <v>101</v>
      </c>
      <c r="L11" s="61">
        <v>101</v>
      </c>
      <c r="M11" s="62"/>
      <c r="P11" s="271"/>
      <c r="Q11" s="284"/>
      <c r="R11" s="284"/>
      <c r="S11" s="284"/>
      <c r="T11" s="284"/>
      <c r="U11" s="283"/>
    </row>
    <row r="12" spans="1:21" s="60" customFormat="1" ht="20.25" customHeight="1" x14ac:dyDescent="0.6">
      <c r="A12" s="60" t="s">
        <v>78</v>
      </c>
      <c r="B12" s="61">
        <v>9</v>
      </c>
      <c r="C12" s="61">
        <v>10</v>
      </c>
      <c r="D12" s="61">
        <v>11</v>
      </c>
      <c r="E12" s="61">
        <v>11</v>
      </c>
      <c r="F12" s="61">
        <v>11</v>
      </c>
      <c r="G12" s="61">
        <v>11</v>
      </c>
      <c r="H12" s="61">
        <v>12</v>
      </c>
      <c r="I12" s="61">
        <v>12</v>
      </c>
      <c r="J12" s="61">
        <v>10</v>
      </c>
      <c r="K12" s="61">
        <v>11</v>
      </c>
      <c r="L12" s="61">
        <v>11</v>
      </c>
      <c r="M12" s="62"/>
      <c r="P12" s="271"/>
      <c r="Q12" s="284"/>
      <c r="R12" s="284"/>
      <c r="S12" s="284"/>
      <c r="T12" s="284"/>
      <c r="U12" s="283"/>
    </row>
    <row r="13" spans="1:21" s="60" customFormat="1" ht="20.25" customHeight="1" x14ac:dyDescent="0.6">
      <c r="A13" s="60" t="s">
        <v>79</v>
      </c>
      <c r="B13" s="61">
        <v>66</v>
      </c>
      <c r="C13" s="61">
        <v>67</v>
      </c>
      <c r="D13" s="61">
        <v>68</v>
      </c>
      <c r="E13" s="61">
        <v>67</v>
      </c>
      <c r="F13" s="61">
        <v>67</v>
      </c>
      <c r="G13" s="61">
        <v>67</v>
      </c>
      <c r="H13" s="61">
        <v>67</v>
      </c>
      <c r="I13" s="61">
        <v>66</v>
      </c>
      <c r="J13" s="61">
        <v>68</v>
      </c>
      <c r="K13" s="61">
        <v>68</v>
      </c>
      <c r="L13" s="61">
        <v>68</v>
      </c>
      <c r="M13" s="62"/>
      <c r="P13" s="271"/>
      <c r="Q13" s="284"/>
      <c r="R13" s="284"/>
      <c r="S13" s="284"/>
      <c r="T13" s="284"/>
      <c r="U13" s="283"/>
    </row>
    <row r="14" spans="1:21" s="60" customFormat="1" ht="20.25" customHeight="1" x14ac:dyDescent="0.6">
      <c r="A14" s="60" t="s">
        <v>80</v>
      </c>
      <c r="B14" s="61">
        <v>4</v>
      </c>
      <c r="C14" s="61">
        <v>5</v>
      </c>
      <c r="D14" s="61">
        <v>5</v>
      </c>
      <c r="E14" s="61">
        <v>5</v>
      </c>
      <c r="F14" s="61">
        <v>5</v>
      </c>
      <c r="G14" s="61">
        <v>5</v>
      </c>
      <c r="H14" s="61">
        <v>6</v>
      </c>
      <c r="I14" s="61">
        <v>7</v>
      </c>
      <c r="J14" s="61">
        <v>7</v>
      </c>
      <c r="K14" s="61">
        <v>7</v>
      </c>
      <c r="L14" s="61">
        <v>7</v>
      </c>
      <c r="M14" s="62"/>
      <c r="P14" s="271"/>
      <c r="Q14" s="284"/>
      <c r="R14" s="284"/>
      <c r="S14" s="284"/>
      <c r="T14" s="284"/>
      <c r="U14" s="283"/>
    </row>
    <row r="15" spans="1:21" s="60" customFormat="1" ht="20.25" customHeight="1" x14ac:dyDescent="0.6">
      <c r="A15" s="60" t="s">
        <v>81</v>
      </c>
      <c r="B15" s="61">
        <v>7</v>
      </c>
      <c r="C15" s="61">
        <v>7</v>
      </c>
      <c r="D15" s="61">
        <v>7</v>
      </c>
      <c r="E15" s="61">
        <v>7</v>
      </c>
      <c r="F15" s="61">
        <v>6</v>
      </c>
      <c r="G15" s="61">
        <v>6</v>
      </c>
      <c r="H15" s="61">
        <v>6</v>
      </c>
      <c r="I15" s="61">
        <v>6</v>
      </c>
      <c r="J15" s="61">
        <v>6</v>
      </c>
      <c r="K15" s="61">
        <v>6</v>
      </c>
      <c r="L15" s="61">
        <v>6</v>
      </c>
      <c r="M15" s="62"/>
      <c r="P15" s="271"/>
      <c r="Q15" s="284"/>
      <c r="R15" s="284"/>
      <c r="S15" s="284"/>
      <c r="T15" s="284"/>
      <c r="U15" s="283"/>
    </row>
    <row r="16" spans="1:21" s="60" customFormat="1" ht="20.25" customHeight="1" x14ac:dyDescent="0.6">
      <c r="A16" s="60" t="s">
        <v>82</v>
      </c>
      <c r="B16" s="61">
        <v>9</v>
      </c>
      <c r="C16" s="61">
        <v>10</v>
      </c>
      <c r="D16" s="61">
        <v>10</v>
      </c>
      <c r="E16" s="61">
        <v>11</v>
      </c>
      <c r="F16" s="61">
        <v>12</v>
      </c>
      <c r="G16" s="61">
        <v>12</v>
      </c>
      <c r="H16" s="61">
        <v>12</v>
      </c>
      <c r="I16" s="61">
        <v>12</v>
      </c>
      <c r="J16" s="61">
        <v>12</v>
      </c>
      <c r="K16" s="61">
        <v>13</v>
      </c>
      <c r="L16" s="61">
        <v>14</v>
      </c>
      <c r="M16" s="62"/>
      <c r="P16" s="271"/>
      <c r="Q16" s="284"/>
      <c r="R16" s="284"/>
      <c r="S16" s="284"/>
      <c r="T16" s="284"/>
      <c r="U16" s="283"/>
    </row>
    <row r="17" spans="1:21" s="60" customFormat="1" ht="20.25" customHeight="1" x14ac:dyDescent="0.6">
      <c r="A17" s="60" t="s">
        <v>83</v>
      </c>
      <c r="B17" s="61">
        <v>77</v>
      </c>
      <c r="C17" s="61">
        <v>77</v>
      </c>
      <c r="D17" s="61">
        <v>78</v>
      </c>
      <c r="E17" s="61">
        <v>80</v>
      </c>
      <c r="F17" s="61">
        <v>82</v>
      </c>
      <c r="G17" s="61">
        <v>82</v>
      </c>
      <c r="H17" s="61">
        <v>81</v>
      </c>
      <c r="I17" s="61">
        <v>81</v>
      </c>
      <c r="J17" s="61">
        <v>84</v>
      </c>
      <c r="K17" s="61">
        <v>87</v>
      </c>
      <c r="L17" s="61">
        <v>87</v>
      </c>
      <c r="M17" s="62"/>
      <c r="P17" s="271"/>
      <c r="Q17" s="284"/>
      <c r="R17" s="284"/>
      <c r="S17" s="284"/>
      <c r="T17" s="284"/>
      <c r="U17" s="283"/>
    </row>
    <row r="18" spans="1:21" s="60" customFormat="1" ht="20.25" customHeight="1" x14ac:dyDescent="0.6">
      <c r="A18" s="60" t="s">
        <v>84</v>
      </c>
      <c r="B18" s="61">
        <v>56</v>
      </c>
      <c r="C18" s="61">
        <v>57</v>
      </c>
      <c r="D18" s="61">
        <v>58</v>
      </c>
      <c r="E18" s="61">
        <v>58</v>
      </c>
      <c r="F18" s="61">
        <v>58</v>
      </c>
      <c r="G18" s="61">
        <v>57</v>
      </c>
      <c r="H18" s="61">
        <v>56</v>
      </c>
      <c r="I18" s="61">
        <v>56</v>
      </c>
      <c r="J18" s="61">
        <v>57</v>
      </c>
      <c r="K18" s="61">
        <v>57</v>
      </c>
      <c r="L18" s="61">
        <v>57</v>
      </c>
      <c r="M18" s="62"/>
      <c r="P18" s="271"/>
      <c r="Q18" s="284"/>
      <c r="R18" s="284"/>
      <c r="S18" s="284"/>
      <c r="T18" s="284"/>
      <c r="U18" s="283"/>
    </row>
    <row r="19" spans="1:21" s="60" customFormat="1" ht="20.25" customHeight="1" x14ac:dyDescent="0.6">
      <c r="A19" s="60" t="s">
        <v>85</v>
      </c>
      <c r="B19" s="61">
        <v>47</v>
      </c>
      <c r="C19" s="61">
        <v>47</v>
      </c>
      <c r="D19" s="61">
        <v>48</v>
      </c>
      <c r="E19" s="61">
        <v>48</v>
      </c>
      <c r="F19" s="61">
        <v>48</v>
      </c>
      <c r="G19" s="61">
        <v>47</v>
      </c>
      <c r="H19" s="61">
        <v>47</v>
      </c>
      <c r="I19" s="61">
        <v>47</v>
      </c>
      <c r="J19" s="61">
        <v>47</v>
      </c>
      <c r="K19" s="61">
        <v>48</v>
      </c>
      <c r="L19" s="61">
        <v>47</v>
      </c>
      <c r="M19" s="62"/>
      <c r="P19" s="271"/>
      <c r="Q19" s="284"/>
      <c r="R19" s="284"/>
      <c r="S19" s="284"/>
      <c r="T19" s="284"/>
      <c r="U19" s="283"/>
    </row>
    <row r="20" spans="1:21" s="60" customFormat="1" ht="20.25" customHeight="1" x14ac:dyDescent="0.6">
      <c r="A20" s="60" t="s">
        <v>86</v>
      </c>
      <c r="B20" s="61">
        <v>6</v>
      </c>
      <c r="C20" s="61">
        <v>6</v>
      </c>
      <c r="D20" s="61">
        <v>7</v>
      </c>
      <c r="E20" s="61">
        <v>7</v>
      </c>
      <c r="F20" s="61">
        <v>7</v>
      </c>
      <c r="G20" s="61">
        <v>7</v>
      </c>
      <c r="H20" s="61">
        <v>7</v>
      </c>
      <c r="I20" s="61">
        <v>7</v>
      </c>
      <c r="J20" s="61">
        <v>8</v>
      </c>
      <c r="K20" s="61">
        <v>8</v>
      </c>
      <c r="L20" s="61">
        <v>8</v>
      </c>
      <c r="M20" s="62"/>
      <c r="P20" s="271"/>
      <c r="Q20" s="284"/>
      <c r="R20" s="284"/>
      <c r="S20" s="284"/>
      <c r="T20" s="284"/>
      <c r="U20" s="283"/>
    </row>
    <row r="21" spans="1:21" s="60" customFormat="1" ht="20.25" customHeight="1" x14ac:dyDescent="0.6">
      <c r="A21" s="60" t="s">
        <v>8</v>
      </c>
      <c r="B21" s="61">
        <v>2</v>
      </c>
      <c r="C21" s="61">
        <v>2</v>
      </c>
      <c r="D21" s="61">
        <v>1</v>
      </c>
      <c r="E21" s="61">
        <v>2</v>
      </c>
      <c r="F21" s="61">
        <v>2</v>
      </c>
      <c r="G21" s="61">
        <v>1</v>
      </c>
      <c r="H21" s="61">
        <v>1</v>
      </c>
      <c r="I21" s="61">
        <v>1</v>
      </c>
      <c r="J21" s="61">
        <v>1</v>
      </c>
      <c r="K21" s="61">
        <v>1</v>
      </c>
      <c r="L21" s="61">
        <v>1</v>
      </c>
      <c r="M21" s="62"/>
      <c r="P21" s="271"/>
      <c r="Q21" s="284"/>
      <c r="R21" s="284"/>
      <c r="S21" s="284"/>
      <c r="T21" s="284"/>
      <c r="U21" s="283"/>
    </row>
    <row r="22" spans="1:21" s="60" customFormat="1" ht="20.25" customHeight="1" x14ac:dyDescent="0.6">
      <c r="A22" s="60" t="s">
        <v>87</v>
      </c>
      <c r="B22" s="61">
        <v>1</v>
      </c>
      <c r="C22" s="61">
        <v>1</v>
      </c>
      <c r="D22" s="61">
        <v>1</v>
      </c>
      <c r="E22" s="61">
        <v>1</v>
      </c>
      <c r="F22" s="61">
        <v>1</v>
      </c>
      <c r="G22" s="61">
        <v>1</v>
      </c>
      <c r="H22" s="61">
        <v>1</v>
      </c>
      <c r="I22" s="61">
        <v>1</v>
      </c>
      <c r="J22" s="61">
        <v>1</v>
      </c>
      <c r="K22" s="61">
        <v>1</v>
      </c>
      <c r="L22" s="61">
        <v>1</v>
      </c>
      <c r="M22" s="62"/>
      <c r="P22" s="271"/>
      <c r="Q22" s="284"/>
      <c r="R22" s="284"/>
      <c r="S22" s="284"/>
      <c r="T22" s="284"/>
      <c r="U22" s="283"/>
    </row>
    <row r="23" spans="1:21" ht="27.75" customHeight="1" x14ac:dyDescent="0.65">
      <c r="A23" s="85" t="s">
        <v>88</v>
      </c>
      <c r="B23" s="64">
        <v>763</v>
      </c>
      <c r="C23" s="64">
        <v>769</v>
      </c>
      <c r="D23" s="64">
        <v>775</v>
      </c>
      <c r="E23" s="64">
        <v>772</v>
      </c>
      <c r="F23" s="64">
        <v>773</v>
      </c>
      <c r="G23" s="64">
        <v>769</v>
      </c>
      <c r="H23" s="64">
        <v>769</v>
      </c>
      <c r="I23" s="64">
        <v>763</v>
      </c>
      <c r="J23" s="64">
        <v>770</v>
      </c>
      <c r="K23" s="64">
        <v>774</v>
      </c>
      <c r="L23" s="64">
        <v>772</v>
      </c>
      <c r="M23" s="63"/>
      <c r="P23" s="271"/>
      <c r="Q23" s="284"/>
      <c r="R23" s="284"/>
      <c r="S23" s="284"/>
      <c r="T23" s="284"/>
      <c r="U23" s="285"/>
    </row>
    <row r="24" spans="1:21" x14ac:dyDescent="0.65">
      <c r="A24" s="60"/>
      <c r="B24" s="61"/>
      <c r="C24" s="61"/>
      <c r="D24" s="61"/>
      <c r="E24" s="61"/>
      <c r="F24" s="61"/>
      <c r="G24" s="61"/>
      <c r="H24" s="61"/>
      <c r="I24" s="61"/>
      <c r="J24" s="61"/>
      <c r="K24" s="61"/>
      <c r="P24" s="271"/>
      <c r="Q24" s="284"/>
      <c r="R24" s="284"/>
      <c r="S24" s="284"/>
      <c r="T24" s="284"/>
      <c r="U24" s="285"/>
    </row>
    <row r="25" spans="1:21" x14ac:dyDescent="0.65">
      <c r="A25" s="9" t="s">
        <v>89</v>
      </c>
      <c r="I25" s="211"/>
      <c r="J25" s="211"/>
      <c r="K25" s="211"/>
    </row>
    <row r="26" spans="1:21" x14ac:dyDescent="0.65">
      <c r="A26" s="9" t="s">
        <v>761</v>
      </c>
      <c r="K26" s="211"/>
    </row>
    <row r="29" spans="1:21" ht="13.9" customHeight="1" x14ac:dyDescent="0.65"/>
  </sheetData>
  <mergeCells count="3">
    <mergeCell ref="P4:P5"/>
    <mergeCell ref="Q4:Q5"/>
    <mergeCell ref="R4:R5"/>
  </mergeCells>
  <phoneticPr fontId="75" type="noConversion"/>
  <conditionalFormatting sqref="F18:G22 A4:E22">
    <cfRule type="expression" dxfId="108" priority="32">
      <formula>MOD(ROW(),2)=0</formula>
    </cfRule>
  </conditionalFormatting>
  <conditionalFormatting sqref="F4:G17">
    <cfRule type="expression" dxfId="107" priority="29">
      <formula>MOD(ROW(),2)=0</formula>
    </cfRule>
  </conditionalFormatting>
  <conditionalFormatting sqref="H18:H22">
    <cfRule type="expression" dxfId="106" priority="27">
      <formula>MOD(ROW(),2)=0</formula>
    </cfRule>
  </conditionalFormatting>
  <conditionalFormatting sqref="H4:H17">
    <cfRule type="expression" dxfId="105" priority="26">
      <formula>MOD(ROW(),2)=0</formula>
    </cfRule>
  </conditionalFormatting>
  <conditionalFormatting sqref="A4:H23">
    <cfRule type="expression" dxfId="104" priority="19">
      <formula>MOD(ROW(),2)=0</formula>
    </cfRule>
  </conditionalFormatting>
  <conditionalFormatting sqref="I23">
    <cfRule type="expression" dxfId="103" priority="15">
      <formula>MOD(ROW(),2)=0</formula>
    </cfRule>
  </conditionalFormatting>
  <conditionalFormatting sqref="I18:I22">
    <cfRule type="expression" dxfId="102" priority="18">
      <formula>MOD(ROW(),2)=0</formula>
    </cfRule>
  </conditionalFormatting>
  <conditionalFormatting sqref="I4:I17">
    <cfRule type="expression" dxfId="101" priority="17">
      <formula>MOD(ROW(),2)=0</formula>
    </cfRule>
  </conditionalFormatting>
  <conditionalFormatting sqref="I4:I22">
    <cfRule type="expression" dxfId="100" priority="16">
      <formula>MOD(ROW(),2)=0</formula>
    </cfRule>
  </conditionalFormatting>
  <conditionalFormatting sqref="K18:K22">
    <cfRule type="expression" dxfId="99" priority="14">
      <formula>MOD(ROW(),2)=0</formula>
    </cfRule>
  </conditionalFormatting>
  <conditionalFormatting sqref="K4:K17">
    <cfRule type="expression" dxfId="98" priority="13">
      <formula>MOD(ROW(),2)=0</formula>
    </cfRule>
  </conditionalFormatting>
  <conditionalFormatting sqref="K4:K22">
    <cfRule type="expression" dxfId="97" priority="12">
      <formula>MOD(ROW(),2)=0</formula>
    </cfRule>
  </conditionalFormatting>
  <conditionalFormatting sqref="J23:K23">
    <cfRule type="expression" dxfId="96" priority="9">
      <formula>MOD(ROW(),2)=0</formula>
    </cfRule>
  </conditionalFormatting>
  <conditionalFormatting sqref="J18:J22">
    <cfRule type="expression" dxfId="95" priority="8">
      <formula>MOD(ROW(),2)=0</formula>
    </cfRule>
  </conditionalFormatting>
  <conditionalFormatting sqref="J4:J17">
    <cfRule type="expression" dxfId="94" priority="7">
      <formula>MOD(ROW(),2)=0</formula>
    </cfRule>
  </conditionalFormatting>
  <conditionalFormatting sqref="J4:J22">
    <cfRule type="expression" dxfId="93" priority="6">
      <formula>MOD(ROW(),2)=0</formula>
    </cfRule>
  </conditionalFormatting>
  <conditionalFormatting sqref="L4:L22">
    <cfRule type="expression" dxfId="92" priority="2">
      <formula>MOD(ROW(),2)=0</formula>
    </cfRule>
  </conditionalFormatting>
  <conditionalFormatting sqref="L4:L23">
    <cfRule type="expression" dxfId="91" priority="1">
      <formula>MOD(ROW(),2)=0</formula>
    </cfRule>
  </conditionalFormatting>
  <hyperlinks>
    <hyperlink ref="A2" location="TOC!A1" display="Return to Table of Contents" xr:uid="{00000000-0004-0000-0300-000000000000}"/>
  </hyperlinks>
  <pageMargins left="0.25" right="0.25" top="0.75" bottom="0.75" header="0.3" footer="0.3"/>
  <pageSetup scale="66" orientation="portrait" r:id="rId1"/>
  <headerFooter>
    <oddHeader>&amp;L2024-25 &amp;"Arial,Italic"Survey of Advanced Dental Education</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P63"/>
  <sheetViews>
    <sheetView workbookViewId="0">
      <pane ySplit="4" topLeftCell="A5" activePane="bottomLeft" state="frozen"/>
      <selection activeCell="A6" sqref="A6"/>
      <selection pane="bottomLeft" sqref="A1:E1"/>
    </sheetView>
  </sheetViews>
  <sheetFormatPr defaultColWidth="9.26953125" defaultRowHeight="14.25" x14ac:dyDescent="0.65"/>
  <cols>
    <col min="1" max="1" width="54" style="65" customWidth="1"/>
    <col min="2" max="5" width="8" style="65" customWidth="1"/>
    <col min="6" max="6" width="21.7265625" style="65" customWidth="1"/>
    <col min="7" max="7" width="9.26953125" style="65"/>
    <col min="8" max="8" width="15.7265625" style="65" customWidth="1"/>
    <col min="9" max="12" width="9.26953125" style="65"/>
    <col min="13" max="13" width="14.54296875" style="65" customWidth="1"/>
    <col min="14" max="16384" width="9.26953125" style="65"/>
  </cols>
  <sheetData>
    <row r="1" spans="1:16" ht="33" customHeight="1" x14ac:dyDescent="0.65">
      <c r="A1" s="316" t="s">
        <v>764</v>
      </c>
      <c r="B1" s="316"/>
      <c r="C1" s="316"/>
      <c r="D1" s="316"/>
      <c r="E1" s="316"/>
      <c r="F1" s="268"/>
    </row>
    <row r="2" spans="1:16" ht="24.75" customHeight="1" x14ac:dyDescent="0.65">
      <c r="A2" s="302" t="s">
        <v>3</v>
      </c>
    </row>
    <row r="3" spans="1:16" s="69" customFormat="1" ht="18" customHeight="1" x14ac:dyDescent="0.6">
      <c r="A3" s="142"/>
      <c r="B3" s="315" t="s">
        <v>90</v>
      </c>
      <c r="C3" s="315"/>
      <c r="D3" s="315" t="s">
        <v>91</v>
      </c>
      <c r="E3" s="315"/>
    </row>
    <row r="4" spans="1:16" ht="15.75" customHeight="1" x14ac:dyDescent="0.65">
      <c r="A4" s="58" t="s">
        <v>59</v>
      </c>
      <c r="B4" s="161" t="s">
        <v>92</v>
      </c>
      <c r="C4" s="161" t="s">
        <v>93</v>
      </c>
      <c r="D4" s="161" t="s">
        <v>92</v>
      </c>
      <c r="E4" s="161" t="s">
        <v>93</v>
      </c>
    </row>
    <row r="5" spans="1:16" ht="20.25" customHeight="1" x14ac:dyDescent="0.65">
      <c r="A5" s="60" t="s">
        <v>94</v>
      </c>
      <c r="B5" s="61">
        <v>89</v>
      </c>
      <c r="C5" s="61">
        <v>5</v>
      </c>
      <c r="D5" s="61">
        <v>93</v>
      </c>
      <c r="E5" s="61">
        <v>1</v>
      </c>
    </row>
    <row r="6" spans="1:16" ht="20.25" customHeight="1" x14ac:dyDescent="0.65">
      <c r="A6" s="60" t="s">
        <v>71</v>
      </c>
      <c r="B6" s="61">
        <v>4</v>
      </c>
      <c r="C6" s="61">
        <v>5</v>
      </c>
      <c r="D6" s="61">
        <v>9</v>
      </c>
      <c r="E6" s="61">
        <v>0</v>
      </c>
    </row>
    <row r="7" spans="1:16" ht="20.25" customHeight="1" x14ac:dyDescent="0.65">
      <c r="A7" s="60" t="s">
        <v>72</v>
      </c>
      <c r="B7" s="61">
        <v>13</v>
      </c>
      <c r="C7" s="61">
        <v>2</v>
      </c>
      <c r="D7" s="61">
        <v>15</v>
      </c>
      <c r="E7" s="61">
        <v>0</v>
      </c>
      <c r="H7" s="25"/>
      <c r="I7" s="25"/>
      <c r="J7" s="25"/>
      <c r="K7" s="25"/>
      <c r="L7" s="25"/>
      <c r="M7" s="25"/>
      <c r="N7" s="25"/>
      <c r="O7" s="25"/>
      <c r="P7" s="25"/>
    </row>
    <row r="8" spans="1:16" ht="20.25" customHeight="1" x14ac:dyDescent="0.65">
      <c r="A8" s="60" t="s">
        <v>73</v>
      </c>
      <c r="B8" s="61">
        <v>56</v>
      </c>
      <c r="C8" s="61">
        <v>0</v>
      </c>
      <c r="D8" s="61">
        <v>56</v>
      </c>
      <c r="E8" s="61">
        <v>0</v>
      </c>
      <c r="H8" s="25"/>
      <c r="I8" s="26"/>
      <c r="J8" s="26"/>
      <c r="K8" s="26"/>
      <c r="L8" s="26"/>
      <c r="M8" s="25"/>
      <c r="N8" s="26"/>
      <c r="O8" s="26"/>
      <c r="P8" s="26"/>
    </row>
    <row r="9" spans="1:16" ht="20.25" customHeight="1" x14ac:dyDescent="0.65">
      <c r="A9" s="60" t="s">
        <v>74</v>
      </c>
      <c r="B9" s="61">
        <v>142</v>
      </c>
      <c r="C9" s="61">
        <v>24</v>
      </c>
      <c r="D9" s="61">
        <v>166</v>
      </c>
      <c r="E9" s="61">
        <v>0</v>
      </c>
      <c r="H9" s="25"/>
      <c r="I9" s="26"/>
      <c r="J9" s="26"/>
      <c r="K9" s="26"/>
      <c r="L9" s="26"/>
      <c r="M9" s="25"/>
      <c r="N9" s="26"/>
      <c r="O9" s="26"/>
      <c r="P9" s="26"/>
    </row>
    <row r="10" spans="1:16" ht="20.25" customHeight="1" x14ac:dyDescent="0.65">
      <c r="A10" s="60" t="s">
        <v>75</v>
      </c>
      <c r="B10" s="61">
        <v>14</v>
      </c>
      <c r="C10" s="61">
        <v>1</v>
      </c>
      <c r="D10" s="61">
        <v>15</v>
      </c>
      <c r="E10" s="61">
        <v>0</v>
      </c>
      <c r="H10" s="25"/>
      <c r="I10" s="26"/>
      <c r="J10" s="26"/>
      <c r="K10" s="26"/>
      <c r="L10" s="26"/>
      <c r="M10" s="25"/>
      <c r="N10" s="26"/>
      <c r="O10" s="26"/>
      <c r="P10" s="26"/>
    </row>
    <row r="11" spans="1:16" ht="20.25" customHeight="1" x14ac:dyDescent="0.65">
      <c r="A11" s="60" t="s">
        <v>76</v>
      </c>
      <c r="B11" s="61">
        <v>9</v>
      </c>
      <c r="C11" s="61">
        <v>0</v>
      </c>
      <c r="D11" s="61">
        <v>9</v>
      </c>
      <c r="E11" s="61">
        <v>0</v>
      </c>
      <c r="H11" s="25"/>
      <c r="I11" s="26"/>
      <c r="J11" s="26"/>
      <c r="K11" s="26"/>
      <c r="L11" s="26"/>
      <c r="M11" s="25"/>
      <c r="N11" s="26"/>
      <c r="O11" s="26"/>
      <c r="P11" s="26"/>
    </row>
    <row r="12" spans="1:16" ht="20.25" customHeight="1" x14ac:dyDescent="0.65">
      <c r="A12" s="60" t="s">
        <v>77</v>
      </c>
      <c r="B12" s="61">
        <v>101</v>
      </c>
      <c r="C12" s="61">
        <v>0</v>
      </c>
      <c r="D12" s="61">
        <v>101</v>
      </c>
      <c r="E12" s="61">
        <v>0</v>
      </c>
      <c r="H12" s="25"/>
      <c r="I12" s="26"/>
      <c r="J12" s="26"/>
      <c r="K12" s="26"/>
      <c r="L12" s="26"/>
      <c r="M12" s="25"/>
      <c r="N12" s="26"/>
      <c r="O12" s="26"/>
      <c r="P12" s="26"/>
    </row>
    <row r="13" spans="1:16" ht="20.25" customHeight="1" x14ac:dyDescent="0.65">
      <c r="A13" s="60" t="s">
        <v>78</v>
      </c>
      <c r="B13" s="61">
        <v>10</v>
      </c>
      <c r="C13" s="61">
        <v>1</v>
      </c>
      <c r="D13" s="61">
        <v>11</v>
      </c>
      <c r="E13" s="61">
        <v>0</v>
      </c>
      <c r="H13" s="25"/>
      <c r="I13" s="26"/>
      <c r="J13" s="26"/>
      <c r="K13" s="26"/>
      <c r="L13" s="26"/>
      <c r="M13" s="25"/>
      <c r="N13" s="26"/>
      <c r="O13" s="26"/>
      <c r="P13" s="26"/>
    </row>
    <row r="14" spans="1:16" ht="20.25" customHeight="1" x14ac:dyDescent="0.65">
      <c r="A14" s="60" t="s">
        <v>79</v>
      </c>
      <c r="B14" s="61">
        <v>66</v>
      </c>
      <c r="C14" s="61">
        <v>2</v>
      </c>
      <c r="D14" s="61">
        <v>66</v>
      </c>
      <c r="E14" s="61">
        <v>2</v>
      </c>
      <c r="H14" s="25"/>
      <c r="I14" s="26"/>
      <c r="J14" s="26"/>
      <c r="K14" s="26"/>
      <c r="L14" s="26"/>
      <c r="M14" s="25"/>
      <c r="N14" s="26"/>
      <c r="O14" s="26"/>
      <c r="P14" s="26"/>
    </row>
    <row r="15" spans="1:16" ht="20.25" customHeight="1" x14ac:dyDescent="0.65">
      <c r="A15" s="60" t="s">
        <v>80</v>
      </c>
      <c r="B15" s="61">
        <v>5</v>
      </c>
      <c r="C15" s="61">
        <v>2</v>
      </c>
      <c r="D15" s="61">
        <v>6</v>
      </c>
      <c r="E15" s="61">
        <v>1</v>
      </c>
      <c r="H15" s="25"/>
      <c r="I15" s="26"/>
      <c r="J15" s="26"/>
      <c r="K15" s="26"/>
      <c r="L15" s="26"/>
      <c r="M15" s="25"/>
      <c r="N15" s="26"/>
      <c r="O15" s="26"/>
      <c r="P15" s="26"/>
    </row>
    <row r="16" spans="1:16" ht="20.25" customHeight="1" x14ac:dyDescent="0.65">
      <c r="A16" s="60" t="s">
        <v>81</v>
      </c>
      <c r="B16" s="61">
        <v>6</v>
      </c>
      <c r="C16" s="61">
        <v>0</v>
      </c>
      <c r="D16" s="61">
        <v>6</v>
      </c>
      <c r="E16" s="61">
        <v>0</v>
      </c>
      <c r="H16" s="25"/>
      <c r="I16" s="26"/>
      <c r="J16" s="26"/>
      <c r="K16" s="26"/>
      <c r="L16" s="26"/>
      <c r="M16" s="25"/>
      <c r="N16" s="26"/>
      <c r="O16" s="26"/>
      <c r="P16" s="26"/>
    </row>
    <row r="17" spans="1:16" ht="20.25" customHeight="1" x14ac:dyDescent="0.65">
      <c r="A17" s="60" t="s">
        <v>82</v>
      </c>
      <c r="B17" s="61">
        <v>14</v>
      </c>
      <c r="C17" s="61">
        <v>0</v>
      </c>
      <c r="D17" s="61">
        <v>14</v>
      </c>
      <c r="E17" s="61">
        <v>0</v>
      </c>
      <c r="H17" s="25"/>
      <c r="I17" s="26"/>
      <c r="J17" s="26"/>
      <c r="K17" s="26"/>
      <c r="L17" s="26"/>
      <c r="M17" s="25"/>
      <c r="N17" s="26"/>
      <c r="O17" s="26"/>
      <c r="P17" s="26"/>
    </row>
    <row r="18" spans="1:16" ht="20.25" customHeight="1" x14ac:dyDescent="0.65">
      <c r="A18" s="60" t="s">
        <v>83</v>
      </c>
      <c r="B18" s="61">
        <v>80</v>
      </c>
      <c r="C18" s="61">
        <v>7</v>
      </c>
      <c r="D18" s="61">
        <v>87</v>
      </c>
      <c r="E18" s="61">
        <v>0</v>
      </c>
      <c r="G18" s="66"/>
      <c r="H18" s="25"/>
      <c r="I18" s="26"/>
      <c r="J18" s="26"/>
      <c r="K18" s="26"/>
      <c r="L18" s="26"/>
      <c r="M18" s="25"/>
      <c r="N18" s="26"/>
      <c r="O18" s="26"/>
      <c r="P18" s="26"/>
    </row>
    <row r="19" spans="1:16" ht="20.25" customHeight="1" x14ac:dyDescent="0.65">
      <c r="A19" s="60" t="s">
        <v>84</v>
      </c>
      <c r="B19" s="61">
        <v>56</v>
      </c>
      <c r="C19" s="61">
        <v>1</v>
      </c>
      <c r="D19" s="61">
        <v>56</v>
      </c>
      <c r="E19" s="61">
        <v>1</v>
      </c>
      <c r="H19" s="25"/>
      <c r="I19" s="26"/>
      <c r="J19" s="26"/>
      <c r="K19" s="26"/>
      <c r="L19" s="26"/>
      <c r="M19" s="25"/>
      <c r="N19" s="26"/>
      <c r="O19" s="26"/>
      <c r="P19" s="26"/>
    </row>
    <row r="20" spans="1:16" ht="20.25" customHeight="1" x14ac:dyDescent="0.65">
      <c r="A20" s="60" t="s">
        <v>85</v>
      </c>
      <c r="B20" s="61">
        <v>45</v>
      </c>
      <c r="C20" s="61">
        <v>2</v>
      </c>
      <c r="D20" s="61">
        <v>47</v>
      </c>
      <c r="E20" s="61">
        <v>0</v>
      </c>
      <c r="H20" s="25"/>
      <c r="I20" s="26"/>
      <c r="J20" s="26"/>
      <c r="K20" s="26"/>
      <c r="L20" s="26"/>
      <c r="M20" s="25"/>
      <c r="N20" s="26"/>
      <c r="O20" s="26"/>
      <c r="P20" s="26"/>
    </row>
    <row r="21" spans="1:16" ht="20.25" customHeight="1" x14ac:dyDescent="0.65">
      <c r="A21" s="60" t="s">
        <v>86</v>
      </c>
      <c r="B21" s="61">
        <v>8</v>
      </c>
      <c r="C21" s="61">
        <v>0</v>
      </c>
      <c r="D21" s="61">
        <v>8</v>
      </c>
      <c r="E21" s="61">
        <v>0</v>
      </c>
      <c r="H21" s="25"/>
      <c r="I21" s="26"/>
      <c r="J21" s="26"/>
      <c r="K21" s="26"/>
      <c r="L21" s="26"/>
      <c r="M21" s="25"/>
      <c r="N21" s="26"/>
      <c r="O21" s="26"/>
      <c r="P21" s="26"/>
    </row>
    <row r="22" spans="1:16" ht="20.25" customHeight="1" x14ac:dyDescent="0.65">
      <c r="A22" s="60" t="s">
        <v>8</v>
      </c>
      <c r="B22" s="61">
        <v>1</v>
      </c>
      <c r="C22" s="61">
        <v>0</v>
      </c>
      <c r="D22" s="61">
        <v>1</v>
      </c>
      <c r="E22" s="61">
        <v>0</v>
      </c>
      <c r="H22" s="25"/>
      <c r="I22" s="26"/>
      <c r="J22" s="26"/>
      <c r="K22" s="26"/>
      <c r="L22" s="26"/>
      <c r="M22" s="25"/>
      <c r="N22" s="26"/>
      <c r="O22" s="26"/>
      <c r="P22" s="26"/>
    </row>
    <row r="23" spans="1:16" ht="20.25" customHeight="1" x14ac:dyDescent="0.65">
      <c r="A23" s="60" t="s">
        <v>87</v>
      </c>
      <c r="B23" s="61">
        <v>1</v>
      </c>
      <c r="C23" s="61">
        <v>0</v>
      </c>
      <c r="D23" s="61">
        <v>1</v>
      </c>
      <c r="E23" s="61">
        <v>0</v>
      </c>
      <c r="G23" s="66"/>
      <c r="H23" s="25"/>
      <c r="I23" s="26"/>
      <c r="J23" s="26"/>
      <c r="K23" s="26"/>
      <c r="L23" s="26"/>
      <c r="M23" s="25"/>
      <c r="N23" s="26"/>
      <c r="O23" s="26"/>
      <c r="P23" s="26"/>
    </row>
    <row r="24" spans="1:16" s="68" customFormat="1" ht="29.25" customHeight="1" x14ac:dyDescent="0.6">
      <c r="A24" s="86" t="s">
        <v>88</v>
      </c>
      <c r="B24" s="87">
        <v>720</v>
      </c>
      <c r="C24" s="87">
        <v>52</v>
      </c>
      <c r="D24" s="87">
        <v>767</v>
      </c>
      <c r="E24" s="87">
        <v>5</v>
      </c>
      <c r="F24" s="67"/>
      <c r="G24" s="67"/>
      <c r="H24" s="25"/>
      <c r="I24" s="26"/>
      <c r="J24" s="26"/>
      <c r="K24" s="26"/>
      <c r="L24" s="26"/>
      <c r="M24" s="25"/>
      <c r="N24" s="26"/>
      <c r="O24" s="26"/>
      <c r="P24" s="26"/>
    </row>
    <row r="25" spans="1:16" ht="33.75" customHeight="1" x14ac:dyDescent="0.65">
      <c r="A25" s="313" t="s">
        <v>95</v>
      </c>
      <c r="B25" s="314"/>
      <c r="C25" s="314"/>
      <c r="D25" s="314"/>
      <c r="E25" s="314"/>
      <c r="F25" s="69"/>
      <c r="G25" s="69"/>
      <c r="H25" s="25"/>
      <c r="I25" s="26"/>
      <c r="J25" s="26"/>
      <c r="K25" s="26"/>
      <c r="L25" s="26"/>
      <c r="M25" s="25"/>
      <c r="N25" s="26"/>
      <c r="O25" s="26"/>
      <c r="P25" s="26"/>
    </row>
    <row r="26" spans="1:16" ht="12.75" customHeight="1" x14ac:dyDescent="0.65">
      <c r="A26" s="162"/>
      <c r="B26" s="162"/>
      <c r="C26" s="162"/>
      <c r="D26" s="162"/>
      <c r="E26" s="162"/>
      <c r="F26" s="69"/>
      <c r="G26" s="69"/>
      <c r="H26" s="25"/>
      <c r="I26" s="26"/>
      <c r="J26" s="26"/>
      <c r="K26" s="26"/>
      <c r="L26" s="26"/>
      <c r="M26" s="25"/>
      <c r="N26" s="26"/>
      <c r="O26" s="26"/>
      <c r="P26" s="26"/>
    </row>
    <row r="27" spans="1:16" ht="15.75" customHeight="1" x14ac:dyDescent="0.65">
      <c r="A27" s="162" t="s">
        <v>763</v>
      </c>
      <c r="B27" s="162"/>
      <c r="C27" s="162"/>
      <c r="D27" s="162"/>
      <c r="E27" s="162"/>
      <c r="H27" s="25"/>
      <c r="I27" s="26"/>
      <c r="J27" s="26"/>
      <c r="K27" s="26"/>
      <c r="L27" s="26"/>
      <c r="M27" s="25"/>
      <c r="N27" s="26"/>
      <c r="O27" s="26"/>
      <c r="P27" s="26"/>
    </row>
    <row r="28" spans="1:16" x14ac:dyDescent="0.65">
      <c r="A28" s="163" t="s">
        <v>761</v>
      </c>
      <c r="B28" s="164"/>
      <c r="C28" s="164"/>
      <c r="D28" s="164"/>
      <c r="E28" s="164"/>
      <c r="H28" s="14"/>
    </row>
    <row r="29" spans="1:16" ht="25.5" customHeight="1" x14ac:dyDescent="0.65">
      <c r="B29" s="66"/>
      <c r="C29" s="66"/>
      <c r="D29" s="66"/>
      <c r="E29" s="66"/>
      <c r="H29" s="70"/>
    </row>
    <row r="30" spans="1:16" ht="14.5" x14ac:dyDescent="0.65">
      <c r="H30" s="70"/>
    </row>
    <row r="31" spans="1:16" ht="14.5" x14ac:dyDescent="0.65">
      <c r="H31" s="70"/>
    </row>
    <row r="32" spans="1:16" x14ac:dyDescent="0.65">
      <c r="H32" s="71"/>
    </row>
    <row r="33" spans="8:8" x14ac:dyDescent="0.65">
      <c r="H33" s="71"/>
    </row>
    <row r="34" spans="8:8" x14ac:dyDescent="0.65">
      <c r="H34" s="71"/>
    </row>
    <row r="35" spans="8:8" x14ac:dyDescent="0.65">
      <c r="H35" s="71"/>
    </row>
    <row r="36" spans="8:8" ht="14.25" customHeight="1" x14ac:dyDescent="0.65">
      <c r="H36" s="71"/>
    </row>
    <row r="37" spans="8:8" x14ac:dyDescent="0.65">
      <c r="H37" s="71"/>
    </row>
    <row r="38" spans="8:8" ht="14.25" customHeight="1" x14ac:dyDescent="0.65"/>
    <row r="61" ht="14.25" customHeight="1" x14ac:dyDescent="0.65"/>
    <row r="63" ht="14.25" customHeight="1" x14ac:dyDescent="0.65"/>
  </sheetData>
  <autoFilter ref="A4:E4" xr:uid="{00000000-0001-0000-0400-000000000000}"/>
  <mergeCells count="4">
    <mergeCell ref="A25:E25"/>
    <mergeCell ref="B3:C3"/>
    <mergeCell ref="D3:E3"/>
    <mergeCell ref="A1:E1"/>
  </mergeCells>
  <conditionalFormatting sqref="A5:E23">
    <cfRule type="expression" dxfId="64" priority="4">
      <formula>MOD(ROW(),2)=0</formula>
    </cfRule>
  </conditionalFormatting>
  <conditionalFormatting sqref="A5:E23">
    <cfRule type="expression" dxfId="63" priority="3">
      <formula>MOD(ROW(),2)=0</formula>
    </cfRule>
  </conditionalFormatting>
  <hyperlinks>
    <hyperlink ref="A2" location="TOC!A1" display="Return to Table of Contents" xr:uid="{00000000-0004-0000-0400-000000000000}"/>
  </hyperlinks>
  <pageMargins left="0.25" right="0.25" top="0.75" bottom="0.75" header="0.3" footer="0.3"/>
  <pageSetup scale="96" orientation="portrait" r:id="rId1"/>
  <headerFooter>
    <oddHeader>&amp;L2024-25 &amp;"Arial,Italic"Survey of Advanced Dental Education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pageSetUpPr fitToPage="1"/>
  </sheetPr>
  <dimension ref="A1:N30"/>
  <sheetViews>
    <sheetView showGridLines="0" zoomScaleNormal="100" workbookViewId="0">
      <pane ySplit="3" topLeftCell="A4" activePane="bottomLeft" state="frozen"/>
      <selection activeCell="A6" sqref="A6"/>
      <selection pane="bottomLeft" sqref="A1:F1"/>
    </sheetView>
  </sheetViews>
  <sheetFormatPr defaultColWidth="9.26953125" defaultRowHeight="14.25" x14ac:dyDescent="0.65"/>
  <cols>
    <col min="1" max="1" width="56.7265625" style="72" customWidth="1"/>
    <col min="2" max="2" width="8.54296875" style="72" customWidth="1"/>
    <col min="3" max="3" width="12.26953125" style="72" customWidth="1"/>
    <col min="4" max="4" width="9.7265625" style="72" customWidth="1"/>
    <col min="5" max="5" width="15.26953125" style="72" customWidth="1"/>
    <col min="6" max="6" width="15.7265625" style="72" customWidth="1"/>
    <col min="7" max="7" width="5" style="72" customWidth="1"/>
    <col min="8" max="16384" width="9.26953125" style="72"/>
  </cols>
  <sheetData>
    <row r="1" spans="1:14" ht="33.75" customHeight="1" x14ac:dyDescent="0.7">
      <c r="A1" s="317" t="s">
        <v>765</v>
      </c>
      <c r="B1" s="317"/>
      <c r="C1" s="317"/>
      <c r="D1" s="317"/>
      <c r="E1" s="317"/>
      <c r="F1" s="317"/>
    </row>
    <row r="2" spans="1:14" ht="23.25" customHeight="1" x14ac:dyDescent="0.65">
      <c r="A2" s="303" t="s">
        <v>3</v>
      </c>
    </row>
    <row r="3" spans="1:14" ht="33.4" customHeight="1" thickBot="1" x14ac:dyDescent="0.8">
      <c r="A3" s="58" t="s">
        <v>96</v>
      </c>
      <c r="B3" s="214" t="s">
        <v>97</v>
      </c>
      <c r="C3" s="215" t="s">
        <v>98</v>
      </c>
      <c r="D3" s="215" t="s">
        <v>99</v>
      </c>
      <c r="E3" s="215" t="s">
        <v>100</v>
      </c>
      <c r="F3" s="215" t="s">
        <v>766</v>
      </c>
    </row>
    <row r="4" spans="1:14" ht="20.25" customHeight="1" thickTop="1" x14ac:dyDescent="0.65">
      <c r="A4" s="216" t="s">
        <v>70</v>
      </c>
      <c r="B4" s="217">
        <v>93</v>
      </c>
      <c r="C4" s="217">
        <v>7298</v>
      </c>
      <c r="D4" s="217">
        <v>808</v>
      </c>
      <c r="E4" s="217">
        <v>968</v>
      </c>
      <c r="F4" s="217">
        <v>791</v>
      </c>
    </row>
    <row r="5" spans="1:14" ht="20.25" customHeight="1" x14ac:dyDescent="0.65">
      <c r="A5" s="218" t="s">
        <v>71</v>
      </c>
      <c r="B5" s="219">
        <v>8</v>
      </c>
      <c r="C5" s="219">
        <v>297</v>
      </c>
      <c r="D5" s="219">
        <v>29</v>
      </c>
      <c r="E5" s="219">
        <v>85</v>
      </c>
      <c r="F5" s="219">
        <v>27</v>
      </c>
      <c r="I5" s="63"/>
      <c r="J5" s="73"/>
      <c r="K5" s="73"/>
    </row>
    <row r="6" spans="1:14" ht="20.25" customHeight="1" x14ac:dyDescent="0.65">
      <c r="A6" s="218" t="s">
        <v>72</v>
      </c>
      <c r="B6" s="219">
        <v>15</v>
      </c>
      <c r="C6" s="219">
        <v>194</v>
      </c>
      <c r="D6" s="219">
        <v>27</v>
      </c>
      <c r="E6" s="219">
        <v>47</v>
      </c>
      <c r="F6" s="219">
        <v>34</v>
      </c>
      <c r="G6" s="77"/>
      <c r="I6" s="76"/>
      <c r="J6" s="73"/>
      <c r="K6" s="73"/>
    </row>
    <row r="7" spans="1:14" ht="20.25" customHeight="1" x14ac:dyDescent="0.65">
      <c r="A7" s="218" t="s">
        <v>73</v>
      </c>
      <c r="B7" s="219">
        <v>56</v>
      </c>
      <c r="C7" s="219">
        <v>9173</v>
      </c>
      <c r="D7" s="219">
        <v>233</v>
      </c>
      <c r="E7" s="219">
        <v>490</v>
      </c>
      <c r="F7" s="219">
        <v>222</v>
      </c>
      <c r="G7" s="77"/>
      <c r="I7" s="74"/>
      <c r="J7" s="73"/>
      <c r="K7" s="73"/>
    </row>
    <row r="8" spans="1:14" ht="20.25" customHeight="1" x14ac:dyDescent="0.65">
      <c r="A8" s="218" t="s">
        <v>74</v>
      </c>
      <c r="B8" s="219">
        <v>163</v>
      </c>
      <c r="C8" s="219">
        <v>10134</v>
      </c>
      <c r="D8" s="219">
        <v>1006</v>
      </c>
      <c r="E8" s="219">
        <v>1141</v>
      </c>
      <c r="F8" s="219">
        <v>1096</v>
      </c>
      <c r="G8" s="77"/>
      <c r="I8" s="75"/>
      <c r="J8" s="73"/>
      <c r="K8" s="73"/>
    </row>
    <row r="9" spans="1:14" ht="20.25" customHeight="1" x14ac:dyDescent="0.65">
      <c r="A9" s="218" t="s">
        <v>75</v>
      </c>
      <c r="B9" s="219">
        <v>15</v>
      </c>
      <c r="C9" s="219">
        <v>94</v>
      </c>
      <c r="D9" s="219">
        <v>15</v>
      </c>
      <c r="E9" s="219">
        <v>46</v>
      </c>
      <c r="F9" s="219">
        <v>16</v>
      </c>
      <c r="G9" s="77"/>
      <c r="I9" s="77"/>
      <c r="J9" s="254"/>
      <c r="K9"/>
      <c r="L9"/>
      <c r="M9"/>
      <c r="N9"/>
    </row>
    <row r="10" spans="1:14" ht="20.25" customHeight="1" x14ac:dyDescent="0.65">
      <c r="A10" s="218" t="s">
        <v>76</v>
      </c>
      <c r="B10" s="219">
        <v>9</v>
      </c>
      <c r="C10" s="219">
        <v>278</v>
      </c>
      <c r="D10" s="219">
        <v>24</v>
      </c>
      <c r="E10" s="219">
        <v>55</v>
      </c>
      <c r="F10" s="219">
        <v>22</v>
      </c>
      <c r="G10" s="77"/>
      <c r="I10" s="78"/>
      <c r="J10" s="255"/>
      <c r="K10"/>
      <c r="L10"/>
      <c r="M10"/>
      <c r="N10"/>
    </row>
    <row r="11" spans="1:14" ht="20.25" customHeight="1" x14ac:dyDescent="0.65">
      <c r="A11" s="218" t="s">
        <v>77</v>
      </c>
      <c r="B11" s="219">
        <v>101</v>
      </c>
      <c r="C11" s="219">
        <v>12292</v>
      </c>
      <c r="D11" s="219">
        <v>283</v>
      </c>
      <c r="E11" s="219">
        <v>1285</v>
      </c>
      <c r="F11" s="219">
        <v>259</v>
      </c>
      <c r="G11" s="77"/>
      <c r="I11" s="78"/>
      <c r="J11" s="286"/>
      <c r="K11" s="286"/>
      <c r="L11" s="286"/>
      <c r="M11" s="286"/>
      <c r="N11" s="286"/>
    </row>
    <row r="12" spans="1:14" ht="20.25" customHeight="1" x14ac:dyDescent="0.65">
      <c r="A12" s="218" t="s">
        <v>78</v>
      </c>
      <c r="B12" s="219">
        <v>10</v>
      </c>
      <c r="C12" s="219">
        <v>72</v>
      </c>
      <c r="D12" s="219">
        <v>9</v>
      </c>
      <c r="E12" s="219">
        <v>14</v>
      </c>
      <c r="F12" s="219">
        <v>11</v>
      </c>
      <c r="G12" s="77"/>
      <c r="I12" s="78"/>
      <c r="J12" s="287"/>
      <c r="K12" s="288"/>
      <c r="L12" s="288"/>
      <c r="M12" s="288"/>
      <c r="N12" s="288"/>
    </row>
    <row r="13" spans="1:14" ht="20.25" customHeight="1" x14ac:dyDescent="0.65">
      <c r="A13" s="218" t="s">
        <v>79</v>
      </c>
      <c r="B13" s="219">
        <v>68</v>
      </c>
      <c r="C13" s="219">
        <v>13573</v>
      </c>
      <c r="D13" s="219">
        <v>423</v>
      </c>
      <c r="E13" s="219">
        <v>1161</v>
      </c>
      <c r="F13" s="219">
        <v>405</v>
      </c>
      <c r="G13" s="77"/>
      <c r="I13" s="78"/>
      <c r="J13" s="287"/>
      <c r="K13" s="288"/>
      <c r="L13" s="288"/>
      <c r="M13" s="288"/>
      <c r="N13" s="288"/>
    </row>
    <row r="14" spans="1:14" ht="20.25" customHeight="1" x14ac:dyDescent="0.65">
      <c r="A14" s="218" t="s">
        <v>80</v>
      </c>
      <c r="B14" s="219">
        <v>7</v>
      </c>
      <c r="C14" s="219">
        <v>64</v>
      </c>
      <c r="D14" s="219">
        <v>7</v>
      </c>
      <c r="E14" s="219">
        <v>9</v>
      </c>
      <c r="F14" s="219">
        <v>8</v>
      </c>
      <c r="G14" s="77"/>
      <c r="J14" s="287"/>
      <c r="K14" s="288"/>
      <c r="L14" s="288"/>
      <c r="M14" s="288"/>
      <c r="N14" s="288"/>
    </row>
    <row r="15" spans="1:14" ht="20.25" customHeight="1" x14ac:dyDescent="0.65">
      <c r="A15" s="218" t="s">
        <v>81</v>
      </c>
      <c r="B15" s="219">
        <v>6</v>
      </c>
      <c r="C15" s="219">
        <v>133</v>
      </c>
      <c r="D15" s="219">
        <v>14</v>
      </c>
      <c r="E15" s="219">
        <v>33</v>
      </c>
      <c r="F15" s="219">
        <v>18</v>
      </c>
      <c r="J15" s="287"/>
      <c r="K15" s="288"/>
      <c r="L15" s="288"/>
      <c r="M15" s="288"/>
      <c r="N15" s="288"/>
    </row>
    <row r="16" spans="1:14" ht="20.25" customHeight="1" x14ac:dyDescent="0.65">
      <c r="A16" s="218" t="s">
        <v>82</v>
      </c>
      <c r="B16" s="219">
        <v>13</v>
      </c>
      <c r="C16" s="219">
        <v>358</v>
      </c>
      <c r="D16" s="219">
        <v>29</v>
      </c>
      <c r="E16" s="219">
        <v>61</v>
      </c>
      <c r="F16" s="219">
        <v>20</v>
      </c>
      <c r="G16" s="77"/>
    </row>
    <row r="17" spans="1:7" ht="20.25" customHeight="1" x14ac:dyDescent="0.65">
      <c r="A17" s="218" t="s">
        <v>83</v>
      </c>
      <c r="B17" s="219">
        <v>87</v>
      </c>
      <c r="C17" s="219">
        <v>8010</v>
      </c>
      <c r="D17" s="219">
        <v>492</v>
      </c>
      <c r="E17" s="219">
        <v>1011</v>
      </c>
      <c r="F17" s="219">
        <v>479</v>
      </c>
    </row>
    <row r="18" spans="1:7" ht="20.25" customHeight="1" x14ac:dyDescent="0.65">
      <c r="A18" s="218" t="s">
        <v>84</v>
      </c>
      <c r="B18" s="219">
        <v>57</v>
      </c>
      <c r="C18" s="219">
        <v>4194</v>
      </c>
      <c r="D18" s="219">
        <v>196</v>
      </c>
      <c r="E18" s="219">
        <v>588</v>
      </c>
      <c r="F18" s="219">
        <v>188</v>
      </c>
      <c r="G18" s="77"/>
    </row>
    <row r="19" spans="1:7" ht="20.25" customHeight="1" x14ac:dyDescent="0.65">
      <c r="A19" s="218" t="s">
        <v>85</v>
      </c>
      <c r="B19" s="219">
        <v>47</v>
      </c>
      <c r="C19" s="219">
        <v>2687</v>
      </c>
      <c r="D19" s="219">
        <v>165</v>
      </c>
      <c r="E19" s="219">
        <v>475</v>
      </c>
      <c r="F19" s="219">
        <v>155</v>
      </c>
      <c r="G19" s="77"/>
    </row>
    <row r="20" spans="1:7" ht="20.25" customHeight="1" x14ac:dyDescent="0.65">
      <c r="A20" s="218" t="s">
        <v>101</v>
      </c>
      <c r="B20" s="219">
        <v>8</v>
      </c>
      <c r="C20" s="219">
        <v>55</v>
      </c>
      <c r="D20" s="219">
        <v>18</v>
      </c>
      <c r="E20" s="219">
        <v>18</v>
      </c>
      <c r="F20" s="219">
        <v>16</v>
      </c>
      <c r="G20" s="77"/>
    </row>
    <row r="21" spans="1:7" ht="20.25" customHeight="1" x14ac:dyDescent="0.65">
      <c r="A21" s="218" t="s">
        <v>8</v>
      </c>
      <c r="B21" s="219">
        <v>1</v>
      </c>
      <c r="C21" s="220">
        <v>4</v>
      </c>
      <c r="D21" s="220">
        <v>1</v>
      </c>
      <c r="E21" s="219">
        <v>2</v>
      </c>
      <c r="F21" s="220">
        <v>1</v>
      </c>
      <c r="G21" s="77"/>
    </row>
    <row r="22" spans="1:7" ht="20.25" customHeight="1" x14ac:dyDescent="0.65">
      <c r="A22" s="218" t="s">
        <v>87</v>
      </c>
      <c r="B22" s="219">
        <v>1</v>
      </c>
      <c r="C22" s="219">
        <v>10</v>
      </c>
      <c r="D22" s="269">
        <v>1</v>
      </c>
      <c r="E22" s="219">
        <v>3</v>
      </c>
      <c r="F22" s="269">
        <v>2</v>
      </c>
      <c r="G22" s="77"/>
    </row>
    <row r="23" spans="1:7" ht="30.75" customHeight="1" thickBot="1" x14ac:dyDescent="0.8">
      <c r="A23" s="92" t="s">
        <v>88</v>
      </c>
      <c r="B23" s="212">
        <f>SUM(B4:B22)</f>
        <v>765</v>
      </c>
      <c r="C23" s="212">
        <f t="shared" ref="C23:F23" si="0">SUM(C4:C22)</f>
        <v>68920</v>
      </c>
      <c r="D23" s="212">
        <f t="shared" si="0"/>
        <v>3780</v>
      </c>
      <c r="E23" s="212">
        <f t="shared" si="0"/>
        <v>7492</v>
      </c>
      <c r="F23" s="212">
        <f t="shared" si="0"/>
        <v>3770</v>
      </c>
    </row>
    <row r="24" spans="1:7" ht="15.75" customHeight="1" thickTop="1" x14ac:dyDescent="0.65">
      <c r="A24" s="221"/>
      <c r="B24" s="222"/>
      <c r="C24" s="213"/>
      <c r="D24" s="213"/>
      <c r="E24" s="213"/>
      <c r="F24" s="213"/>
    </row>
    <row r="25" spans="1:7" ht="33" customHeight="1" x14ac:dyDescent="0.65">
      <c r="A25" s="318" t="s">
        <v>102</v>
      </c>
      <c r="B25" s="318"/>
      <c r="C25" s="318"/>
      <c r="D25" s="318"/>
      <c r="E25" s="318"/>
      <c r="F25" s="318"/>
    </row>
    <row r="26" spans="1:7" x14ac:dyDescent="0.65">
      <c r="A26" s="320" t="s">
        <v>767</v>
      </c>
      <c r="B26" s="320"/>
      <c r="C26" s="320"/>
      <c r="D26" s="320"/>
      <c r="E26" s="320"/>
      <c r="F26" s="320"/>
    </row>
    <row r="27" spans="1:7" ht="22.5" customHeight="1" x14ac:dyDescent="0.65">
      <c r="A27" s="318" t="s">
        <v>768</v>
      </c>
      <c r="B27" s="318"/>
      <c r="C27" s="318"/>
      <c r="D27" s="318"/>
      <c r="E27" s="318"/>
      <c r="F27" s="318"/>
    </row>
    <row r="28" spans="1:7" x14ac:dyDescent="0.65">
      <c r="A28" s="83"/>
      <c r="B28" s="82"/>
      <c r="C28" s="82"/>
      <c r="D28" s="82"/>
      <c r="E28" s="82"/>
    </row>
    <row r="29" spans="1:7" x14ac:dyDescent="0.65">
      <c r="A29" s="319" t="s">
        <v>769</v>
      </c>
      <c r="B29" s="319"/>
      <c r="C29" s="319"/>
      <c r="D29" s="319"/>
      <c r="E29" s="319"/>
      <c r="F29" s="319"/>
    </row>
    <row r="30" spans="1:7" x14ac:dyDescent="0.65">
      <c r="A30" s="165" t="s">
        <v>761</v>
      </c>
    </row>
  </sheetData>
  <autoFilter ref="A3:F23" xr:uid="{00000000-0001-0000-0500-000000000000}"/>
  <mergeCells count="5">
    <mergeCell ref="A1:F1"/>
    <mergeCell ref="A25:F25"/>
    <mergeCell ref="A27:F27"/>
    <mergeCell ref="A29:F29"/>
    <mergeCell ref="A26:F26"/>
  </mergeCells>
  <conditionalFormatting sqref="A4:A22">
    <cfRule type="expression" dxfId="62" priority="16">
      <formula>MOD(ROW(),2)=0</formula>
    </cfRule>
  </conditionalFormatting>
  <conditionalFormatting sqref="A4:A22">
    <cfRule type="expression" dxfId="61" priority="15">
      <formula>MOD(ROW(),2)=0</formula>
    </cfRule>
  </conditionalFormatting>
  <conditionalFormatting sqref="B4:B22">
    <cfRule type="expression" dxfId="60" priority="14">
      <formula>MOD(ROW(),2)=0</formula>
    </cfRule>
  </conditionalFormatting>
  <conditionalFormatting sqref="B4:B22">
    <cfRule type="expression" dxfId="59" priority="13">
      <formula>MOD(ROW(),2)=0</formula>
    </cfRule>
  </conditionalFormatting>
  <conditionalFormatting sqref="C4:C22">
    <cfRule type="expression" dxfId="58" priority="12">
      <formula>MOD(ROW(),2)=0</formula>
    </cfRule>
  </conditionalFormatting>
  <conditionalFormatting sqref="C4:C22">
    <cfRule type="expression" dxfId="57" priority="11">
      <formula>MOD(ROW(),2)=0</formula>
    </cfRule>
  </conditionalFormatting>
  <conditionalFormatting sqref="D4:D22">
    <cfRule type="expression" dxfId="56" priority="10">
      <formula>MOD(ROW(),2)=0</formula>
    </cfRule>
  </conditionalFormatting>
  <conditionalFormatting sqref="D4:D22">
    <cfRule type="expression" dxfId="55" priority="9">
      <formula>MOD(ROW(),2)=0</formula>
    </cfRule>
  </conditionalFormatting>
  <conditionalFormatting sqref="E4:E22">
    <cfRule type="expression" dxfId="54" priority="8">
      <formula>MOD(ROW(),2)=0</formula>
    </cfRule>
  </conditionalFormatting>
  <conditionalFormatting sqref="E4:E22">
    <cfRule type="expression" dxfId="53" priority="7">
      <formula>MOD(ROW(),2)=0</formula>
    </cfRule>
  </conditionalFormatting>
  <conditionalFormatting sqref="F4:F20 F22">
    <cfRule type="expression" dxfId="52" priority="6">
      <formula>MOD(ROW(),2)=0</formula>
    </cfRule>
  </conditionalFormatting>
  <conditionalFormatting sqref="F4:F20 F22">
    <cfRule type="expression" dxfId="51" priority="5">
      <formula>MOD(ROW(),2)=0</formula>
    </cfRule>
  </conditionalFormatting>
  <conditionalFormatting sqref="F21">
    <cfRule type="expression" dxfId="50" priority="2">
      <formula>MOD(ROW(),2)=0</formula>
    </cfRule>
  </conditionalFormatting>
  <conditionalFormatting sqref="F21">
    <cfRule type="expression" dxfId="49" priority="1">
      <formula>MOD(ROW(),2)=0</formula>
    </cfRule>
  </conditionalFormatting>
  <hyperlinks>
    <hyperlink ref="A2" location="TOC!A1" display="Return to Table of Contents" xr:uid="{00000000-0004-0000-0500-000000000000}"/>
  </hyperlinks>
  <pageMargins left="0.25" right="0.25" top="0.75" bottom="0.75" header="0.3" footer="0.3"/>
  <pageSetup scale="88" orientation="portrait" r:id="rId1"/>
  <headerFooter>
    <oddHeader>&amp;L2024-25 &amp;"Arial,Italic"Survey of Advanced Dental Education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pageSetUpPr fitToPage="1"/>
  </sheetPr>
  <dimension ref="A1:Q35"/>
  <sheetViews>
    <sheetView workbookViewId="0"/>
  </sheetViews>
  <sheetFormatPr defaultColWidth="9.26953125" defaultRowHeight="13" x14ac:dyDescent="0.6"/>
  <cols>
    <col min="1" max="2" width="9.26953125" style="2"/>
    <col min="3" max="3" width="11" style="2" customWidth="1"/>
    <col min="4" max="15" width="9.26953125" style="2"/>
    <col min="16" max="16" width="6" style="2" customWidth="1"/>
    <col min="17" max="16384" width="9.26953125" style="2"/>
  </cols>
  <sheetData>
    <row r="1" spans="1:17" ht="14.5" x14ac:dyDescent="0.7">
      <c r="A1" s="56" t="s">
        <v>726</v>
      </c>
      <c r="B1" s="14"/>
      <c r="C1" s="14"/>
    </row>
    <row r="2" spans="1:17" ht="14.25" x14ac:dyDescent="0.65">
      <c r="A2" s="321" t="s">
        <v>3</v>
      </c>
      <c r="B2" s="321"/>
      <c r="C2" s="321"/>
    </row>
    <row r="6" spans="1:17" x14ac:dyDescent="0.6">
      <c r="C6" s="9" t="s">
        <v>61</v>
      </c>
      <c r="D6" s="9" t="s">
        <v>62</v>
      </c>
      <c r="E6" s="9" t="s">
        <v>63</v>
      </c>
      <c r="F6" s="9" t="s">
        <v>64</v>
      </c>
      <c r="G6" s="9" t="s">
        <v>65</v>
      </c>
      <c r="H6" s="9" t="s">
        <v>66</v>
      </c>
      <c r="I6" s="2" t="s">
        <v>67</v>
      </c>
      <c r="J6" s="2" t="s">
        <v>68</v>
      </c>
      <c r="K6" s="2" t="s">
        <v>69</v>
      </c>
      <c r="L6" s="2" t="s">
        <v>638</v>
      </c>
      <c r="M6" s="2" t="s">
        <v>770</v>
      </c>
    </row>
    <row r="7" spans="1:17" x14ac:dyDescent="0.6">
      <c r="B7" s="2" t="s">
        <v>103</v>
      </c>
      <c r="C7" s="10">
        <v>6948</v>
      </c>
      <c r="D7" s="13">
        <v>7059</v>
      </c>
      <c r="E7" s="13">
        <v>7157</v>
      </c>
      <c r="F7" s="13">
        <v>7291</v>
      </c>
      <c r="G7" s="13">
        <v>7318</v>
      </c>
      <c r="H7" s="13">
        <v>7355</v>
      </c>
      <c r="I7" s="2">
        <v>7343</v>
      </c>
      <c r="J7" s="2">
        <v>7404</v>
      </c>
      <c r="K7" s="2">
        <v>7413</v>
      </c>
      <c r="L7" s="2">
        <v>7407</v>
      </c>
      <c r="M7" s="2">
        <v>7492</v>
      </c>
    </row>
    <row r="8" spans="1:17" x14ac:dyDescent="0.6">
      <c r="B8" s="9" t="s">
        <v>104</v>
      </c>
      <c r="C8" s="11">
        <v>3611</v>
      </c>
      <c r="D8" s="13">
        <v>3663</v>
      </c>
      <c r="E8" s="13">
        <v>3702</v>
      </c>
      <c r="F8" s="13">
        <v>3762</v>
      </c>
      <c r="G8" s="13">
        <v>3780</v>
      </c>
      <c r="H8" s="13">
        <v>3786</v>
      </c>
      <c r="I8" s="2">
        <v>3792</v>
      </c>
      <c r="J8" s="2">
        <v>3843</v>
      </c>
      <c r="K8" s="2">
        <v>3785</v>
      </c>
      <c r="L8" s="2">
        <v>3770</v>
      </c>
    </row>
    <row r="15" spans="1:17" x14ac:dyDescent="0.6">
      <c r="Q15" s="12"/>
    </row>
    <row r="18" spans="17:17" x14ac:dyDescent="0.6">
      <c r="Q18" s="12"/>
    </row>
    <row r="33" spans="2:2" x14ac:dyDescent="0.6">
      <c r="B33" s="9" t="s">
        <v>105</v>
      </c>
    </row>
    <row r="34" spans="2:2" x14ac:dyDescent="0.6">
      <c r="B34" s="9" t="s">
        <v>761</v>
      </c>
    </row>
    <row r="35" spans="2:2" x14ac:dyDescent="0.6">
      <c r="B35" s="9"/>
    </row>
  </sheetData>
  <mergeCells count="1">
    <mergeCell ref="A2:C2"/>
  </mergeCells>
  <hyperlinks>
    <hyperlink ref="A2:C2" location="TOC!A1" display="Return to Table of Contents" xr:uid="{00000000-0004-0000-0600-000000000000}"/>
  </hyperlinks>
  <pageMargins left="0.25" right="0.25" top="0.75" bottom="0.75" header="0.3" footer="0.3"/>
  <pageSetup scale="70" orientation="portrait" r:id="rId1"/>
  <headerFooter>
    <oddHeader>&amp;L2024-25 &amp;"Arial,Italic"Survey of Advanced Dental Education</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1183-CF6E-43E1-8F84-4A5DD3DDC4F4}">
  <sheetPr>
    <tabColor rgb="FF0070C0"/>
    <pageSetUpPr fitToPage="1"/>
  </sheetPr>
  <dimension ref="A1:CX45"/>
  <sheetViews>
    <sheetView zoomScaleNormal="100" workbookViewId="0">
      <pane xSplit="1" ySplit="4" topLeftCell="B5" activePane="bottomRight" state="frozen"/>
      <selection activeCell="A6" sqref="A6"/>
      <selection pane="topRight" activeCell="A6" sqref="A6"/>
      <selection pane="bottomLeft" activeCell="A6" sqref="A6"/>
      <selection pane="bottomRight"/>
    </sheetView>
  </sheetViews>
  <sheetFormatPr defaultColWidth="9.1328125" defaultRowHeight="14.25" x14ac:dyDescent="0.65"/>
  <cols>
    <col min="1" max="1" width="63" style="177" customWidth="1"/>
    <col min="2" max="10" width="9.40625" style="177" customWidth="1"/>
    <col min="11" max="11" width="9.40625" style="229" customWidth="1"/>
    <col min="12" max="15" width="9.40625" style="177" customWidth="1"/>
    <col min="16" max="16" width="9.40625" style="229" customWidth="1"/>
    <col min="17" max="20" width="9.40625" style="177" customWidth="1"/>
    <col min="21" max="21" width="9.40625" style="229" customWidth="1"/>
    <col min="22" max="25" width="9.40625" style="177" customWidth="1"/>
    <col min="26" max="26" width="9.40625" style="229" customWidth="1"/>
    <col min="27" max="30" width="9.40625" style="177" customWidth="1"/>
    <col min="31" max="31" width="9.40625" style="229" customWidth="1"/>
    <col min="32" max="35" width="9.40625" style="177" customWidth="1"/>
    <col min="36" max="36" width="9.40625" style="229" customWidth="1"/>
    <col min="37" max="40" width="9.40625" style="177" customWidth="1"/>
    <col min="41" max="41" width="9.40625" style="229" customWidth="1"/>
    <col min="42" max="45" width="9.40625" style="177" customWidth="1"/>
    <col min="46" max="46" width="9.40625" style="229" customWidth="1"/>
    <col min="47" max="50" width="9.40625" style="177" customWidth="1"/>
    <col min="51" max="51" width="9.40625" style="229" customWidth="1"/>
    <col min="52" max="52" width="9.1328125" style="177"/>
    <col min="53" max="55" width="9.1328125" style="270"/>
    <col min="56" max="16384" width="9.1328125" style="177"/>
  </cols>
  <sheetData>
    <row r="1" spans="1:102" ht="36" customHeight="1" x14ac:dyDescent="0.65">
      <c r="A1" s="223" t="s">
        <v>991</v>
      </c>
    </row>
    <row r="2" spans="1:102" ht="15.75" customHeight="1" thickBot="1" x14ac:dyDescent="0.8">
      <c r="A2" s="304" t="s">
        <v>3</v>
      </c>
    </row>
    <row r="3" spans="1:102" ht="60" customHeight="1" x14ac:dyDescent="0.7">
      <c r="A3" s="245"/>
      <c r="B3" s="322" t="s">
        <v>106</v>
      </c>
      <c r="C3" s="322"/>
      <c r="D3" s="322"/>
      <c r="E3" s="322"/>
      <c r="F3" s="322"/>
      <c r="G3" s="322" t="s">
        <v>107</v>
      </c>
      <c r="H3" s="322"/>
      <c r="I3" s="322"/>
      <c r="J3" s="322"/>
      <c r="K3" s="322"/>
      <c r="L3" s="322" t="s">
        <v>108</v>
      </c>
      <c r="M3" s="322"/>
      <c r="N3" s="322"/>
      <c r="O3" s="322"/>
      <c r="P3" s="322"/>
      <c r="Q3" s="322" t="s">
        <v>109</v>
      </c>
      <c r="R3" s="322"/>
      <c r="S3" s="322"/>
      <c r="T3" s="322"/>
      <c r="U3" s="322"/>
      <c r="V3" s="322" t="s">
        <v>110</v>
      </c>
      <c r="W3" s="322"/>
      <c r="X3" s="322"/>
      <c r="Y3" s="322"/>
      <c r="Z3" s="322"/>
      <c r="AA3" s="322" t="s">
        <v>111</v>
      </c>
      <c r="AB3" s="322"/>
      <c r="AC3" s="322"/>
      <c r="AD3" s="322"/>
      <c r="AE3" s="322"/>
      <c r="AF3" s="322" t="s">
        <v>112</v>
      </c>
      <c r="AG3" s="322"/>
      <c r="AH3" s="322"/>
      <c r="AI3" s="322"/>
      <c r="AJ3" s="322"/>
      <c r="AK3" s="322" t="s">
        <v>113</v>
      </c>
      <c r="AL3" s="322"/>
      <c r="AM3" s="322"/>
      <c r="AN3" s="322"/>
      <c r="AO3" s="322"/>
      <c r="AP3" s="322" t="s">
        <v>772</v>
      </c>
      <c r="AQ3" s="322"/>
      <c r="AR3" s="322"/>
      <c r="AS3" s="322"/>
      <c r="AT3" s="322"/>
      <c r="AU3" s="323" t="s">
        <v>114</v>
      </c>
      <c r="AV3" s="324"/>
      <c r="AW3" s="324"/>
      <c r="AX3" s="324"/>
      <c r="AY3" s="325"/>
    </row>
    <row r="4" spans="1:102" ht="30.75" customHeight="1" x14ac:dyDescent="0.65">
      <c r="A4" s="58" t="s">
        <v>96</v>
      </c>
      <c r="B4" s="247" t="s">
        <v>115</v>
      </c>
      <c r="C4" s="248" t="s">
        <v>116</v>
      </c>
      <c r="D4" s="282" t="s">
        <v>771</v>
      </c>
      <c r="E4" s="282" t="s">
        <v>113</v>
      </c>
      <c r="F4" s="249" t="s">
        <v>117</v>
      </c>
      <c r="G4" s="247" t="s">
        <v>115</v>
      </c>
      <c r="H4" s="248" t="s">
        <v>116</v>
      </c>
      <c r="I4" s="282" t="s">
        <v>771</v>
      </c>
      <c r="J4" s="309" t="s">
        <v>113</v>
      </c>
      <c r="K4" s="249" t="s">
        <v>117</v>
      </c>
      <c r="L4" s="247" t="s">
        <v>115</v>
      </c>
      <c r="M4" s="248" t="s">
        <v>116</v>
      </c>
      <c r="N4" s="282" t="s">
        <v>771</v>
      </c>
      <c r="O4" s="309" t="s">
        <v>113</v>
      </c>
      <c r="P4" s="249" t="s">
        <v>117</v>
      </c>
      <c r="Q4" s="247" t="s">
        <v>115</v>
      </c>
      <c r="R4" s="248" t="s">
        <v>116</v>
      </c>
      <c r="S4" s="282" t="s">
        <v>771</v>
      </c>
      <c r="T4" s="309" t="s">
        <v>113</v>
      </c>
      <c r="U4" s="249" t="s">
        <v>117</v>
      </c>
      <c r="V4" s="247" t="s">
        <v>115</v>
      </c>
      <c r="W4" s="248" t="s">
        <v>116</v>
      </c>
      <c r="X4" s="282" t="s">
        <v>771</v>
      </c>
      <c r="Y4" s="309" t="s">
        <v>113</v>
      </c>
      <c r="Z4" s="249" t="s">
        <v>117</v>
      </c>
      <c r="AA4" s="247" t="s">
        <v>115</v>
      </c>
      <c r="AB4" s="248" t="s">
        <v>116</v>
      </c>
      <c r="AC4" s="282" t="s">
        <v>771</v>
      </c>
      <c r="AD4" s="309" t="s">
        <v>113</v>
      </c>
      <c r="AE4" s="249" t="s">
        <v>117</v>
      </c>
      <c r="AF4" s="247" t="s">
        <v>115</v>
      </c>
      <c r="AG4" s="248" t="s">
        <v>116</v>
      </c>
      <c r="AH4" s="282" t="s">
        <v>771</v>
      </c>
      <c r="AI4" s="309" t="s">
        <v>113</v>
      </c>
      <c r="AJ4" s="249" t="s">
        <v>117</v>
      </c>
      <c r="AK4" s="247" t="s">
        <v>115</v>
      </c>
      <c r="AL4" s="248" t="s">
        <v>116</v>
      </c>
      <c r="AM4" s="282" t="s">
        <v>771</v>
      </c>
      <c r="AN4" s="309" t="s">
        <v>113</v>
      </c>
      <c r="AO4" s="249" t="s">
        <v>117</v>
      </c>
      <c r="AP4" s="247" t="s">
        <v>115</v>
      </c>
      <c r="AQ4" s="248" t="s">
        <v>116</v>
      </c>
      <c r="AR4" s="282" t="s">
        <v>771</v>
      </c>
      <c r="AS4" s="309" t="s">
        <v>113</v>
      </c>
      <c r="AT4" s="249" t="s">
        <v>117</v>
      </c>
      <c r="AU4" s="247" t="s">
        <v>115</v>
      </c>
      <c r="AV4" s="248" t="s">
        <v>116</v>
      </c>
      <c r="AW4" s="282" t="s">
        <v>771</v>
      </c>
      <c r="AX4" s="309" t="s">
        <v>113</v>
      </c>
      <c r="AY4" s="250" t="s">
        <v>117</v>
      </c>
    </row>
    <row r="5" spans="1:102" ht="20.149999999999999" customHeight="1" x14ac:dyDescent="0.65">
      <c r="A5" s="230" t="s">
        <v>70</v>
      </c>
      <c r="B5" s="231">
        <v>211</v>
      </c>
      <c r="C5" s="231">
        <v>200</v>
      </c>
      <c r="D5" s="231">
        <v>0</v>
      </c>
      <c r="E5" s="231">
        <v>0</v>
      </c>
      <c r="F5" s="232">
        <v>411</v>
      </c>
      <c r="G5" s="231">
        <v>16</v>
      </c>
      <c r="H5" s="231">
        <v>50</v>
      </c>
      <c r="I5" s="231">
        <v>0</v>
      </c>
      <c r="J5" s="231">
        <v>0</v>
      </c>
      <c r="K5" s="232">
        <v>66</v>
      </c>
      <c r="L5" s="231">
        <v>68</v>
      </c>
      <c r="M5" s="231">
        <v>136</v>
      </c>
      <c r="N5" s="231">
        <v>0</v>
      </c>
      <c r="O5" s="231">
        <v>0</v>
      </c>
      <c r="P5" s="232">
        <v>204</v>
      </c>
      <c r="Q5" s="231">
        <v>0</v>
      </c>
      <c r="R5" s="231">
        <v>3</v>
      </c>
      <c r="S5" s="231">
        <v>0</v>
      </c>
      <c r="T5" s="231">
        <v>0</v>
      </c>
      <c r="U5" s="232">
        <v>3</v>
      </c>
      <c r="V5" s="231">
        <v>68</v>
      </c>
      <c r="W5" s="231">
        <v>118</v>
      </c>
      <c r="X5" s="231">
        <v>0</v>
      </c>
      <c r="Y5" s="231">
        <v>0</v>
      </c>
      <c r="Z5" s="232">
        <v>186</v>
      </c>
      <c r="AA5" s="231">
        <v>2</v>
      </c>
      <c r="AB5" s="231">
        <v>2</v>
      </c>
      <c r="AC5" s="231">
        <v>0</v>
      </c>
      <c r="AD5" s="231">
        <v>0</v>
      </c>
      <c r="AE5" s="232">
        <v>4</v>
      </c>
      <c r="AF5" s="231">
        <v>7</v>
      </c>
      <c r="AG5" s="231">
        <v>13</v>
      </c>
      <c r="AH5" s="231">
        <v>0</v>
      </c>
      <c r="AI5" s="231">
        <v>0</v>
      </c>
      <c r="AJ5" s="232">
        <v>20</v>
      </c>
      <c r="AK5" s="231">
        <v>14</v>
      </c>
      <c r="AL5" s="231">
        <v>19</v>
      </c>
      <c r="AM5" s="231">
        <v>0</v>
      </c>
      <c r="AN5" s="231">
        <v>0</v>
      </c>
      <c r="AO5" s="232">
        <v>33</v>
      </c>
      <c r="AP5" s="231">
        <v>21</v>
      </c>
      <c r="AQ5" s="231">
        <v>20</v>
      </c>
      <c r="AR5" s="231">
        <v>0</v>
      </c>
      <c r="AS5" s="231">
        <v>0</v>
      </c>
      <c r="AT5" s="232">
        <v>41</v>
      </c>
      <c r="AU5" s="231">
        <v>407</v>
      </c>
      <c r="AV5" s="231">
        <v>561</v>
      </c>
      <c r="AW5" s="231">
        <v>0</v>
      </c>
      <c r="AX5" s="289">
        <v>0</v>
      </c>
      <c r="AY5" s="233">
        <v>968</v>
      </c>
      <c r="AZ5" s="234"/>
      <c r="BA5" s="271"/>
      <c r="BB5" s="271"/>
      <c r="BC5" s="272"/>
      <c r="BE5" s="234"/>
      <c r="BJ5" s="234"/>
      <c r="BO5" s="234"/>
      <c r="BT5" s="234"/>
      <c r="BY5" s="234"/>
      <c r="CD5" s="234"/>
      <c r="CI5" s="234"/>
      <c r="CN5" s="234"/>
      <c r="CS5" s="234"/>
      <c r="CT5" s="234"/>
      <c r="CU5" s="234"/>
      <c r="CV5" s="234"/>
      <c r="CW5" s="234"/>
      <c r="CX5" s="234"/>
    </row>
    <row r="6" spans="1:102" ht="20.149999999999999" customHeight="1" x14ac:dyDescent="0.65">
      <c r="A6" s="230" t="s">
        <v>71</v>
      </c>
      <c r="B6" s="231">
        <v>28</v>
      </c>
      <c r="C6" s="231">
        <v>19</v>
      </c>
      <c r="D6" s="231">
        <v>0</v>
      </c>
      <c r="E6" s="231">
        <v>0</v>
      </c>
      <c r="F6" s="232">
        <v>47</v>
      </c>
      <c r="G6" s="231">
        <v>3</v>
      </c>
      <c r="H6" s="231">
        <v>2</v>
      </c>
      <c r="I6" s="231">
        <v>0</v>
      </c>
      <c r="J6" s="231">
        <v>0</v>
      </c>
      <c r="K6" s="232">
        <v>5</v>
      </c>
      <c r="L6" s="231">
        <v>1</v>
      </c>
      <c r="M6" s="231">
        <v>2</v>
      </c>
      <c r="N6" s="231">
        <v>0</v>
      </c>
      <c r="O6" s="231">
        <v>0</v>
      </c>
      <c r="P6" s="232">
        <v>3</v>
      </c>
      <c r="Q6" s="231">
        <v>0</v>
      </c>
      <c r="R6" s="231">
        <v>0</v>
      </c>
      <c r="S6" s="231">
        <v>0</v>
      </c>
      <c r="T6" s="231">
        <v>0</v>
      </c>
      <c r="U6" s="232">
        <v>0</v>
      </c>
      <c r="V6" s="231">
        <v>15</v>
      </c>
      <c r="W6" s="231">
        <v>13</v>
      </c>
      <c r="X6" s="231">
        <v>0</v>
      </c>
      <c r="Y6" s="231">
        <v>0</v>
      </c>
      <c r="Z6" s="232">
        <v>28</v>
      </c>
      <c r="AA6" s="231">
        <v>0</v>
      </c>
      <c r="AB6" s="231">
        <v>0</v>
      </c>
      <c r="AC6" s="231">
        <v>0</v>
      </c>
      <c r="AD6" s="231">
        <v>0</v>
      </c>
      <c r="AE6" s="232">
        <v>0</v>
      </c>
      <c r="AF6" s="231">
        <v>0</v>
      </c>
      <c r="AG6" s="231">
        <v>2</v>
      </c>
      <c r="AH6" s="231">
        <v>0</v>
      </c>
      <c r="AI6" s="231">
        <v>0</v>
      </c>
      <c r="AJ6" s="232">
        <v>2</v>
      </c>
      <c r="AK6" s="231">
        <v>0</v>
      </c>
      <c r="AL6" s="231">
        <v>0</v>
      </c>
      <c r="AM6" s="231">
        <v>0</v>
      </c>
      <c r="AN6" s="231">
        <v>0</v>
      </c>
      <c r="AO6" s="232">
        <v>0</v>
      </c>
      <c r="AP6" s="231">
        <v>0</v>
      </c>
      <c r="AQ6" s="231">
        <v>0</v>
      </c>
      <c r="AR6" s="231">
        <v>0</v>
      </c>
      <c r="AS6" s="231">
        <v>0</v>
      </c>
      <c r="AT6" s="232">
        <v>0</v>
      </c>
      <c r="AU6" s="231">
        <v>47</v>
      </c>
      <c r="AV6" s="231">
        <v>38</v>
      </c>
      <c r="AW6" s="231">
        <v>0</v>
      </c>
      <c r="AX6" s="289">
        <v>0</v>
      </c>
      <c r="AY6" s="233">
        <v>85</v>
      </c>
      <c r="AZ6" s="234"/>
      <c r="BA6" s="308"/>
      <c r="BB6" s="308"/>
      <c r="BC6" s="272"/>
      <c r="BE6" s="234"/>
      <c r="BJ6" s="234"/>
      <c r="BO6" s="234"/>
      <c r="BT6" s="234"/>
      <c r="BY6" s="234"/>
      <c r="CD6" s="234"/>
      <c r="CI6" s="234"/>
      <c r="CN6" s="234"/>
      <c r="CS6" s="234"/>
      <c r="CT6" s="234"/>
      <c r="CU6" s="234"/>
      <c r="CV6" s="234"/>
      <c r="CW6" s="234"/>
      <c r="CX6" s="234"/>
    </row>
    <row r="7" spans="1:102" ht="20.149999999999999" customHeight="1" x14ac:dyDescent="0.65">
      <c r="A7" s="230" t="s">
        <v>72</v>
      </c>
      <c r="B7" s="231">
        <v>2</v>
      </c>
      <c r="C7" s="231">
        <v>6</v>
      </c>
      <c r="D7" s="231">
        <v>0</v>
      </c>
      <c r="E7" s="231">
        <v>0</v>
      </c>
      <c r="F7" s="232">
        <v>8</v>
      </c>
      <c r="G7" s="231">
        <v>0</v>
      </c>
      <c r="H7" s="231">
        <v>7</v>
      </c>
      <c r="I7" s="231">
        <v>0</v>
      </c>
      <c r="J7" s="231">
        <v>0</v>
      </c>
      <c r="K7" s="232">
        <v>7</v>
      </c>
      <c r="L7" s="231">
        <v>2</v>
      </c>
      <c r="M7" s="231">
        <v>5</v>
      </c>
      <c r="N7" s="231">
        <v>0</v>
      </c>
      <c r="O7" s="231">
        <v>0</v>
      </c>
      <c r="P7" s="232">
        <v>7</v>
      </c>
      <c r="Q7" s="231">
        <v>0</v>
      </c>
      <c r="R7" s="231">
        <v>0</v>
      </c>
      <c r="S7" s="231">
        <v>0</v>
      </c>
      <c r="T7" s="231">
        <v>0</v>
      </c>
      <c r="U7" s="232">
        <v>0</v>
      </c>
      <c r="V7" s="231">
        <v>4</v>
      </c>
      <c r="W7" s="231">
        <v>5</v>
      </c>
      <c r="X7" s="231">
        <v>0</v>
      </c>
      <c r="Y7" s="231">
        <v>0</v>
      </c>
      <c r="Z7" s="232">
        <v>9</v>
      </c>
      <c r="AA7" s="231">
        <v>0</v>
      </c>
      <c r="AB7" s="231">
        <v>0</v>
      </c>
      <c r="AC7" s="231">
        <v>0</v>
      </c>
      <c r="AD7" s="231">
        <v>0</v>
      </c>
      <c r="AE7" s="232">
        <v>0</v>
      </c>
      <c r="AF7" s="231">
        <v>1</v>
      </c>
      <c r="AG7" s="231">
        <v>1</v>
      </c>
      <c r="AH7" s="231">
        <v>0</v>
      </c>
      <c r="AI7" s="231">
        <v>0</v>
      </c>
      <c r="AJ7" s="232">
        <v>2</v>
      </c>
      <c r="AK7" s="231">
        <v>0</v>
      </c>
      <c r="AL7" s="231">
        <v>0</v>
      </c>
      <c r="AM7" s="231">
        <v>0</v>
      </c>
      <c r="AN7" s="231">
        <v>0</v>
      </c>
      <c r="AO7" s="232">
        <v>0</v>
      </c>
      <c r="AP7" s="231">
        <v>3</v>
      </c>
      <c r="AQ7" s="231">
        <v>11</v>
      </c>
      <c r="AR7" s="231">
        <v>0</v>
      </c>
      <c r="AS7" s="231">
        <v>0</v>
      </c>
      <c r="AT7" s="232">
        <v>14</v>
      </c>
      <c r="AU7" s="231">
        <v>12</v>
      </c>
      <c r="AV7" s="231">
        <v>35</v>
      </c>
      <c r="AW7" s="231">
        <v>0</v>
      </c>
      <c r="AX7" s="289">
        <v>0</v>
      </c>
      <c r="AY7" s="233">
        <v>47</v>
      </c>
      <c r="AZ7" s="234"/>
      <c r="BA7" s="308"/>
      <c r="BB7" s="308"/>
      <c r="BC7" s="272"/>
      <c r="BE7" s="234"/>
      <c r="BJ7" s="234"/>
      <c r="BO7" s="234"/>
      <c r="BT7" s="234"/>
      <c r="BY7" s="234"/>
      <c r="CD7" s="234"/>
      <c r="CI7" s="234"/>
      <c r="CN7" s="234"/>
      <c r="CS7" s="234"/>
      <c r="CT7" s="234"/>
      <c r="CU7" s="234"/>
      <c r="CV7" s="234"/>
      <c r="CW7" s="234"/>
      <c r="CX7" s="234"/>
    </row>
    <row r="8" spans="1:102" ht="20.149999999999999" customHeight="1" x14ac:dyDescent="0.65">
      <c r="A8" s="230" t="s">
        <v>73</v>
      </c>
      <c r="B8" s="231">
        <v>155</v>
      </c>
      <c r="C8" s="231">
        <v>97</v>
      </c>
      <c r="D8" s="231">
        <v>0</v>
      </c>
      <c r="E8" s="231">
        <v>0</v>
      </c>
      <c r="F8" s="232">
        <v>252</v>
      </c>
      <c r="G8" s="231">
        <v>8</v>
      </c>
      <c r="H8" s="231">
        <v>2</v>
      </c>
      <c r="I8" s="231">
        <v>0</v>
      </c>
      <c r="J8" s="231">
        <v>0</v>
      </c>
      <c r="K8" s="232">
        <v>10</v>
      </c>
      <c r="L8" s="231">
        <v>13</v>
      </c>
      <c r="M8" s="231">
        <v>25</v>
      </c>
      <c r="N8" s="231">
        <v>0</v>
      </c>
      <c r="O8" s="231">
        <v>0</v>
      </c>
      <c r="P8" s="232">
        <v>38</v>
      </c>
      <c r="Q8" s="231">
        <v>0</v>
      </c>
      <c r="R8" s="231">
        <v>1</v>
      </c>
      <c r="S8" s="231">
        <v>0</v>
      </c>
      <c r="T8" s="231">
        <v>0</v>
      </c>
      <c r="U8" s="232">
        <v>1</v>
      </c>
      <c r="V8" s="231">
        <v>45</v>
      </c>
      <c r="W8" s="231">
        <v>78</v>
      </c>
      <c r="X8" s="231">
        <v>0</v>
      </c>
      <c r="Y8" s="231">
        <v>0</v>
      </c>
      <c r="Z8" s="232">
        <v>123</v>
      </c>
      <c r="AA8" s="231">
        <v>1</v>
      </c>
      <c r="AB8" s="231">
        <v>2</v>
      </c>
      <c r="AC8" s="231">
        <v>0</v>
      </c>
      <c r="AD8" s="231">
        <v>0</v>
      </c>
      <c r="AE8" s="232">
        <v>3</v>
      </c>
      <c r="AF8" s="231">
        <v>9</v>
      </c>
      <c r="AG8" s="231">
        <v>5</v>
      </c>
      <c r="AH8" s="231">
        <v>0</v>
      </c>
      <c r="AI8" s="231">
        <v>0</v>
      </c>
      <c r="AJ8" s="232">
        <v>14</v>
      </c>
      <c r="AK8" s="231">
        <v>3</v>
      </c>
      <c r="AL8" s="231">
        <v>6</v>
      </c>
      <c r="AM8" s="231">
        <v>0</v>
      </c>
      <c r="AN8" s="231">
        <v>9</v>
      </c>
      <c r="AO8" s="232">
        <v>18</v>
      </c>
      <c r="AP8" s="231">
        <v>14</v>
      </c>
      <c r="AQ8" s="231">
        <v>17</v>
      </c>
      <c r="AR8" s="231">
        <v>0</v>
      </c>
      <c r="AS8" s="231">
        <v>0</v>
      </c>
      <c r="AT8" s="232">
        <v>31</v>
      </c>
      <c r="AU8" s="231">
        <v>248</v>
      </c>
      <c r="AV8" s="231">
        <v>233</v>
      </c>
      <c r="AW8" s="231">
        <v>0</v>
      </c>
      <c r="AX8" s="289">
        <v>9</v>
      </c>
      <c r="AY8" s="233">
        <v>490</v>
      </c>
      <c r="AZ8" s="234"/>
      <c r="BA8" s="308"/>
      <c r="BB8" s="308"/>
      <c r="BC8" s="272"/>
      <c r="BE8" s="234"/>
      <c r="BJ8" s="234"/>
      <c r="BO8" s="234"/>
      <c r="BT8" s="234"/>
      <c r="BY8" s="234"/>
      <c r="CD8" s="234"/>
      <c r="CI8" s="234"/>
      <c r="CN8" s="234"/>
      <c r="CS8" s="234"/>
      <c r="CT8" s="234"/>
      <c r="CU8" s="234"/>
      <c r="CV8" s="234"/>
      <c r="CW8" s="234"/>
      <c r="CX8" s="234"/>
    </row>
    <row r="9" spans="1:102" ht="20.149999999999999" customHeight="1" x14ac:dyDescent="0.65">
      <c r="A9" s="230" t="s">
        <v>74</v>
      </c>
      <c r="B9" s="231">
        <v>252</v>
      </c>
      <c r="C9" s="231">
        <v>267</v>
      </c>
      <c r="D9" s="231">
        <v>2</v>
      </c>
      <c r="E9" s="231">
        <v>0</v>
      </c>
      <c r="F9" s="232">
        <v>521</v>
      </c>
      <c r="G9" s="231">
        <v>24</v>
      </c>
      <c r="H9" s="231">
        <v>62</v>
      </c>
      <c r="I9" s="231">
        <v>0</v>
      </c>
      <c r="J9" s="231">
        <v>0</v>
      </c>
      <c r="K9" s="232">
        <v>86</v>
      </c>
      <c r="L9" s="231">
        <v>57</v>
      </c>
      <c r="M9" s="231">
        <v>85</v>
      </c>
      <c r="N9" s="231">
        <v>0</v>
      </c>
      <c r="O9" s="231">
        <v>0</v>
      </c>
      <c r="P9" s="232">
        <v>142</v>
      </c>
      <c r="Q9" s="231">
        <v>10</v>
      </c>
      <c r="R9" s="231">
        <v>10</v>
      </c>
      <c r="S9" s="231">
        <v>0</v>
      </c>
      <c r="T9" s="231">
        <v>0</v>
      </c>
      <c r="U9" s="232">
        <v>20</v>
      </c>
      <c r="V9" s="231">
        <v>135</v>
      </c>
      <c r="W9" s="231">
        <v>187</v>
      </c>
      <c r="X9" s="231">
        <v>0</v>
      </c>
      <c r="Y9" s="231">
        <v>0</v>
      </c>
      <c r="Z9" s="232">
        <v>322</v>
      </c>
      <c r="AA9" s="231">
        <v>2</v>
      </c>
      <c r="AB9" s="231">
        <v>1</v>
      </c>
      <c r="AC9" s="231">
        <v>0</v>
      </c>
      <c r="AD9" s="231">
        <v>0</v>
      </c>
      <c r="AE9" s="232">
        <v>3</v>
      </c>
      <c r="AF9" s="231">
        <v>6</v>
      </c>
      <c r="AG9" s="231">
        <v>12</v>
      </c>
      <c r="AH9" s="231">
        <v>0</v>
      </c>
      <c r="AI9" s="231">
        <v>0</v>
      </c>
      <c r="AJ9" s="232">
        <v>18</v>
      </c>
      <c r="AK9" s="231">
        <v>9</v>
      </c>
      <c r="AL9" s="231">
        <v>8</v>
      </c>
      <c r="AM9" s="231">
        <v>0</v>
      </c>
      <c r="AN9" s="231">
        <v>0</v>
      </c>
      <c r="AO9" s="232">
        <v>17</v>
      </c>
      <c r="AP9" s="231">
        <v>3</v>
      </c>
      <c r="AQ9" s="231">
        <v>9</v>
      </c>
      <c r="AR9" s="231">
        <v>0</v>
      </c>
      <c r="AS9" s="231">
        <v>0</v>
      </c>
      <c r="AT9" s="232">
        <v>12</v>
      </c>
      <c r="AU9" s="231">
        <v>498</v>
      </c>
      <c r="AV9" s="231">
        <v>641</v>
      </c>
      <c r="AW9" s="231">
        <v>2</v>
      </c>
      <c r="AX9" s="289">
        <v>0</v>
      </c>
      <c r="AY9" s="233">
        <v>1141</v>
      </c>
      <c r="AZ9" s="234"/>
      <c r="BA9" s="308"/>
      <c r="BB9" s="308"/>
      <c r="BC9" s="272"/>
      <c r="BE9" s="234"/>
      <c r="BJ9" s="234"/>
      <c r="BO9" s="234"/>
      <c r="BT9" s="234"/>
      <c r="BY9" s="234"/>
      <c r="CD9" s="234"/>
      <c r="CI9" s="234"/>
      <c r="CN9" s="234"/>
      <c r="CS9" s="234"/>
      <c r="CT9" s="234"/>
      <c r="CU9" s="234"/>
      <c r="CV9" s="234"/>
      <c r="CW9" s="234"/>
      <c r="CX9" s="234"/>
    </row>
    <row r="10" spans="1:102" ht="20.149999999999999" customHeight="1" x14ac:dyDescent="0.65">
      <c r="A10" s="230" t="s">
        <v>75</v>
      </c>
      <c r="B10" s="231">
        <v>4</v>
      </c>
      <c r="C10" s="231">
        <v>10</v>
      </c>
      <c r="D10" s="231">
        <v>0</v>
      </c>
      <c r="E10" s="231">
        <v>0</v>
      </c>
      <c r="F10" s="232">
        <v>14</v>
      </c>
      <c r="G10" s="231">
        <v>0</v>
      </c>
      <c r="H10" s="231">
        <v>1</v>
      </c>
      <c r="I10" s="231">
        <v>0</v>
      </c>
      <c r="J10" s="231">
        <v>0</v>
      </c>
      <c r="K10" s="232">
        <v>1</v>
      </c>
      <c r="L10" s="231">
        <v>0</v>
      </c>
      <c r="M10" s="231">
        <v>0</v>
      </c>
      <c r="N10" s="231">
        <v>0</v>
      </c>
      <c r="O10" s="231">
        <v>0</v>
      </c>
      <c r="P10" s="232">
        <v>0</v>
      </c>
      <c r="Q10" s="231">
        <v>0</v>
      </c>
      <c r="R10" s="231">
        <v>0</v>
      </c>
      <c r="S10" s="231">
        <v>0</v>
      </c>
      <c r="T10" s="231">
        <v>0</v>
      </c>
      <c r="U10" s="232">
        <v>0</v>
      </c>
      <c r="V10" s="231">
        <v>4</v>
      </c>
      <c r="W10" s="231">
        <v>8</v>
      </c>
      <c r="X10" s="231">
        <v>0</v>
      </c>
      <c r="Y10" s="231">
        <v>0</v>
      </c>
      <c r="Z10" s="232">
        <v>12</v>
      </c>
      <c r="AA10" s="231">
        <v>0</v>
      </c>
      <c r="AB10" s="231">
        <v>0</v>
      </c>
      <c r="AC10" s="231">
        <v>0</v>
      </c>
      <c r="AD10" s="231">
        <v>0</v>
      </c>
      <c r="AE10" s="232">
        <v>0</v>
      </c>
      <c r="AF10" s="231">
        <v>2</v>
      </c>
      <c r="AG10" s="231">
        <v>2</v>
      </c>
      <c r="AH10" s="231">
        <v>0</v>
      </c>
      <c r="AI10" s="231">
        <v>0</v>
      </c>
      <c r="AJ10" s="232">
        <v>4</v>
      </c>
      <c r="AK10" s="231">
        <v>0</v>
      </c>
      <c r="AL10" s="231">
        <v>0</v>
      </c>
      <c r="AM10" s="231">
        <v>0</v>
      </c>
      <c r="AN10" s="231">
        <v>0</v>
      </c>
      <c r="AO10" s="232">
        <v>0</v>
      </c>
      <c r="AP10" s="231">
        <v>7</v>
      </c>
      <c r="AQ10" s="231">
        <v>8</v>
      </c>
      <c r="AR10" s="231">
        <v>0</v>
      </c>
      <c r="AS10" s="231">
        <v>0</v>
      </c>
      <c r="AT10" s="232">
        <v>15</v>
      </c>
      <c r="AU10" s="231">
        <v>17</v>
      </c>
      <c r="AV10" s="231">
        <v>29</v>
      </c>
      <c r="AW10" s="231">
        <v>0</v>
      </c>
      <c r="AX10" s="289">
        <v>0</v>
      </c>
      <c r="AY10" s="233">
        <v>46</v>
      </c>
      <c r="AZ10" s="234"/>
      <c r="BA10" s="308"/>
      <c r="BB10" s="308"/>
      <c r="BC10" s="272"/>
      <c r="BE10" s="234"/>
      <c r="BJ10" s="234"/>
      <c r="BO10" s="234"/>
      <c r="BT10" s="234"/>
      <c r="BY10" s="234"/>
      <c r="CD10" s="234"/>
      <c r="CI10" s="234"/>
      <c r="CN10" s="234"/>
      <c r="CS10" s="234"/>
      <c r="CT10" s="234"/>
      <c r="CU10" s="234"/>
      <c r="CV10" s="234"/>
      <c r="CW10" s="234"/>
      <c r="CX10" s="234"/>
    </row>
    <row r="11" spans="1:102" ht="20.149999999999999" customHeight="1" x14ac:dyDescent="0.65">
      <c r="A11" s="230" t="s">
        <v>76</v>
      </c>
      <c r="B11" s="231">
        <v>19</v>
      </c>
      <c r="C11" s="231">
        <v>12</v>
      </c>
      <c r="D11" s="231">
        <v>0</v>
      </c>
      <c r="E11" s="231">
        <v>0</v>
      </c>
      <c r="F11" s="232">
        <v>31</v>
      </c>
      <c r="G11" s="231">
        <v>0</v>
      </c>
      <c r="H11" s="231">
        <v>1</v>
      </c>
      <c r="I11" s="231">
        <v>0</v>
      </c>
      <c r="J11" s="231">
        <v>0</v>
      </c>
      <c r="K11" s="232">
        <v>1</v>
      </c>
      <c r="L11" s="231">
        <v>0</v>
      </c>
      <c r="M11" s="231">
        <v>2</v>
      </c>
      <c r="N11" s="231">
        <v>0</v>
      </c>
      <c r="O11" s="231">
        <v>0</v>
      </c>
      <c r="P11" s="232">
        <v>2</v>
      </c>
      <c r="Q11" s="231">
        <v>0</v>
      </c>
      <c r="R11" s="231">
        <v>0</v>
      </c>
      <c r="S11" s="231">
        <v>0</v>
      </c>
      <c r="T11" s="231">
        <v>0</v>
      </c>
      <c r="U11" s="232">
        <v>0</v>
      </c>
      <c r="V11" s="231">
        <v>4</v>
      </c>
      <c r="W11" s="231">
        <v>6</v>
      </c>
      <c r="X11" s="231">
        <v>0</v>
      </c>
      <c r="Y11" s="231">
        <v>0</v>
      </c>
      <c r="Z11" s="232">
        <v>10</v>
      </c>
      <c r="AA11" s="231">
        <v>0</v>
      </c>
      <c r="AB11" s="231">
        <v>0</v>
      </c>
      <c r="AC11" s="231">
        <v>0</v>
      </c>
      <c r="AD11" s="231">
        <v>0</v>
      </c>
      <c r="AE11" s="232">
        <v>0</v>
      </c>
      <c r="AF11" s="231">
        <v>2</v>
      </c>
      <c r="AG11" s="231">
        <v>3</v>
      </c>
      <c r="AH11" s="231">
        <v>0</v>
      </c>
      <c r="AI11" s="231">
        <v>0</v>
      </c>
      <c r="AJ11" s="232">
        <v>5</v>
      </c>
      <c r="AK11" s="231">
        <v>1</v>
      </c>
      <c r="AL11" s="231">
        <v>0</v>
      </c>
      <c r="AM11" s="231">
        <v>0</v>
      </c>
      <c r="AN11" s="231">
        <v>0</v>
      </c>
      <c r="AO11" s="232">
        <v>1</v>
      </c>
      <c r="AP11" s="231">
        <v>0</v>
      </c>
      <c r="AQ11" s="231">
        <v>5</v>
      </c>
      <c r="AR11" s="231">
        <v>0</v>
      </c>
      <c r="AS11" s="231">
        <v>0</v>
      </c>
      <c r="AT11" s="232">
        <v>5</v>
      </c>
      <c r="AU11" s="231">
        <v>26</v>
      </c>
      <c r="AV11" s="231">
        <v>29</v>
      </c>
      <c r="AW11" s="231">
        <v>0</v>
      </c>
      <c r="AX11" s="289">
        <v>0</v>
      </c>
      <c r="AY11" s="233">
        <v>55</v>
      </c>
      <c r="AZ11" s="234"/>
      <c r="BA11" s="308"/>
      <c r="BB11" s="308"/>
      <c r="BC11" s="272"/>
      <c r="BE11" s="234"/>
      <c r="BJ11" s="234"/>
      <c r="BO11" s="234"/>
      <c r="BT11" s="234"/>
      <c r="BY11" s="234"/>
      <c r="CD11" s="234"/>
      <c r="CI11" s="234"/>
      <c r="CN11" s="234"/>
      <c r="CS11" s="234"/>
      <c r="CT11" s="234"/>
      <c r="CU11" s="234"/>
      <c r="CV11" s="234"/>
      <c r="CW11" s="234"/>
      <c r="CX11" s="234"/>
    </row>
    <row r="12" spans="1:102" ht="20.149999999999999" customHeight="1" x14ac:dyDescent="0.65">
      <c r="A12" s="230" t="s">
        <v>77</v>
      </c>
      <c r="B12" s="231">
        <v>616</v>
      </c>
      <c r="C12" s="231">
        <v>161</v>
      </c>
      <c r="D12" s="231">
        <v>0</v>
      </c>
      <c r="E12" s="231">
        <v>0</v>
      </c>
      <c r="F12" s="232">
        <v>777</v>
      </c>
      <c r="G12" s="231">
        <v>48</v>
      </c>
      <c r="H12" s="231">
        <v>13</v>
      </c>
      <c r="I12" s="231">
        <v>0</v>
      </c>
      <c r="J12" s="231">
        <v>0</v>
      </c>
      <c r="K12" s="232">
        <v>61</v>
      </c>
      <c r="L12" s="231">
        <v>47</v>
      </c>
      <c r="M12" s="231">
        <v>29</v>
      </c>
      <c r="N12" s="231">
        <v>0</v>
      </c>
      <c r="O12" s="231">
        <v>0</v>
      </c>
      <c r="P12" s="232">
        <v>76</v>
      </c>
      <c r="Q12" s="231">
        <v>4</v>
      </c>
      <c r="R12" s="231">
        <v>4</v>
      </c>
      <c r="S12" s="231">
        <v>0</v>
      </c>
      <c r="T12" s="231">
        <v>0</v>
      </c>
      <c r="U12" s="232">
        <v>8</v>
      </c>
      <c r="V12" s="231">
        <v>232</v>
      </c>
      <c r="W12" s="231">
        <v>64</v>
      </c>
      <c r="X12" s="231">
        <v>0</v>
      </c>
      <c r="Y12" s="231">
        <v>0</v>
      </c>
      <c r="Z12" s="232">
        <v>296</v>
      </c>
      <c r="AA12" s="231">
        <v>4</v>
      </c>
      <c r="AB12" s="231">
        <v>0</v>
      </c>
      <c r="AC12" s="231">
        <v>0</v>
      </c>
      <c r="AD12" s="231">
        <v>0</v>
      </c>
      <c r="AE12" s="232">
        <v>4</v>
      </c>
      <c r="AF12" s="231">
        <v>19</v>
      </c>
      <c r="AG12" s="231">
        <v>9</v>
      </c>
      <c r="AH12" s="231">
        <v>0</v>
      </c>
      <c r="AI12" s="231">
        <v>0</v>
      </c>
      <c r="AJ12" s="232">
        <v>28</v>
      </c>
      <c r="AK12" s="231">
        <v>11</v>
      </c>
      <c r="AL12" s="231">
        <v>1</v>
      </c>
      <c r="AM12" s="231">
        <v>0</v>
      </c>
      <c r="AN12" s="231">
        <v>0</v>
      </c>
      <c r="AO12" s="232">
        <v>12</v>
      </c>
      <c r="AP12" s="231">
        <v>13</v>
      </c>
      <c r="AQ12" s="231">
        <v>10</v>
      </c>
      <c r="AR12" s="231">
        <v>0</v>
      </c>
      <c r="AS12" s="231">
        <v>0</v>
      </c>
      <c r="AT12" s="232">
        <v>23</v>
      </c>
      <c r="AU12" s="231">
        <v>994</v>
      </c>
      <c r="AV12" s="231">
        <v>291</v>
      </c>
      <c r="AW12" s="231">
        <v>0</v>
      </c>
      <c r="AX12" s="289">
        <v>0</v>
      </c>
      <c r="AY12" s="233">
        <v>1285</v>
      </c>
      <c r="AZ12" s="234"/>
      <c r="BA12" s="308"/>
      <c r="BB12" s="308"/>
      <c r="BC12" s="272"/>
      <c r="BE12" s="234"/>
      <c r="BJ12" s="234"/>
      <c r="BO12" s="234"/>
      <c r="BT12" s="234"/>
      <c r="BY12" s="234"/>
      <c r="CD12" s="234"/>
      <c r="CI12" s="234"/>
      <c r="CN12" s="234"/>
      <c r="CS12" s="234"/>
      <c r="CT12" s="234"/>
      <c r="CU12" s="234"/>
      <c r="CV12" s="234"/>
      <c r="CW12" s="234"/>
      <c r="CX12" s="234"/>
    </row>
    <row r="13" spans="1:102" ht="20.149999999999999" customHeight="1" x14ac:dyDescent="0.65">
      <c r="A13" s="230" t="s">
        <v>78</v>
      </c>
      <c r="B13" s="231">
        <v>3</v>
      </c>
      <c r="C13" s="231">
        <v>2</v>
      </c>
      <c r="D13" s="231">
        <v>0</v>
      </c>
      <c r="E13" s="231">
        <v>0</v>
      </c>
      <c r="F13" s="232">
        <v>5</v>
      </c>
      <c r="G13" s="231">
        <v>0</v>
      </c>
      <c r="H13" s="231">
        <v>0</v>
      </c>
      <c r="I13" s="231">
        <v>0</v>
      </c>
      <c r="J13" s="231">
        <v>0</v>
      </c>
      <c r="K13" s="232">
        <v>0</v>
      </c>
      <c r="L13" s="231">
        <v>0</v>
      </c>
      <c r="M13" s="231">
        <v>0</v>
      </c>
      <c r="N13" s="231">
        <v>0</v>
      </c>
      <c r="O13" s="231">
        <v>0</v>
      </c>
      <c r="P13" s="232">
        <v>0</v>
      </c>
      <c r="Q13" s="231">
        <v>0</v>
      </c>
      <c r="R13" s="231">
        <v>0</v>
      </c>
      <c r="S13" s="231">
        <v>0</v>
      </c>
      <c r="T13" s="231">
        <v>0</v>
      </c>
      <c r="U13" s="232">
        <v>0</v>
      </c>
      <c r="V13" s="231">
        <v>3</v>
      </c>
      <c r="W13" s="231">
        <v>1</v>
      </c>
      <c r="X13" s="231">
        <v>0</v>
      </c>
      <c r="Y13" s="231">
        <v>0</v>
      </c>
      <c r="Z13" s="232">
        <v>4</v>
      </c>
      <c r="AA13" s="231">
        <v>0</v>
      </c>
      <c r="AB13" s="231">
        <v>0</v>
      </c>
      <c r="AC13" s="231">
        <v>0</v>
      </c>
      <c r="AD13" s="231">
        <v>0</v>
      </c>
      <c r="AE13" s="232">
        <v>0</v>
      </c>
      <c r="AF13" s="231">
        <v>1</v>
      </c>
      <c r="AG13" s="231">
        <v>0</v>
      </c>
      <c r="AH13" s="231">
        <v>0</v>
      </c>
      <c r="AI13" s="231">
        <v>0</v>
      </c>
      <c r="AJ13" s="232">
        <v>1</v>
      </c>
      <c r="AK13" s="231">
        <v>1</v>
      </c>
      <c r="AL13" s="231">
        <v>0</v>
      </c>
      <c r="AM13" s="231">
        <v>0</v>
      </c>
      <c r="AN13" s="231">
        <v>0</v>
      </c>
      <c r="AO13" s="232">
        <v>1</v>
      </c>
      <c r="AP13" s="231">
        <v>2</v>
      </c>
      <c r="AQ13" s="231">
        <v>1</v>
      </c>
      <c r="AR13" s="231">
        <v>0</v>
      </c>
      <c r="AS13" s="231">
        <v>0</v>
      </c>
      <c r="AT13" s="232">
        <v>3</v>
      </c>
      <c r="AU13" s="231">
        <v>10</v>
      </c>
      <c r="AV13" s="231">
        <v>4</v>
      </c>
      <c r="AW13" s="231">
        <v>0</v>
      </c>
      <c r="AX13" s="289">
        <v>0</v>
      </c>
      <c r="AY13" s="233">
        <v>14</v>
      </c>
      <c r="AZ13" s="234"/>
      <c r="BA13" s="308"/>
      <c r="BB13" s="308"/>
      <c r="BC13" s="272"/>
      <c r="BE13" s="234"/>
      <c r="BJ13" s="234"/>
      <c r="BO13" s="234"/>
      <c r="BT13" s="234"/>
      <c r="BY13" s="234"/>
      <c r="CD13" s="234"/>
      <c r="CI13" s="234"/>
      <c r="CN13" s="234"/>
      <c r="CS13" s="234"/>
      <c r="CT13" s="234"/>
      <c r="CU13" s="234"/>
      <c r="CV13" s="234"/>
      <c r="CW13" s="234"/>
      <c r="CX13" s="234"/>
    </row>
    <row r="14" spans="1:102" ht="20.149999999999999" customHeight="1" x14ac:dyDescent="0.65">
      <c r="A14" s="230" t="s">
        <v>79</v>
      </c>
      <c r="B14" s="231">
        <v>274</v>
      </c>
      <c r="C14" s="231">
        <v>293</v>
      </c>
      <c r="D14" s="231">
        <v>0</v>
      </c>
      <c r="E14" s="231">
        <v>50</v>
      </c>
      <c r="F14" s="232">
        <v>617</v>
      </c>
      <c r="G14" s="231">
        <v>17</v>
      </c>
      <c r="H14" s="231">
        <v>28</v>
      </c>
      <c r="I14" s="231">
        <v>0</v>
      </c>
      <c r="J14" s="231">
        <v>6</v>
      </c>
      <c r="K14" s="232">
        <v>51</v>
      </c>
      <c r="L14" s="231">
        <v>27</v>
      </c>
      <c r="M14" s="231">
        <v>37</v>
      </c>
      <c r="N14" s="231">
        <v>0</v>
      </c>
      <c r="O14" s="231">
        <v>20</v>
      </c>
      <c r="P14" s="232">
        <v>84</v>
      </c>
      <c r="Q14" s="231">
        <v>0</v>
      </c>
      <c r="R14" s="231">
        <v>2</v>
      </c>
      <c r="S14" s="231">
        <v>0</v>
      </c>
      <c r="T14" s="231">
        <v>0</v>
      </c>
      <c r="U14" s="232">
        <v>2</v>
      </c>
      <c r="V14" s="231">
        <v>82</v>
      </c>
      <c r="W14" s="231">
        <v>179</v>
      </c>
      <c r="X14" s="231">
        <v>0</v>
      </c>
      <c r="Y14" s="231">
        <v>28</v>
      </c>
      <c r="Z14" s="232">
        <v>289</v>
      </c>
      <c r="AA14" s="231">
        <v>0</v>
      </c>
      <c r="AB14" s="231">
        <v>1</v>
      </c>
      <c r="AC14" s="231">
        <v>0</v>
      </c>
      <c r="AD14" s="231">
        <v>0</v>
      </c>
      <c r="AE14" s="232">
        <v>1</v>
      </c>
      <c r="AF14" s="231">
        <v>11</v>
      </c>
      <c r="AG14" s="231">
        <v>12</v>
      </c>
      <c r="AH14" s="231">
        <v>0</v>
      </c>
      <c r="AI14" s="231">
        <v>0</v>
      </c>
      <c r="AJ14" s="232">
        <v>23</v>
      </c>
      <c r="AK14" s="231">
        <v>2</v>
      </c>
      <c r="AL14" s="231">
        <v>12</v>
      </c>
      <c r="AM14" s="231">
        <v>0</v>
      </c>
      <c r="AN14" s="231">
        <v>0</v>
      </c>
      <c r="AO14" s="232">
        <v>14</v>
      </c>
      <c r="AP14" s="231">
        <v>25</v>
      </c>
      <c r="AQ14" s="231">
        <v>35</v>
      </c>
      <c r="AR14" s="231">
        <v>0</v>
      </c>
      <c r="AS14" s="231">
        <v>20</v>
      </c>
      <c r="AT14" s="232">
        <v>80</v>
      </c>
      <c r="AU14" s="231">
        <v>438</v>
      </c>
      <c r="AV14" s="231">
        <v>599</v>
      </c>
      <c r="AW14" s="231">
        <v>0</v>
      </c>
      <c r="AX14" s="289">
        <v>124</v>
      </c>
      <c r="AY14" s="233">
        <v>1161</v>
      </c>
      <c r="AZ14" s="234"/>
      <c r="BA14" s="308"/>
      <c r="BB14" s="308"/>
      <c r="BC14" s="272"/>
      <c r="BE14" s="234"/>
      <c r="BJ14" s="234"/>
      <c r="BO14" s="234"/>
      <c r="BT14" s="234"/>
      <c r="BY14" s="234"/>
      <c r="CD14" s="234"/>
      <c r="CI14" s="234"/>
      <c r="CN14" s="234"/>
      <c r="CS14" s="234"/>
      <c r="CT14" s="234"/>
      <c r="CU14" s="234"/>
      <c r="CV14" s="234"/>
      <c r="CW14" s="234"/>
      <c r="CX14" s="234"/>
    </row>
    <row r="15" spans="1:102" ht="20.149999999999999" customHeight="1" x14ac:dyDescent="0.65">
      <c r="A15" s="230" t="s">
        <v>80</v>
      </c>
      <c r="B15" s="231">
        <v>3</v>
      </c>
      <c r="C15" s="231">
        <v>1</v>
      </c>
      <c r="D15" s="231">
        <v>0</v>
      </c>
      <c r="E15" s="231">
        <v>0</v>
      </c>
      <c r="F15" s="232">
        <v>4</v>
      </c>
      <c r="G15" s="231">
        <v>0</v>
      </c>
      <c r="H15" s="231">
        <v>0</v>
      </c>
      <c r="I15" s="231">
        <v>0</v>
      </c>
      <c r="J15" s="231">
        <v>0</v>
      </c>
      <c r="K15" s="232">
        <v>0</v>
      </c>
      <c r="L15" s="231">
        <v>0</v>
      </c>
      <c r="M15" s="231">
        <v>0</v>
      </c>
      <c r="N15" s="231">
        <v>0</v>
      </c>
      <c r="O15" s="231">
        <v>0</v>
      </c>
      <c r="P15" s="232">
        <v>0</v>
      </c>
      <c r="Q15" s="231">
        <v>0</v>
      </c>
      <c r="R15" s="231">
        <v>0</v>
      </c>
      <c r="S15" s="231">
        <v>0</v>
      </c>
      <c r="T15" s="231">
        <v>0</v>
      </c>
      <c r="U15" s="232">
        <v>0</v>
      </c>
      <c r="V15" s="231">
        <v>0</v>
      </c>
      <c r="W15" s="231">
        <v>2</v>
      </c>
      <c r="X15" s="231">
        <v>0</v>
      </c>
      <c r="Y15" s="231">
        <v>0</v>
      </c>
      <c r="Z15" s="232">
        <v>2</v>
      </c>
      <c r="AA15" s="231">
        <v>0</v>
      </c>
      <c r="AB15" s="231">
        <v>0</v>
      </c>
      <c r="AC15" s="231">
        <v>0</v>
      </c>
      <c r="AD15" s="231">
        <v>0</v>
      </c>
      <c r="AE15" s="232">
        <v>0</v>
      </c>
      <c r="AF15" s="231">
        <v>0</v>
      </c>
      <c r="AG15" s="231">
        <v>0</v>
      </c>
      <c r="AH15" s="231">
        <v>0</v>
      </c>
      <c r="AI15" s="231">
        <v>0</v>
      </c>
      <c r="AJ15" s="232">
        <v>0</v>
      </c>
      <c r="AK15" s="231">
        <v>0</v>
      </c>
      <c r="AL15" s="231">
        <v>0</v>
      </c>
      <c r="AM15" s="231">
        <v>0</v>
      </c>
      <c r="AN15" s="231">
        <v>0</v>
      </c>
      <c r="AO15" s="232">
        <v>0</v>
      </c>
      <c r="AP15" s="231">
        <v>1</v>
      </c>
      <c r="AQ15" s="231">
        <v>2</v>
      </c>
      <c r="AR15" s="231">
        <v>0</v>
      </c>
      <c r="AS15" s="231">
        <v>0</v>
      </c>
      <c r="AT15" s="232">
        <v>3</v>
      </c>
      <c r="AU15" s="231">
        <v>4</v>
      </c>
      <c r="AV15" s="231">
        <v>5</v>
      </c>
      <c r="AW15" s="231">
        <v>0</v>
      </c>
      <c r="AX15" s="289">
        <v>0</v>
      </c>
      <c r="AY15" s="233">
        <v>9</v>
      </c>
      <c r="AZ15" s="234"/>
      <c r="BA15" s="308"/>
      <c r="BB15" s="308"/>
      <c r="BC15" s="272"/>
      <c r="BE15" s="234"/>
      <c r="BJ15" s="234"/>
      <c r="BO15" s="234"/>
      <c r="BT15" s="234"/>
      <c r="BY15" s="234"/>
      <c r="CD15" s="234"/>
      <c r="CI15" s="234"/>
      <c r="CN15" s="234"/>
      <c r="CS15" s="234"/>
      <c r="CT15" s="234"/>
      <c r="CU15" s="234"/>
      <c r="CV15" s="234"/>
      <c r="CW15" s="234"/>
      <c r="CX15" s="234"/>
    </row>
    <row r="16" spans="1:102" ht="20.149999999999999" customHeight="1" x14ac:dyDescent="0.65">
      <c r="A16" s="230" t="s">
        <v>81</v>
      </c>
      <c r="B16" s="231">
        <v>2</v>
      </c>
      <c r="C16" s="231">
        <v>8</v>
      </c>
      <c r="D16" s="231">
        <v>0</v>
      </c>
      <c r="E16" s="231">
        <v>0</v>
      </c>
      <c r="F16" s="232">
        <v>10</v>
      </c>
      <c r="G16" s="231">
        <v>0</v>
      </c>
      <c r="H16" s="231">
        <v>0</v>
      </c>
      <c r="I16" s="231">
        <v>0</v>
      </c>
      <c r="J16" s="231">
        <v>0</v>
      </c>
      <c r="K16" s="232">
        <v>0</v>
      </c>
      <c r="L16" s="231">
        <v>0</v>
      </c>
      <c r="M16" s="231">
        <v>1</v>
      </c>
      <c r="N16" s="231">
        <v>0</v>
      </c>
      <c r="O16" s="231">
        <v>0</v>
      </c>
      <c r="P16" s="232">
        <v>1</v>
      </c>
      <c r="Q16" s="231">
        <v>0</v>
      </c>
      <c r="R16" s="231">
        <v>0</v>
      </c>
      <c r="S16" s="231">
        <v>0</v>
      </c>
      <c r="T16" s="231">
        <v>0</v>
      </c>
      <c r="U16" s="232">
        <v>0</v>
      </c>
      <c r="V16" s="231">
        <v>1</v>
      </c>
      <c r="W16" s="231">
        <v>1</v>
      </c>
      <c r="X16" s="231">
        <v>0</v>
      </c>
      <c r="Y16" s="231">
        <v>0</v>
      </c>
      <c r="Z16" s="232">
        <v>2</v>
      </c>
      <c r="AA16" s="231">
        <v>0</v>
      </c>
      <c r="AB16" s="231">
        <v>0</v>
      </c>
      <c r="AC16" s="231">
        <v>0</v>
      </c>
      <c r="AD16" s="231">
        <v>0</v>
      </c>
      <c r="AE16" s="232">
        <v>0</v>
      </c>
      <c r="AF16" s="231">
        <v>0</v>
      </c>
      <c r="AG16" s="231">
        <v>0</v>
      </c>
      <c r="AH16" s="231">
        <v>0</v>
      </c>
      <c r="AI16" s="231">
        <v>0</v>
      </c>
      <c r="AJ16" s="232">
        <v>0</v>
      </c>
      <c r="AK16" s="231">
        <v>0</v>
      </c>
      <c r="AL16" s="231">
        <v>0</v>
      </c>
      <c r="AM16" s="231">
        <v>0</v>
      </c>
      <c r="AN16" s="231">
        <v>0</v>
      </c>
      <c r="AO16" s="232">
        <v>0</v>
      </c>
      <c r="AP16" s="231">
        <v>6</v>
      </c>
      <c r="AQ16" s="231">
        <v>14</v>
      </c>
      <c r="AR16" s="231">
        <v>0</v>
      </c>
      <c r="AS16" s="231">
        <v>0</v>
      </c>
      <c r="AT16" s="232">
        <v>20</v>
      </c>
      <c r="AU16" s="231">
        <v>9</v>
      </c>
      <c r="AV16" s="231">
        <v>24</v>
      </c>
      <c r="AW16" s="231">
        <v>0</v>
      </c>
      <c r="AX16" s="289">
        <v>0</v>
      </c>
      <c r="AY16" s="233">
        <v>33</v>
      </c>
      <c r="AZ16" s="234"/>
      <c r="BA16" s="308"/>
      <c r="BB16" s="308"/>
      <c r="BC16" s="272"/>
      <c r="BE16" s="234"/>
      <c r="BJ16" s="234"/>
      <c r="BO16" s="234"/>
      <c r="BT16" s="234"/>
      <c r="BY16" s="234"/>
      <c r="CD16" s="234"/>
      <c r="CI16" s="234"/>
      <c r="CN16" s="234"/>
      <c r="CS16" s="234"/>
      <c r="CT16" s="234"/>
      <c r="CU16" s="234"/>
      <c r="CV16" s="234"/>
      <c r="CW16" s="234"/>
      <c r="CX16" s="234"/>
    </row>
    <row r="17" spans="1:102" ht="20.149999999999999" customHeight="1" x14ac:dyDescent="0.65">
      <c r="A17" s="230" t="s">
        <v>82</v>
      </c>
      <c r="B17" s="231">
        <v>8</v>
      </c>
      <c r="C17" s="231">
        <v>12</v>
      </c>
      <c r="D17" s="231">
        <v>0</v>
      </c>
      <c r="E17" s="231">
        <v>0</v>
      </c>
      <c r="F17" s="232">
        <v>20</v>
      </c>
      <c r="G17" s="231">
        <v>0</v>
      </c>
      <c r="H17" s="231">
        <v>3</v>
      </c>
      <c r="I17" s="231">
        <v>0</v>
      </c>
      <c r="J17" s="231">
        <v>0</v>
      </c>
      <c r="K17" s="232">
        <v>3</v>
      </c>
      <c r="L17" s="231">
        <v>0</v>
      </c>
      <c r="M17" s="231">
        <v>3</v>
      </c>
      <c r="N17" s="231">
        <v>0</v>
      </c>
      <c r="O17" s="231">
        <v>0</v>
      </c>
      <c r="P17" s="232">
        <v>3</v>
      </c>
      <c r="Q17" s="231">
        <v>0</v>
      </c>
      <c r="R17" s="231">
        <v>0</v>
      </c>
      <c r="S17" s="231">
        <v>0</v>
      </c>
      <c r="T17" s="231">
        <v>0</v>
      </c>
      <c r="U17" s="232">
        <v>0</v>
      </c>
      <c r="V17" s="231">
        <v>7</v>
      </c>
      <c r="W17" s="231">
        <v>14</v>
      </c>
      <c r="X17" s="231">
        <v>0</v>
      </c>
      <c r="Y17" s="231">
        <v>0</v>
      </c>
      <c r="Z17" s="232">
        <v>21</v>
      </c>
      <c r="AA17" s="231">
        <v>0</v>
      </c>
      <c r="AB17" s="231">
        <v>0</v>
      </c>
      <c r="AC17" s="231">
        <v>0</v>
      </c>
      <c r="AD17" s="231">
        <v>0</v>
      </c>
      <c r="AE17" s="232">
        <v>0</v>
      </c>
      <c r="AF17" s="231">
        <v>1</v>
      </c>
      <c r="AG17" s="231">
        <v>0</v>
      </c>
      <c r="AH17" s="231">
        <v>0</v>
      </c>
      <c r="AI17" s="231">
        <v>0</v>
      </c>
      <c r="AJ17" s="232">
        <v>1</v>
      </c>
      <c r="AK17" s="231">
        <v>0</v>
      </c>
      <c r="AL17" s="231">
        <v>0</v>
      </c>
      <c r="AM17" s="231">
        <v>0</v>
      </c>
      <c r="AN17" s="231">
        <v>0</v>
      </c>
      <c r="AO17" s="232">
        <v>0</v>
      </c>
      <c r="AP17" s="231">
        <v>3</v>
      </c>
      <c r="AQ17" s="231">
        <v>10</v>
      </c>
      <c r="AR17" s="231">
        <v>0</v>
      </c>
      <c r="AS17" s="231">
        <v>0</v>
      </c>
      <c r="AT17" s="232">
        <v>13</v>
      </c>
      <c r="AU17" s="231">
        <v>19</v>
      </c>
      <c r="AV17" s="231">
        <v>42</v>
      </c>
      <c r="AW17" s="231">
        <v>0</v>
      </c>
      <c r="AX17" s="289">
        <v>0</v>
      </c>
      <c r="AY17" s="233">
        <v>61</v>
      </c>
      <c r="AZ17" s="234"/>
      <c r="BA17" s="308"/>
      <c r="BB17" s="308"/>
      <c r="BC17" s="272"/>
      <c r="BE17" s="234"/>
      <c r="BJ17" s="234"/>
      <c r="BO17" s="234"/>
      <c r="BT17" s="234"/>
      <c r="BY17" s="234"/>
      <c r="CD17" s="234"/>
      <c r="CI17" s="234"/>
      <c r="CN17" s="234"/>
      <c r="CS17" s="234"/>
      <c r="CT17" s="234"/>
      <c r="CU17" s="234"/>
      <c r="CV17" s="234"/>
      <c r="CW17" s="234"/>
      <c r="CX17" s="234"/>
    </row>
    <row r="18" spans="1:102" ht="20.149999999999999" customHeight="1" x14ac:dyDescent="0.65">
      <c r="A18" s="230" t="s">
        <v>83</v>
      </c>
      <c r="B18" s="231">
        <v>109</v>
      </c>
      <c r="C18" s="231">
        <v>315</v>
      </c>
      <c r="D18" s="231">
        <v>0</v>
      </c>
      <c r="E18" s="231">
        <v>0</v>
      </c>
      <c r="F18" s="232">
        <v>424</v>
      </c>
      <c r="G18" s="231">
        <v>22</v>
      </c>
      <c r="H18" s="231">
        <v>67</v>
      </c>
      <c r="I18" s="231">
        <v>0</v>
      </c>
      <c r="J18" s="231">
        <v>0</v>
      </c>
      <c r="K18" s="232">
        <v>89</v>
      </c>
      <c r="L18" s="231">
        <v>23</v>
      </c>
      <c r="M18" s="231">
        <v>85</v>
      </c>
      <c r="N18" s="231">
        <v>0</v>
      </c>
      <c r="O18" s="231">
        <v>0</v>
      </c>
      <c r="P18" s="232">
        <v>108</v>
      </c>
      <c r="Q18" s="231">
        <v>0</v>
      </c>
      <c r="R18" s="231">
        <v>8</v>
      </c>
      <c r="S18" s="231">
        <v>0</v>
      </c>
      <c r="T18" s="231">
        <v>0</v>
      </c>
      <c r="U18" s="232">
        <v>8</v>
      </c>
      <c r="V18" s="231">
        <v>83</v>
      </c>
      <c r="W18" s="231">
        <v>213</v>
      </c>
      <c r="X18" s="231">
        <v>0</v>
      </c>
      <c r="Y18" s="231">
        <v>0</v>
      </c>
      <c r="Z18" s="232">
        <v>296</v>
      </c>
      <c r="AA18" s="231">
        <v>1</v>
      </c>
      <c r="AB18" s="231">
        <v>3</v>
      </c>
      <c r="AC18" s="231">
        <v>0</v>
      </c>
      <c r="AD18" s="231">
        <v>0</v>
      </c>
      <c r="AE18" s="232">
        <v>4</v>
      </c>
      <c r="AF18" s="231">
        <v>4</v>
      </c>
      <c r="AG18" s="231">
        <v>15</v>
      </c>
      <c r="AH18" s="231">
        <v>0</v>
      </c>
      <c r="AI18" s="231">
        <v>0</v>
      </c>
      <c r="AJ18" s="232">
        <v>19</v>
      </c>
      <c r="AK18" s="231">
        <v>5</v>
      </c>
      <c r="AL18" s="231">
        <v>11</v>
      </c>
      <c r="AM18" s="231">
        <v>0</v>
      </c>
      <c r="AN18" s="231">
        <v>0</v>
      </c>
      <c r="AO18" s="232">
        <v>16</v>
      </c>
      <c r="AP18" s="231">
        <v>9</v>
      </c>
      <c r="AQ18" s="231">
        <v>38</v>
      </c>
      <c r="AR18" s="231">
        <v>0</v>
      </c>
      <c r="AS18" s="231">
        <v>0</v>
      </c>
      <c r="AT18" s="232">
        <v>47</v>
      </c>
      <c r="AU18" s="231">
        <v>256</v>
      </c>
      <c r="AV18" s="231">
        <v>755</v>
      </c>
      <c r="AW18" s="231">
        <v>0</v>
      </c>
      <c r="AX18" s="289">
        <v>0</v>
      </c>
      <c r="AY18" s="233">
        <v>1011</v>
      </c>
      <c r="AZ18" s="234"/>
      <c r="BA18" s="308"/>
      <c r="BB18" s="308"/>
      <c r="BC18" s="272"/>
      <c r="BE18" s="234"/>
      <c r="BJ18" s="234"/>
      <c r="BO18" s="234"/>
      <c r="BT18" s="234"/>
      <c r="BY18" s="234"/>
      <c r="CD18" s="234"/>
      <c r="CI18" s="234"/>
      <c r="CN18" s="234"/>
      <c r="CS18" s="234"/>
      <c r="CT18" s="234"/>
      <c r="CU18" s="234"/>
      <c r="CV18" s="234"/>
      <c r="CW18" s="234"/>
      <c r="CX18" s="234"/>
    </row>
    <row r="19" spans="1:102" ht="20.149999999999999" customHeight="1" x14ac:dyDescent="0.65">
      <c r="A19" s="230" t="s">
        <v>84</v>
      </c>
      <c r="B19" s="231">
        <v>153</v>
      </c>
      <c r="C19" s="231">
        <v>132</v>
      </c>
      <c r="D19" s="231">
        <v>0</v>
      </c>
      <c r="E19" s="231">
        <v>0</v>
      </c>
      <c r="F19" s="232">
        <v>285</v>
      </c>
      <c r="G19" s="231">
        <v>9</v>
      </c>
      <c r="H19" s="231">
        <v>8</v>
      </c>
      <c r="I19" s="231">
        <v>0</v>
      </c>
      <c r="J19" s="231">
        <v>0</v>
      </c>
      <c r="K19" s="232">
        <v>17</v>
      </c>
      <c r="L19" s="231">
        <v>21</v>
      </c>
      <c r="M19" s="231">
        <v>28</v>
      </c>
      <c r="N19" s="231">
        <v>0</v>
      </c>
      <c r="O19" s="231">
        <v>0</v>
      </c>
      <c r="P19" s="232">
        <v>49</v>
      </c>
      <c r="Q19" s="231">
        <v>1</v>
      </c>
      <c r="R19" s="231">
        <v>0</v>
      </c>
      <c r="S19" s="231">
        <v>0</v>
      </c>
      <c r="T19" s="231">
        <v>0</v>
      </c>
      <c r="U19" s="232">
        <v>1</v>
      </c>
      <c r="V19" s="231">
        <v>66</v>
      </c>
      <c r="W19" s="231">
        <v>62</v>
      </c>
      <c r="X19" s="231">
        <v>0</v>
      </c>
      <c r="Y19" s="231">
        <v>0</v>
      </c>
      <c r="Z19" s="232">
        <v>128</v>
      </c>
      <c r="AA19" s="231">
        <v>0</v>
      </c>
      <c r="AB19" s="231">
        <v>1</v>
      </c>
      <c r="AC19" s="231">
        <v>0</v>
      </c>
      <c r="AD19" s="231">
        <v>0</v>
      </c>
      <c r="AE19" s="232">
        <v>1</v>
      </c>
      <c r="AF19" s="231">
        <v>4</v>
      </c>
      <c r="AG19" s="231">
        <v>4</v>
      </c>
      <c r="AH19" s="231">
        <v>0</v>
      </c>
      <c r="AI19" s="231">
        <v>0</v>
      </c>
      <c r="AJ19" s="232">
        <v>8</v>
      </c>
      <c r="AK19" s="231">
        <v>0</v>
      </c>
      <c r="AL19" s="231">
        <v>6</v>
      </c>
      <c r="AM19" s="231">
        <v>0</v>
      </c>
      <c r="AN19" s="231">
        <v>0</v>
      </c>
      <c r="AO19" s="232">
        <v>6</v>
      </c>
      <c r="AP19" s="231">
        <v>45</v>
      </c>
      <c r="AQ19" s="231">
        <v>47</v>
      </c>
      <c r="AR19" s="231">
        <v>0</v>
      </c>
      <c r="AS19" s="231">
        <v>1</v>
      </c>
      <c r="AT19" s="232">
        <v>93</v>
      </c>
      <c r="AU19" s="231">
        <v>299</v>
      </c>
      <c r="AV19" s="231">
        <v>288</v>
      </c>
      <c r="AW19" s="231">
        <v>0</v>
      </c>
      <c r="AX19" s="289">
        <v>1</v>
      </c>
      <c r="AY19" s="233">
        <v>588</v>
      </c>
      <c r="AZ19" s="234"/>
      <c r="BA19" s="308"/>
      <c r="BB19" s="308"/>
      <c r="BC19" s="272"/>
      <c r="BE19" s="234"/>
      <c r="BJ19" s="234"/>
      <c r="BO19" s="234"/>
      <c r="BT19" s="234"/>
      <c r="BY19" s="234"/>
      <c r="CD19" s="234"/>
      <c r="CI19" s="234"/>
      <c r="CN19" s="234"/>
      <c r="CS19" s="234"/>
      <c r="CT19" s="234"/>
      <c r="CU19" s="234"/>
      <c r="CV19" s="234"/>
      <c r="CW19" s="234"/>
      <c r="CX19" s="234"/>
    </row>
    <row r="20" spans="1:102" ht="20.149999999999999" customHeight="1" x14ac:dyDescent="0.65">
      <c r="A20" s="230" t="s">
        <v>85</v>
      </c>
      <c r="B20" s="231">
        <v>83</v>
      </c>
      <c r="C20" s="231">
        <v>93</v>
      </c>
      <c r="D20" s="231">
        <v>0</v>
      </c>
      <c r="E20" s="231">
        <v>0</v>
      </c>
      <c r="F20" s="232">
        <v>176</v>
      </c>
      <c r="G20" s="231">
        <v>4</v>
      </c>
      <c r="H20" s="231">
        <v>13</v>
      </c>
      <c r="I20" s="231">
        <v>0</v>
      </c>
      <c r="J20" s="231">
        <v>0</v>
      </c>
      <c r="K20" s="232">
        <v>17</v>
      </c>
      <c r="L20" s="231">
        <v>23</v>
      </c>
      <c r="M20" s="231">
        <v>29</v>
      </c>
      <c r="N20" s="231">
        <v>0</v>
      </c>
      <c r="O20" s="231">
        <v>0</v>
      </c>
      <c r="P20" s="232">
        <v>52</v>
      </c>
      <c r="Q20" s="231">
        <v>3</v>
      </c>
      <c r="R20" s="231">
        <v>1</v>
      </c>
      <c r="S20" s="231">
        <v>0</v>
      </c>
      <c r="T20" s="231">
        <v>0</v>
      </c>
      <c r="U20" s="232">
        <v>4</v>
      </c>
      <c r="V20" s="231">
        <v>38</v>
      </c>
      <c r="W20" s="231">
        <v>59</v>
      </c>
      <c r="X20" s="231">
        <v>0</v>
      </c>
      <c r="Y20" s="231">
        <v>0</v>
      </c>
      <c r="Z20" s="232">
        <v>97</v>
      </c>
      <c r="AA20" s="231">
        <v>4</v>
      </c>
      <c r="AB20" s="231">
        <v>0</v>
      </c>
      <c r="AC20" s="231">
        <v>0</v>
      </c>
      <c r="AD20" s="231">
        <v>0</v>
      </c>
      <c r="AE20" s="232">
        <v>4</v>
      </c>
      <c r="AF20" s="231">
        <v>2</v>
      </c>
      <c r="AG20" s="231">
        <v>1</v>
      </c>
      <c r="AH20" s="231">
        <v>0</v>
      </c>
      <c r="AI20" s="231">
        <v>0</v>
      </c>
      <c r="AJ20" s="232">
        <v>3</v>
      </c>
      <c r="AK20" s="231">
        <v>5</v>
      </c>
      <c r="AL20" s="231">
        <v>6</v>
      </c>
      <c r="AM20" s="231">
        <v>0</v>
      </c>
      <c r="AN20" s="231">
        <v>0</v>
      </c>
      <c r="AO20" s="232">
        <v>11</v>
      </c>
      <c r="AP20" s="231">
        <v>58</v>
      </c>
      <c r="AQ20" s="231">
        <v>52</v>
      </c>
      <c r="AR20" s="231">
        <v>0</v>
      </c>
      <c r="AS20" s="231">
        <v>1</v>
      </c>
      <c r="AT20" s="232">
        <v>111</v>
      </c>
      <c r="AU20" s="231">
        <v>220</v>
      </c>
      <c r="AV20" s="231">
        <v>254</v>
      </c>
      <c r="AW20" s="231">
        <v>0</v>
      </c>
      <c r="AX20" s="289">
        <v>1</v>
      </c>
      <c r="AY20" s="233">
        <v>475</v>
      </c>
      <c r="AZ20" s="234"/>
      <c r="BA20" s="308"/>
      <c r="BB20" s="308"/>
      <c r="BC20" s="272"/>
      <c r="BE20" s="234"/>
      <c r="BJ20" s="234"/>
      <c r="BO20" s="234"/>
      <c r="BT20" s="234"/>
      <c r="BY20" s="234"/>
      <c r="CD20" s="234"/>
      <c r="CI20" s="234"/>
      <c r="CN20" s="234"/>
      <c r="CS20" s="234"/>
      <c r="CT20" s="234"/>
      <c r="CU20" s="234"/>
      <c r="CV20" s="234"/>
      <c r="CW20" s="234"/>
      <c r="CX20" s="234"/>
    </row>
    <row r="21" spans="1:102" ht="20.149999999999999" customHeight="1" x14ac:dyDescent="0.65">
      <c r="A21" s="230" t="s">
        <v>101</v>
      </c>
      <c r="B21" s="231">
        <v>5</v>
      </c>
      <c r="C21" s="231">
        <v>2</v>
      </c>
      <c r="D21" s="231">
        <v>0</v>
      </c>
      <c r="E21" s="231">
        <v>0</v>
      </c>
      <c r="F21" s="232">
        <v>7</v>
      </c>
      <c r="G21" s="231">
        <v>0</v>
      </c>
      <c r="H21" s="231">
        <v>2</v>
      </c>
      <c r="I21" s="231">
        <v>0</v>
      </c>
      <c r="J21" s="231">
        <v>0</v>
      </c>
      <c r="K21" s="232">
        <v>2</v>
      </c>
      <c r="L21" s="231">
        <v>0</v>
      </c>
      <c r="M21" s="231">
        <v>1</v>
      </c>
      <c r="N21" s="231">
        <v>0</v>
      </c>
      <c r="O21" s="231">
        <v>0</v>
      </c>
      <c r="P21" s="232">
        <v>1</v>
      </c>
      <c r="Q21" s="231">
        <v>0</v>
      </c>
      <c r="R21" s="231">
        <v>0</v>
      </c>
      <c r="S21" s="231">
        <v>0</v>
      </c>
      <c r="T21" s="231">
        <v>0</v>
      </c>
      <c r="U21" s="232">
        <v>0</v>
      </c>
      <c r="V21" s="231">
        <v>1</v>
      </c>
      <c r="W21" s="231">
        <v>3</v>
      </c>
      <c r="X21" s="231">
        <v>0</v>
      </c>
      <c r="Y21" s="231">
        <v>0</v>
      </c>
      <c r="Z21" s="232">
        <v>4</v>
      </c>
      <c r="AA21" s="231">
        <v>0</v>
      </c>
      <c r="AB21" s="231">
        <v>0</v>
      </c>
      <c r="AC21" s="231">
        <v>0</v>
      </c>
      <c r="AD21" s="231">
        <v>0</v>
      </c>
      <c r="AE21" s="232">
        <v>0</v>
      </c>
      <c r="AF21" s="231">
        <v>0</v>
      </c>
      <c r="AG21" s="231">
        <v>2</v>
      </c>
      <c r="AH21" s="231">
        <v>0</v>
      </c>
      <c r="AI21" s="231">
        <v>0</v>
      </c>
      <c r="AJ21" s="232">
        <v>2</v>
      </c>
      <c r="AK21" s="231">
        <v>0</v>
      </c>
      <c r="AL21" s="231">
        <v>0</v>
      </c>
      <c r="AM21" s="231">
        <v>0</v>
      </c>
      <c r="AN21" s="231">
        <v>0</v>
      </c>
      <c r="AO21" s="232">
        <v>0</v>
      </c>
      <c r="AP21" s="231">
        <v>1</v>
      </c>
      <c r="AQ21" s="231">
        <v>1</v>
      </c>
      <c r="AR21" s="231">
        <v>0</v>
      </c>
      <c r="AS21" s="231">
        <v>0</v>
      </c>
      <c r="AT21" s="232">
        <v>2</v>
      </c>
      <c r="AU21" s="231">
        <v>7</v>
      </c>
      <c r="AV21" s="231">
        <v>11</v>
      </c>
      <c r="AW21" s="231">
        <v>0</v>
      </c>
      <c r="AX21" s="289">
        <v>0</v>
      </c>
      <c r="AY21" s="233">
        <v>18</v>
      </c>
      <c r="AZ21" s="234"/>
      <c r="BA21" s="308"/>
      <c r="BB21" s="308"/>
      <c r="BC21" s="272"/>
      <c r="BE21" s="234"/>
      <c r="BJ21" s="234"/>
      <c r="BO21" s="234"/>
      <c r="BT21" s="234"/>
      <c r="BY21" s="234"/>
      <c r="CD21" s="234"/>
      <c r="CI21" s="234"/>
      <c r="CN21" s="234"/>
      <c r="CS21" s="234"/>
      <c r="CT21" s="234"/>
      <c r="CU21" s="234"/>
      <c r="CV21" s="234"/>
      <c r="CW21" s="234"/>
      <c r="CX21" s="234"/>
    </row>
    <row r="22" spans="1:102" ht="20.149999999999999" customHeight="1" x14ac:dyDescent="0.65">
      <c r="A22" s="230" t="s">
        <v>8</v>
      </c>
      <c r="B22" s="231">
        <v>1</v>
      </c>
      <c r="C22" s="231">
        <v>0</v>
      </c>
      <c r="D22" s="231">
        <v>0</v>
      </c>
      <c r="E22" s="231">
        <v>0</v>
      </c>
      <c r="F22" s="232">
        <v>1</v>
      </c>
      <c r="G22" s="231">
        <v>0</v>
      </c>
      <c r="H22" s="231">
        <v>0</v>
      </c>
      <c r="I22" s="231">
        <v>0</v>
      </c>
      <c r="J22" s="231">
        <v>0</v>
      </c>
      <c r="K22" s="232">
        <v>0</v>
      </c>
      <c r="L22" s="231">
        <v>1</v>
      </c>
      <c r="M22" s="231">
        <v>0</v>
      </c>
      <c r="N22" s="231">
        <v>0</v>
      </c>
      <c r="O22" s="231">
        <v>0</v>
      </c>
      <c r="P22" s="232">
        <v>1</v>
      </c>
      <c r="Q22" s="231">
        <v>0</v>
      </c>
      <c r="R22" s="231">
        <v>0</v>
      </c>
      <c r="S22" s="231">
        <v>0</v>
      </c>
      <c r="T22" s="231">
        <v>0</v>
      </c>
      <c r="U22" s="232">
        <v>0</v>
      </c>
      <c r="V22" s="231">
        <v>0</v>
      </c>
      <c r="W22" s="231">
        <v>0</v>
      </c>
      <c r="X22" s="231">
        <v>0</v>
      </c>
      <c r="Y22" s="231">
        <v>0</v>
      </c>
      <c r="Z22" s="232">
        <v>0</v>
      </c>
      <c r="AA22" s="231">
        <v>0</v>
      </c>
      <c r="AB22" s="231">
        <v>0</v>
      </c>
      <c r="AC22" s="231">
        <v>0</v>
      </c>
      <c r="AD22" s="231">
        <v>0</v>
      </c>
      <c r="AE22" s="232">
        <v>0</v>
      </c>
      <c r="AF22" s="231">
        <v>0</v>
      </c>
      <c r="AG22" s="231">
        <v>0</v>
      </c>
      <c r="AH22" s="231">
        <v>0</v>
      </c>
      <c r="AI22" s="231">
        <v>0</v>
      </c>
      <c r="AJ22" s="232">
        <v>0</v>
      </c>
      <c r="AK22" s="231">
        <v>0</v>
      </c>
      <c r="AL22" s="231">
        <v>0</v>
      </c>
      <c r="AM22" s="231">
        <v>0</v>
      </c>
      <c r="AN22" s="231">
        <v>0</v>
      </c>
      <c r="AO22" s="232">
        <v>0</v>
      </c>
      <c r="AP22" s="231">
        <v>0</v>
      </c>
      <c r="AQ22" s="231">
        <v>0</v>
      </c>
      <c r="AR22" s="231">
        <v>0</v>
      </c>
      <c r="AS22" s="231">
        <v>0</v>
      </c>
      <c r="AT22" s="232">
        <v>0</v>
      </c>
      <c r="AU22" s="231">
        <v>2</v>
      </c>
      <c r="AV22" s="231">
        <v>0</v>
      </c>
      <c r="AW22" s="231">
        <v>0</v>
      </c>
      <c r="AX22" s="289">
        <v>0</v>
      </c>
      <c r="AY22" s="233">
        <v>2</v>
      </c>
      <c r="AZ22" s="234"/>
      <c r="BA22" s="308"/>
      <c r="BB22" s="308"/>
      <c r="BC22" s="272"/>
      <c r="BE22" s="234"/>
      <c r="BJ22" s="234"/>
      <c r="BO22" s="234"/>
      <c r="BT22" s="234"/>
      <c r="BY22" s="234"/>
      <c r="CD22" s="234"/>
      <c r="CI22" s="234"/>
      <c r="CN22" s="234"/>
      <c r="CS22" s="234"/>
      <c r="CT22" s="234"/>
      <c r="CU22" s="234"/>
      <c r="CV22" s="234"/>
      <c r="CW22" s="234"/>
      <c r="CX22" s="234"/>
    </row>
    <row r="23" spans="1:102" ht="20.149999999999999" customHeight="1" x14ac:dyDescent="0.65">
      <c r="A23" s="230" t="s">
        <v>87</v>
      </c>
      <c r="B23" s="231">
        <v>1</v>
      </c>
      <c r="C23" s="231">
        <v>1</v>
      </c>
      <c r="D23" s="231">
        <v>0</v>
      </c>
      <c r="E23" s="231">
        <v>0</v>
      </c>
      <c r="F23" s="232">
        <v>2</v>
      </c>
      <c r="G23" s="231">
        <v>0</v>
      </c>
      <c r="H23" s="231">
        <v>0</v>
      </c>
      <c r="I23" s="231">
        <v>0</v>
      </c>
      <c r="J23" s="231">
        <v>0</v>
      </c>
      <c r="K23" s="232">
        <v>0</v>
      </c>
      <c r="L23" s="231">
        <v>0</v>
      </c>
      <c r="M23" s="231">
        <v>0</v>
      </c>
      <c r="N23" s="231">
        <v>0</v>
      </c>
      <c r="O23" s="231">
        <v>0</v>
      </c>
      <c r="P23" s="232">
        <v>0</v>
      </c>
      <c r="Q23" s="231">
        <v>0</v>
      </c>
      <c r="R23" s="231">
        <v>0</v>
      </c>
      <c r="S23" s="231">
        <v>0</v>
      </c>
      <c r="T23" s="231">
        <v>0</v>
      </c>
      <c r="U23" s="232">
        <v>0</v>
      </c>
      <c r="V23" s="231">
        <v>1</v>
      </c>
      <c r="W23" s="231">
        <v>0</v>
      </c>
      <c r="X23" s="231">
        <v>0</v>
      </c>
      <c r="Y23" s="231">
        <v>0</v>
      </c>
      <c r="Z23" s="232">
        <v>1</v>
      </c>
      <c r="AA23" s="231">
        <v>0</v>
      </c>
      <c r="AB23" s="231">
        <v>0</v>
      </c>
      <c r="AC23" s="231">
        <v>0</v>
      </c>
      <c r="AD23" s="231">
        <v>0</v>
      </c>
      <c r="AE23" s="232">
        <v>0</v>
      </c>
      <c r="AF23" s="231">
        <v>0</v>
      </c>
      <c r="AG23" s="231">
        <v>0</v>
      </c>
      <c r="AH23" s="231">
        <v>0</v>
      </c>
      <c r="AI23" s="231">
        <v>0</v>
      </c>
      <c r="AJ23" s="232">
        <v>0</v>
      </c>
      <c r="AK23" s="231">
        <v>0</v>
      </c>
      <c r="AL23" s="231">
        <v>0</v>
      </c>
      <c r="AM23" s="231">
        <v>0</v>
      </c>
      <c r="AN23" s="231">
        <v>0</v>
      </c>
      <c r="AO23" s="232">
        <v>0</v>
      </c>
      <c r="AP23" s="231">
        <v>0</v>
      </c>
      <c r="AQ23" s="231">
        <v>0</v>
      </c>
      <c r="AR23" s="231">
        <v>0</v>
      </c>
      <c r="AS23" s="231">
        <v>0</v>
      </c>
      <c r="AT23" s="232">
        <v>0</v>
      </c>
      <c r="AU23" s="231">
        <v>2</v>
      </c>
      <c r="AV23" s="231">
        <v>1</v>
      </c>
      <c r="AW23" s="231">
        <v>0</v>
      </c>
      <c r="AX23" s="289">
        <v>0</v>
      </c>
      <c r="AY23" s="233">
        <v>3</v>
      </c>
      <c r="AZ23" s="234"/>
      <c r="BA23" s="308"/>
      <c r="BB23" s="308"/>
      <c r="BC23" s="272"/>
      <c r="BE23" s="234"/>
      <c r="BJ23" s="234"/>
      <c r="BO23" s="234"/>
      <c r="BT23" s="234"/>
      <c r="BY23" s="234"/>
      <c r="CD23" s="234"/>
      <c r="CI23" s="234"/>
      <c r="CN23" s="234"/>
      <c r="CS23" s="234"/>
      <c r="CT23" s="234"/>
      <c r="CU23" s="234"/>
      <c r="CV23" s="234"/>
      <c r="CW23" s="234"/>
      <c r="CX23" s="234"/>
    </row>
    <row r="24" spans="1:102" s="238" customFormat="1" ht="20.149999999999999" customHeight="1" x14ac:dyDescent="0.7">
      <c r="A24" s="235" t="s">
        <v>119</v>
      </c>
      <c r="B24" s="236">
        <f>SUM(B5:B23)</f>
        <v>1929</v>
      </c>
      <c r="C24" s="236">
        <f t="shared" ref="C24:AY24" si="0">SUM(C5:C23)</f>
        <v>1631</v>
      </c>
      <c r="D24" s="236">
        <f t="shared" si="0"/>
        <v>2</v>
      </c>
      <c r="E24" s="236">
        <f>SUM(E5:E23)</f>
        <v>50</v>
      </c>
      <c r="F24" s="237">
        <f t="shared" si="0"/>
        <v>3612</v>
      </c>
      <c r="G24" s="236">
        <f t="shared" si="0"/>
        <v>151</v>
      </c>
      <c r="H24" s="236">
        <f t="shared" si="0"/>
        <v>259</v>
      </c>
      <c r="I24" s="236">
        <f t="shared" si="0"/>
        <v>0</v>
      </c>
      <c r="J24" s="236">
        <f>SUM(J5:J23)</f>
        <v>6</v>
      </c>
      <c r="K24" s="237">
        <f t="shared" si="0"/>
        <v>416</v>
      </c>
      <c r="L24" s="236">
        <f t="shared" si="0"/>
        <v>283</v>
      </c>
      <c r="M24" s="236">
        <f t="shared" si="0"/>
        <v>468</v>
      </c>
      <c r="N24" s="236">
        <f t="shared" si="0"/>
        <v>0</v>
      </c>
      <c r="O24" s="236">
        <f>SUM(O5:O23)</f>
        <v>20</v>
      </c>
      <c r="P24" s="237">
        <f t="shared" si="0"/>
        <v>771</v>
      </c>
      <c r="Q24" s="236">
        <f t="shared" si="0"/>
        <v>18</v>
      </c>
      <c r="R24" s="236">
        <f t="shared" si="0"/>
        <v>29</v>
      </c>
      <c r="S24" s="236">
        <f t="shared" si="0"/>
        <v>0</v>
      </c>
      <c r="T24" s="236">
        <f>SUM(T5:T23)</f>
        <v>0</v>
      </c>
      <c r="U24" s="237">
        <f t="shared" si="0"/>
        <v>47</v>
      </c>
      <c r="V24" s="236">
        <f t="shared" si="0"/>
        <v>789</v>
      </c>
      <c r="W24" s="236">
        <f t="shared" si="0"/>
        <v>1013</v>
      </c>
      <c r="X24" s="236">
        <f t="shared" si="0"/>
        <v>0</v>
      </c>
      <c r="Y24" s="236">
        <f>SUM(Y5:Y23)</f>
        <v>28</v>
      </c>
      <c r="Z24" s="237">
        <f t="shared" si="0"/>
        <v>1830</v>
      </c>
      <c r="AA24" s="236">
        <f t="shared" si="0"/>
        <v>14</v>
      </c>
      <c r="AB24" s="236">
        <f t="shared" si="0"/>
        <v>10</v>
      </c>
      <c r="AC24" s="236">
        <f t="shared" si="0"/>
        <v>0</v>
      </c>
      <c r="AD24" s="236">
        <f>SUM(AD5:AD23)</f>
        <v>0</v>
      </c>
      <c r="AE24" s="237">
        <f t="shared" si="0"/>
        <v>24</v>
      </c>
      <c r="AF24" s="236">
        <f t="shared" si="0"/>
        <v>69</v>
      </c>
      <c r="AG24" s="236">
        <f t="shared" si="0"/>
        <v>81</v>
      </c>
      <c r="AH24" s="236">
        <f t="shared" si="0"/>
        <v>0</v>
      </c>
      <c r="AI24" s="236">
        <f>SUM(AI5:AI23)</f>
        <v>0</v>
      </c>
      <c r="AJ24" s="237">
        <f t="shared" si="0"/>
        <v>150</v>
      </c>
      <c r="AK24" s="236">
        <f t="shared" si="0"/>
        <v>51</v>
      </c>
      <c r="AL24" s="236">
        <f t="shared" si="0"/>
        <v>69</v>
      </c>
      <c r="AM24" s="236">
        <f t="shared" si="0"/>
        <v>0</v>
      </c>
      <c r="AN24" s="236">
        <f>SUM(AN5:AN23)</f>
        <v>9</v>
      </c>
      <c r="AO24" s="237">
        <f t="shared" si="0"/>
        <v>129</v>
      </c>
      <c r="AP24" s="236">
        <f t="shared" si="0"/>
        <v>211</v>
      </c>
      <c r="AQ24" s="236">
        <f t="shared" si="0"/>
        <v>280</v>
      </c>
      <c r="AR24" s="236">
        <f t="shared" si="0"/>
        <v>0</v>
      </c>
      <c r="AS24" s="236">
        <f>SUM(AS5:AS23)</f>
        <v>22</v>
      </c>
      <c r="AT24" s="237">
        <f t="shared" si="0"/>
        <v>513</v>
      </c>
      <c r="AU24" s="236">
        <f t="shared" si="0"/>
        <v>3515</v>
      </c>
      <c r="AV24" s="236">
        <f t="shared" si="0"/>
        <v>3840</v>
      </c>
      <c r="AW24" s="236">
        <f t="shared" si="0"/>
        <v>2</v>
      </c>
      <c r="AX24" s="236">
        <f>SUM(AX5:AX23)</f>
        <v>135</v>
      </c>
      <c r="AY24" s="237">
        <f t="shared" si="0"/>
        <v>7492</v>
      </c>
      <c r="AZ24" s="234"/>
      <c r="BA24" s="308"/>
      <c r="BB24" s="308"/>
      <c r="BC24" s="272"/>
      <c r="BD24" s="177"/>
      <c r="BE24" s="234"/>
      <c r="BF24" s="177"/>
      <c r="BG24" s="177"/>
      <c r="BH24" s="177"/>
      <c r="BI24" s="177"/>
      <c r="BJ24" s="234"/>
      <c r="BK24" s="177"/>
      <c r="BL24" s="177"/>
      <c r="BM24" s="177"/>
      <c r="BN24" s="177"/>
      <c r="BO24" s="234"/>
      <c r="BP24" s="177"/>
      <c r="BQ24" s="177"/>
      <c r="BR24" s="177"/>
      <c r="BS24" s="177"/>
      <c r="BT24" s="234"/>
      <c r="BU24" s="177"/>
      <c r="BV24" s="177"/>
      <c r="BW24" s="177"/>
      <c r="BX24" s="177"/>
      <c r="BY24" s="234"/>
      <c r="BZ24" s="177"/>
      <c r="CA24" s="177"/>
      <c r="CB24" s="177"/>
      <c r="CC24" s="177"/>
      <c r="CD24" s="234"/>
      <c r="CE24" s="177"/>
      <c r="CF24" s="177"/>
      <c r="CG24" s="177"/>
      <c r="CH24" s="177"/>
      <c r="CI24" s="234"/>
      <c r="CJ24" s="177"/>
      <c r="CK24" s="177"/>
      <c r="CL24" s="177"/>
      <c r="CM24" s="177"/>
      <c r="CN24" s="234"/>
      <c r="CO24" s="177"/>
      <c r="CP24" s="177"/>
      <c r="CQ24" s="177"/>
      <c r="CR24" s="177"/>
      <c r="CS24" s="234"/>
      <c r="CT24" s="234"/>
      <c r="CU24" s="234"/>
      <c r="CV24" s="234"/>
      <c r="CW24" s="234"/>
      <c r="CX24" s="234"/>
    </row>
    <row r="25" spans="1:102" s="238" customFormat="1" ht="20.149999999999999" customHeight="1" thickBot="1" x14ac:dyDescent="0.85">
      <c r="A25" s="239" t="s">
        <v>120</v>
      </c>
      <c r="B25" s="240"/>
      <c r="C25" s="241"/>
      <c r="D25" s="241"/>
      <c r="E25" s="241"/>
      <c r="F25" s="244">
        <f>F24/$AY$24*100</f>
        <v>48.21142552055526</v>
      </c>
      <c r="G25" s="240"/>
      <c r="H25" s="241"/>
      <c r="I25" s="241"/>
      <c r="J25" s="241"/>
      <c r="K25" s="244">
        <f>K24/$AY$24*100</f>
        <v>5.5525894287239721</v>
      </c>
      <c r="L25" s="240"/>
      <c r="M25" s="241"/>
      <c r="N25" s="241"/>
      <c r="O25" s="241"/>
      <c r="P25" s="244">
        <f>P24/$AY$24*100</f>
        <v>10.290977042178323</v>
      </c>
      <c r="Q25" s="240"/>
      <c r="R25" s="241"/>
      <c r="S25" s="241"/>
      <c r="T25" s="241"/>
      <c r="U25" s="244">
        <f>U24/$AY$24*100</f>
        <v>0.62733582487987183</v>
      </c>
      <c r="V25" s="240"/>
      <c r="W25" s="241"/>
      <c r="X25" s="241"/>
      <c r="Y25" s="241"/>
      <c r="Z25" s="244">
        <f>Z24/$AY$24*100</f>
        <v>24.426054458088629</v>
      </c>
      <c r="AA25" s="240"/>
      <c r="AB25" s="241"/>
      <c r="AC25" s="241"/>
      <c r="AD25" s="241"/>
      <c r="AE25" s="244">
        <f>AE24/$AY$24*100</f>
        <v>0.32034169781099836</v>
      </c>
      <c r="AF25" s="240"/>
      <c r="AG25" s="241"/>
      <c r="AH25" s="241"/>
      <c r="AI25" s="241"/>
      <c r="AJ25" s="244">
        <f>AJ24/$AY$24*100</f>
        <v>2.0021356113187401</v>
      </c>
      <c r="AK25" s="240"/>
      <c r="AL25" s="241"/>
      <c r="AM25" s="241"/>
      <c r="AN25" s="241"/>
      <c r="AO25" s="244">
        <f>AO24/$AY$24*100</f>
        <v>1.7218366257341164</v>
      </c>
      <c r="AP25" s="240"/>
      <c r="AQ25" s="241"/>
      <c r="AR25" s="241"/>
      <c r="AS25" s="241"/>
      <c r="AT25" s="244">
        <f>AT24/$AY$24*100</f>
        <v>6.8473037907100913</v>
      </c>
      <c r="AU25" s="241">
        <f>AU24/$AY$24*100</f>
        <v>46.916711158569143</v>
      </c>
      <c r="AV25" s="241">
        <f>AV24/$AY$24*100</f>
        <v>51.254671649759743</v>
      </c>
      <c r="AW25" s="241">
        <f>AW24/$AY$24*100</f>
        <v>2.6695141484249865E-2</v>
      </c>
      <c r="AX25" s="241">
        <f>AX24/$AY$24*100</f>
        <v>1.801922050186866</v>
      </c>
      <c r="AY25" s="242"/>
      <c r="BA25" s="273"/>
      <c r="BB25" s="274"/>
      <c r="BC25" s="274"/>
    </row>
    <row r="26" spans="1:102" x14ac:dyDescent="0.65">
      <c r="A26" s="166" t="s">
        <v>773</v>
      </c>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BA26" s="273"/>
      <c r="BB26" s="274"/>
      <c r="BC26" s="274"/>
    </row>
    <row r="27" spans="1:102" ht="14.25" customHeight="1" x14ac:dyDescent="0.65">
      <c r="A27" s="9"/>
      <c r="F27" s="234"/>
      <c r="K27" s="290"/>
      <c r="P27" s="290"/>
      <c r="U27" s="290"/>
      <c r="Z27" s="290"/>
      <c r="AE27" s="290"/>
      <c r="AJ27" s="290"/>
      <c r="AO27" s="290"/>
      <c r="AT27" s="290"/>
      <c r="AX27" s="234"/>
      <c r="BA27" s="273"/>
      <c r="BB27" s="274"/>
      <c r="BC27" s="274"/>
    </row>
    <row r="28" spans="1:102" ht="27.65" customHeight="1" x14ac:dyDescent="0.65">
      <c r="A28" s="90" t="s">
        <v>775</v>
      </c>
      <c r="AT28" s="177"/>
      <c r="BA28" s="273"/>
      <c r="BB28" s="274"/>
      <c r="BC28" s="274"/>
    </row>
    <row r="29" spans="1:102" ht="18" customHeight="1" x14ac:dyDescent="0.65">
      <c r="A29" s="9" t="s">
        <v>776</v>
      </c>
      <c r="P29" s="290"/>
      <c r="AU29" s="234"/>
      <c r="AV29" s="234"/>
      <c r="AW29" s="234"/>
      <c r="AX29" s="234"/>
      <c r="AY29" s="234"/>
      <c r="BA29" s="273"/>
      <c r="BB29" s="274"/>
      <c r="BC29" s="274"/>
    </row>
    <row r="30" spans="1:102" x14ac:dyDescent="0.65">
      <c r="A30" s="125"/>
      <c r="BA30" s="273"/>
      <c r="BB30" s="274"/>
      <c r="BC30" s="274"/>
    </row>
    <row r="31" spans="1:102" x14ac:dyDescent="0.65">
      <c r="A31" s="125"/>
      <c r="BA31" s="273"/>
      <c r="BB31" s="274"/>
      <c r="BC31" s="274"/>
    </row>
    <row r="32" spans="1:102" x14ac:dyDescent="0.65">
      <c r="A32" s="125"/>
      <c r="BA32" s="273"/>
      <c r="BB32" s="274"/>
      <c r="BC32" s="274"/>
    </row>
    <row r="33" spans="53:55" x14ac:dyDescent="0.65">
      <c r="BA33" s="273"/>
      <c r="BB33" s="274"/>
      <c r="BC33" s="274"/>
    </row>
    <row r="34" spans="53:55" x14ac:dyDescent="0.65">
      <c r="BA34" s="273"/>
      <c r="BB34" s="274"/>
      <c r="BC34" s="274"/>
    </row>
    <row r="35" spans="53:55" x14ac:dyDescent="0.65">
      <c r="BA35" s="273"/>
      <c r="BB35" s="274"/>
      <c r="BC35" s="274"/>
    </row>
    <row r="36" spans="53:55" x14ac:dyDescent="0.65">
      <c r="BA36" s="273"/>
      <c r="BB36" s="274"/>
      <c r="BC36" s="274"/>
    </row>
    <row r="37" spans="53:55" x14ac:dyDescent="0.65">
      <c r="BA37" s="273"/>
      <c r="BB37" s="274"/>
      <c r="BC37" s="274"/>
    </row>
    <row r="38" spans="53:55" x14ac:dyDescent="0.65">
      <c r="BA38" s="273"/>
      <c r="BB38" s="274"/>
      <c r="BC38" s="274"/>
    </row>
    <row r="39" spans="53:55" x14ac:dyDescent="0.65">
      <c r="BA39" s="273"/>
      <c r="BB39" s="274"/>
      <c r="BC39" s="274"/>
    </row>
    <row r="40" spans="53:55" x14ac:dyDescent="0.65">
      <c r="BA40" s="273"/>
      <c r="BB40" s="274"/>
      <c r="BC40" s="274"/>
    </row>
    <row r="41" spans="53:55" x14ac:dyDescent="0.65">
      <c r="BA41" s="273"/>
      <c r="BB41" s="274"/>
      <c r="BC41" s="274"/>
    </row>
    <row r="42" spans="53:55" x14ac:dyDescent="0.65">
      <c r="BA42" s="273"/>
      <c r="BB42" s="274"/>
      <c r="BC42" s="274"/>
    </row>
    <row r="43" spans="53:55" x14ac:dyDescent="0.65">
      <c r="BA43" s="273"/>
      <c r="BB43" s="274"/>
      <c r="BC43" s="274"/>
    </row>
    <row r="44" spans="53:55" x14ac:dyDescent="0.65">
      <c r="BA44" s="273"/>
      <c r="BB44" s="274"/>
      <c r="BC44" s="274"/>
    </row>
    <row r="45" spans="53:55" x14ac:dyDescent="0.65">
      <c r="BA45" s="273"/>
      <c r="BB45" s="274"/>
      <c r="BC45" s="274"/>
    </row>
  </sheetData>
  <autoFilter ref="A4:AY4" xr:uid="{E89F452C-7C38-423F-93ED-CA876EFB1FEC}"/>
  <mergeCells count="10">
    <mergeCell ref="B3:F3"/>
    <mergeCell ref="G3:K3"/>
    <mergeCell ref="L3:P3"/>
    <mergeCell ref="AU3:AY3"/>
    <mergeCell ref="Q3:U3"/>
    <mergeCell ref="V3:Z3"/>
    <mergeCell ref="AA3:AE3"/>
    <mergeCell ref="AF3:AJ3"/>
    <mergeCell ref="AK3:AO3"/>
    <mergeCell ref="AP3:AT3"/>
  </mergeCells>
  <conditionalFormatting sqref="G5:H23 K5:M23 P5:R23 U5:W23 Z5:AB23 AE5:AG23 AJ5:AL23 AO5:AQ23 AT5:AY23 A5:E23">
    <cfRule type="expression" dxfId="48" priority="10">
      <formula>MOD(ROW(),2)=0</formula>
    </cfRule>
  </conditionalFormatting>
  <conditionalFormatting sqref="F5:F23">
    <cfRule type="expression" dxfId="47" priority="9">
      <formula>MOD(ROW(),2)=0</formula>
    </cfRule>
  </conditionalFormatting>
  <conditionalFormatting sqref="I5:J23">
    <cfRule type="expression" dxfId="46" priority="8">
      <formula>MOD(ROW(),2)=0</formula>
    </cfRule>
  </conditionalFormatting>
  <conditionalFormatting sqref="N5:O23">
    <cfRule type="expression" dxfId="45" priority="7">
      <formula>MOD(ROW(),2)=0</formula>
    </cfRule>
  </conditionalFormatting>
  <conditionalFormatting sqref="S5:T23">
    <cfRule type="expression" dxfId="44" priority="6">
      <formula>MOD(ROW(),2)=0</formula>
    </cfRule>
  </conditionalFormatting>
  <conditionalFormatting sqref="X5:Y23">
    <cfRule type="expression" dxfId="43" priority="5">
      <formula>MOD(ROW(),2)=0</formula>
    </cfRule>
  </conditionalFormatting>
  <conditionalFormatting sqref="AC5:AD23">
    <cfRule type="expression" dxfId="42" priority="4">
      <formula>MOD(ROW(),2)=0</formula>
    </cfRule>
  </conditionalFormatting>
  <conditionalFormatting sqref="AH5:AI23">
    <cfRule type="expression" dxfId="41" priority="3">
      <formula>MOD(ROW(),2)=0</formula>
    </cfRule>
  </conditionalFormatting>
  <conditionalFormatting sqref="AM5:AN23">
    <cfRule type="expression" dxfId="40" priority="2">
      <formula>MOD(ROW(),2)=0</formula>
    </cfRule>
  </conditionalFormatting>
  <conditionalFormatting sqref="AR5:AS23">
    <cfRule type="expression" dxfId="39" priority="1">
      <formula>MOD(ROW(),2)=0</formula>
    </cfRule>
  </conditionalFormatting>
  <hyperlinks>
    <hyperlink ref="A2" location="TOC!A1" display="Return to Table of Contents" xr:uid="{5BF3118A-21D4-4FBD-A824-C4640395DD66}"/>
  </hyperlinks>
  <pageMargins left="0.25" right="0.25" top="0.75" bottom="0.75" header="0.3" footer="0.3"/>
  <pageSetup scale="82" fitToWidth="0" orientation="landscape" r:id="rId1"/>
  <headerFooter>
    <oddHeader>&amp;L2024-25 &amp;"Arial,Italic"Survey of Advanced Dental Education</oddHeader>
  </headerFooter>
  <colBreaks count="5" manualBreakCount="5">
    <brk id="11" max="28" man="1"/>
    <brk id="21" max="28" man="1"/>
    <brk id="31" max="79" man="1"/>
    <brk id="41" max="28" man="1"/>
    <brk id="5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5F42-669E-4B91-AF9E-53686B161CE1}">
  <sheetPr>
    <tabColor rgb="FF0070C0"/>
    <pageSetUpPr fitToPage="1"/>
  </sheetPr>
  <dimension ref="A1:BC45"/>
  <sheetViews>
    <sheetView zoomScaleNormal="100" workbookViewId="0">
      <pane xSplit="1" ySplit="4" topLeftCell="B5" activePane="bottomRight" state="frozen"/>
      <selection activeCell="A6" sqref="A6"/>
      <selection pane="topRight" activeCell="A6" sqref="A6"/>
      <selection pane="bottomLeft" activeCell="A6" sqref="A6"/>
      <selection pane="bottomRight"/>
    </sheetView>
  </sheetViews>
  <sheetFormatPr defaultColWidth="9.1328125" defaultRowHeight="14.25" x14ac:dyDescent="0.65"/>
  <cols>
    <col min="1" max="1" width="63" style="177" customWidth="1"/>
    <col min="2" max="10" width="9.40625" style="177" customWidth="1"/>
    <col min="11" max="11" width="9.40625" style="229" customWidth="1"/>
    <col min="12" max="15" width="9.40625" style="177" customWidth="1"/>
    <col min="16" max="16" width="9.40625" style="229" customWidth="1"/>
    <col min="17" max="20" width="9.40625" style="177" customWidth="1"/>
    <col min="21" max="21" width="9.40625" style="229" customWidth="1"/>
    <col min="22" max="25" width="9.40625" style="177" customWidth="1"/>
    <col min="26" max="26" width="9.40625" style="229" customWidth="1"/>
    <col min="27" max="30" width="9.40625" style="177" customWidth="1"/>
    <col min="31" max="31" width="9.40625" style="229" customWidth="1"/>
    <col min="32" max="35" width="9.40625" style="177" customWidth="1"/>
    <col min="36" max="36" width="9.40625" style="229" customWidth="1"/>
    <col min="37" max="40" width="9.40625" style="177" customWidth="1"/>
    <col min="41" max="41" width="9.40625" style="229" customWidth="1"/>
    <col min="42" max="45" width="9.40625" style="177" customWidth="1"/>
    <col min="46" max="46" width="9.40625" style="229" customWidth="1"/>
    <col min="47" max="50" width="9.40625" style="177" customWidth="1"/>
    <col min="51" max="51" width="9.40625" style="229" customWidth="1"/>
    <col min="52" max="52" width="9.1328125" style="177"/>
    <col min="53" max="55" width="9.1328125" style="243"/>
    <col min="56" max="16384" width="9.1328125" style="177"/>
  </cols>
  <sheetData>
    <row r="1" spans="1:55" ht="39.75" customHeight="1" x14ac:dyDescent="0.65">
      <c r="A1" s="223" t="s">
        <v>777</v>
      </c>
    </row>
    <row r="2" spans="1:55" ht="15.75" customHeight="1" thickBot="1" x14ac:dyDescent="0.8">
      <c r="A2" s="304" t="s">
        <v>3</v>
      </c>
    </row>
    <row r="3" spans="1:55" ht="60" customHeight="1" x14ac:dyDescent="0.7">
      <c r="A3" s="245"/>
      <c r="B3" s="322" t="s">
        <v>106</v>
      </c>
      <c r="C3" s="322"/>
      <c r="D3" s="322"/>
      <c r="E3" s="322"/>
      <c r="F3" s="322"/>
      <c r="G3" s="322" t="s">
        <v>107</v>
      </c>
      <c r="H3" s="322"/>
      <c r="I3" s="322"/>
      <c r="J3" s="322"/>
      <c r="K3" s="322"/>
      <c r="L3" s="322" t="s">
        <v>108</v>
      </c>
      <c r="M3" s="322"/>
      <c r="N3" s="322"/>
      <c r="O3" s="322"/>
      <c r="P3" s="322"/>
      <c r="Q3" s="322" t="s">
        <v>109</v>
      </c>
      <c r="R3" s="322"/>
      <c r="S3" s="322"/>
      <c r="T3" s="322"/>
      <c r="U3" s="322"/>
      <c r="V3" s="322" t="s">
        <v>110</v>
      </c>
      <c r="W3" s="322"/>
      <c r="X3" s="322"/>
      <c r="Y3" s="322"/>
      <c r="Z3" s="322"/>
      <c r="AA3" s="322" t="s">
        <v>111</v>
      </c>
      <c r="AB3" s="322"/>
      <c r="AC3" s="322"/>
      <c r="AD3" s="322"/>
      <c r="AE3" s="322"/>
      <c r="AF3" s="322" t="s">
        <v>112</v>
      </c>
      <c r="AG3" s="322"/>
      <c r="AH3" s="322"/>
      <c r="AI3" s="322"/>
      <c r="AJ3" s="322"/>
      <c r="AK3" s="322" t="s">
        <v>113</v>
      </c>
      <c r="AL3" s="322"/>
      <c r="AM3" s="322"/>
      <c r="AN3" s="322"/>
      <c r="AO3" s="322"/>
      <c r="AP3" s="322" t="s">
        <v>772</v>
      </c>
      <c r="AQ3" s="322"/>
      <c r="AR3" s="322"/>
      <c r="AS3" s="322"/>
      <c r="AT3" s="322"/>
      <c r="AU3" s="323" t="s">
        <v>114</v>
      </c>
      <c r="AV3" s="324"/>
      <c r="AW3" s="324"/>
      <c r="AX3" s="324"/>
      <c r="AY3" s="325"/>
    </row>
    <row r="4" spans="1:55" ht="30.75" customHeight="1" x14ac:dyDescent="0.65">
      <c r="A4" s="58" t="s">
        <v>96</v>
      </c>
      <c r="B4" s="247" t="s">
        <v>115</v>
      </c>
      <c r="C4" s="248" t="s">
        <v>116</v>
      </c>
      <c r="D4" s="282" t="s">
        <v>771</v>
      </c>
      <c r="E4" s="282" t="s">
        <v>113</v>
      </c>
      <c r="F4" s="249" t="s">
        <v>117</v>
      </c>
      <c r="G4" s="247" t="s">
        <v>115</v>
      </c>
      <c r="H4" s="248" t="s">
        <v>116</v>
      </c>
      <c r="I4" s="282" t="s">
        <v>771</v>
      </c>
      <c r="J4" s="309" t="s">
        <v>113</v>
      </c>
      <c r="K4" s="249" t="s">
        <v>117</v>
      </c>
      <c r="L4" s="247" t="s">
        <v>115</v>
      </c>
      <c r="M4" s="248" t="s">
        <v>116</v>
      </c>
      <c r="N4" s="282" t="s">
        <v>771</v>
      </c>
      <c r="O4" s="309" t="s">
        <v>113</v>
      </c>
      <c r="P4" s="249" t="s">
        <v>117</v>
      </c>
      <c r="Q4" s="247" t="s">
        <v>115</v>
      </c>
      <c r="R4" s="248" t="s">
        <v>116</v>
      </c>
      <c r="S4" s="282" t="s">
        <v>771</v>
      </c>
      <c r="T4" s="309" t="s">
        <v>113</v>
      </c>
      <c r="U4" s="249" t="s">
        <v>117</v>
      </c>
      <c r="V4" s="247" t="s">
        <v>115</v>
      </c>
      <c r="W4" s="248" t="s">
        <v>116</v>
      </c>
      <c r="X4" s="282" t="s">
        <v>771</v>
      </c>
      <c r="Y4" s="309" t="s">
        <v>113</v>
      </c>
      <c r="Z4" s="249" t="s">
        <v>117</v>
      </c>
      <c r="AA4" s="247" t="s">
        <v>115</v>
      </c>
      <c r="AB4" s="248" t="s">
        <v>116</v>
      </c>
      <c r="AC4" s="282" t="s">
        <v>771</v>
      </c>
      <c r="AD4" s="309" t="s">
        <v>113</v>
      </c>
      <c r="AE4" s="249" t="s">
        <v>117</v>
      </c>
      <c r="AF4" s="247" t="s">
        <v>115</v>
      </c>
      <c r="AG4" s="248" t="s">
        <v>116</v>
      </c>
      <c r="AH4" s="282" t="s">
        <v>771</v>
      </c>
      <c r="AI4" s="309" t="s">
        <v>113</v>
      </c>
      <c r="AJ4" s="249" t="s">
        <v>117</v>
      </c>
      <c r="AK4" s="247" t="s">
        <v>115</v>
      </c>
      <c r="AL4" s="248" t="s">
        <v>116</v>
      </c>
      <c r="AM4" s="282" t="s">
        <v>771</v>
      </c>
      <c r="AN4" s="309" t="s">
        <v>113</v>
      </c>
      <c r="AO4" s="249" t="s">
        <v>117</v>
      </c>
      <c r="AP4" s="247" t="s">
        <v>115</v>
      </c>
      <c r="AQ4" s="248" t="s">
        <v>116</v>
      </c>
      <c r="AR4" s="282" t="s">
        <v>771</v>
      </c>
      <c r="AS4" s="309" t="s">
        <v>113</v>
      </c>
      <c r="AT4" s="249" t="s">
        <v>117</v>
      </c>
      <c r="AU4" s="247" t="s">
        <v>115</v>
      </c>
      <c r="AV4" s="248" t="s">
        <v>116</v>
      </c>
      <c r="AW4" s="282" t="s">
        <v>771</v>
      </c>
      <c r="AX4" s="282" t="s">
        <v>113</v>
      </c>
      <c r="AY4" s="250" t="s">
        <v>117</v>
      </c>
    </row>
    <row r="5" spans="1:55" ht="20.149999999999999" customHeight="1" x14ac:dyDescent="0.65">
      <c r="A5" s="230" t="s">
        <v>70</v>
      </c>
      <c r="B5" s="231">
        <v>205</v>
      </c>
      <c r="C5" s="231">
        <v>162</v>
      </c>
      <c r="D5" s="231">
        <v>0</v>
      </c>
      <c r="E5" s="231">
        <v>0</v>
      </c>
      <c r="F5" s="232">
        <v>367</v>
      </c>
      <c r="G5" s="231">
        <v>10</v>
      </c>
      <c r="H5" s="231">
        <v>45</v>
      </c>
      <c r="I5" s="231">
        <v>0</v>
      </c>
      <c r="J5" s="231">
        <v>0</v>
      </c>
      <c r="K5" s="232">
        <v>55</v>
      </c>
      <c r="L5" s="231">
        <v>56</v>
      </c>
      <c r="M5" s="231">
        <v>118</v>
      </c>
      <c r="N5" s="231">
        <v>0</v>
      </c>
      <c r="O5" s="231">
        <v>0</v>
      </c>
      <c r="P5" s="232">
        <v>174</v>
      </c>
      <c r="Q5" s="231">
        <v>0</v>
      </c>
      <c r="R5" s="231">
        <v>1</v>
      </c>
      <c r="S5" s="231">
        <v>0</v>
      </c>
      <c r="T5" s="231">
        <v>0</v>
      </c>
      <c r="U5" s="232">
        <v>1</v>
      </c>
      <c r="V5" s="231">
        <v>67</v>
      </c>
      <c r="W5" s="231">
        <v>85</v>
      </c>
      <c r="X5" s="231">
        <v>0</v>
      </c>
      <c r="Y5" s="231">
        <v>0</v>
      </c>
      <c r="Z5" s="232">
        <v>152</v>
      </c>
      <c r="AA5" s="231">
        <v>1</v>
      </c>
      <c r="AB5" s="231">
        <v>3</v>
      </c>
      <c r="AC5" s="231">
        <v>0</v>
      </c>
      <c r="AD5" s="231">
        <v>0</v>
      </c>
      <c r="AE5" s="232">
        <v>4</v>
      </c>
      <c r="AF5" s="231">
        <v>7</v>
      </c>
      <c r="AG5" s="231">
        <v>5</v>
      </c>
      <c r="AH5" s="231">
        <v>0</v>
      </c>
      <c r="AI5" s="231">
        <v>0</v>
      </c>
      <c r="AJ5" s="232">
        <v>12</v>
      </c>
      <c r="AK5" s="231">
        <v>4</v>
      </c>
      <c r="AL5" s="231">
        <v>9</v>
      </c>
      <c r="AM5" s="231">
        <v>0</v>
      </c>
      <c r="AN5" s="231">
        <v>0</v>
      </c>
      <c r="AO5" s="232">
        <v>13</v>
      </c>
      <c r="AP5" s="231">
        <v>4</v>
      </c>
      <c r="AQ5" s="231">
        <v>9</v>
      </c>
      <c r="AR5" s="231">
        <v>0</v>
      </c>
      <c r="AS5" s="231">
        <v>0</v>
      </c>
      <c r="AT5" s="232">
        <v>13</v>
      </c>
      <c r="AU5" s="231">
        <v>354</v>
      </c>
      <c r="AV5" s="231">
        <v>437</v>
      </c>
      <c r="AW5" s="231">
        <v>0</v>
      </c>
      <c r="AX5" s="289">
        <v>0</v>
      </c>
      <c r="AY5" s="233">
        <v>791</v>
      </c>
      <c r="AZ5" s="234"/>
      <c r="BA5" s="234"/>
      <c r="BB5" s="234"/>
      <c r="BC5" s="234"/>
    </row>
    <row r="6" spans="1:55" ht="20.149999999999999" customHeight="1" x14ac:dyDescent="0.65">
      <c r="A6" s="230" t="s">
        <v>71</v>
      </c>
      <c r="B6" s="231">
        <v>10</v>
      </c>
      <c r="C6" s="231">
        <v>5</v>
      </c>
      <c r="D6" s="231">
        <v>0</v>
      </c>
      <c r="E6" s="231">
        <v>0</v>
      </c>
      <c r="F6" s="232">
        <v>15</v>
      </c>
      <c r="G6" s="231">
        <v>1</v>
      </c>
      <c r="H6" s="231">
        <v>0</v>
      </c>
      <c r="I6" s="231">
        <v>0</v>
      </c>
      <c r="J6" s="231">
        <v>0</v>
      </c>
      <c r="K6" s="232">
        <v>1</v>
      </c>
      <c r="L6" s="231">
        <v>1</v>
      </c>
      <c r="M6" s="231">
        <v>1</v>
      </c>
      <c r="N6" s="231">
        <v>0</v>
      </c>
      <c r="O6" s="231">
        <v>0</v>
      </c>
      <c r="P6" s="232">
        <v>2</v>
      </c>
      <c r="Q6" s="231">
        <v>0</v>
      </c>
      <c r="R6" s="231">
        <v>0</v>
      </c>
      <c r="S6" s="231">
        <v>0</v>
      </c>
      <c r="T6" s="231">
        <v>0</v>
      </c>
      <c r="U6" s="232">
        <v>0</v>
      </c>
      <c r="V6" s="231">
        <v>6</v>
      </c>
      <c r="W6" s="231">
        <v>3</v>
      </c>
      <c r="X6" s="231">
        <v>0</v>
      </c>
      <c r="Y6" s="231">
        <v>0</v>
      </c>
      <c r="Z6" s="232">
        <v>9</v>
      </c>
      <c r="AA6" s="231">
        <v>0</v>
      </c>
      <c r="AB6" s="231">
        <v>0</v>
      </c>
      <c r="AC6" s="231">
        <v>0</v>
      </c>
      <c r="AD6" s="231">
        <v>0</v>
      </c>
      <c r="AE6" s="232">
        <v>0</v>
      </c>
      <c r="AF6" s="231">
        <v>0</v>
      </c>
      <c r="AG6" s="231">
        <v>0</v>
      </c>
      <c r="AH6" s="231">
        <v>0</v>
      </c>
      <c r="AI6" s="231">
        <v>0</v>
      </c>
      <c r="AJ6" s="232">
        <v>0</v>
      </c>
      <c r="AK6" s="231">
        <v>0</v>
      </c>
      <c r="AL6" s="231">
        <v>0</v>
      </c>
      <c r="AM6" s="231">
        <v>0</v>
      </c>
      <c r="AN6" s="231">
        <v>0</v>
      </c>
      <c r="AO6" s="232">
        <v>0</v>
      </c>
      <c r="AP6" s="231">
        <v>0</v>
      </c>
      <c r="AQ6" s="231">
        <v>0</v>
      </c>
      <c r="AR6" s="231">
        <v>0</v>
      </c>
      <c r="AS6" s="231">
        <v>0</v>
      </c>
      <c r="AT6" s="232">
        <v>0</v>
      </c>
      <c r="AU6" s="231">
        <v>18</v>
      </c>
      <c r="AV6" s="231">
        <v>9</v>
      </c>
      <c r="AW6" s="231">
        <v>0</v>
      </c>
      <c r="AX6" s="289">
        <v>0</v>
      </c>
      <c r="AY6" s="233">
        <v>27</v>
      </c>
      <c r="AZ6" s="234"/>
      <c r="BA6" s="234"/>
      <c r="BB6" s="234"/>
      <c r="BC6" s="234"/>
    </row>
    <row r="7" spans="1:55" ht="20.149999999999999" customHeight="1" x14ac:dyDescent="0.65">
      <c r="A7" s="230" t="s">
        <v>72</v>
      </c>
      <c r="B7" s="231">
        <v>2</v>
      </c>
      <c r="C7" s="231">
        <v>5</v>
      </c>
      <c r="D7" s="231">
        <v>0</v>
      </c>
      <c r="E7" s="231">
        <v>0</v>
      </c>
      <c r="F7" s="232">
        <v>7</v>
      </c>
      <c r="G7" s="231">
        <v>2</v>
      </c>
      <c r="H7" s="231">
        <v>4</v>
      </c>
      <c r="I7" s="231">
        <v>0</v>
      </c>
      <c r="J7" s="231">
        <v>0</v>
      </c>
      <c r="K7" s="232">
        <v>6</v>
      </c>
      <c r="L7" s="231">
        <v>0</v>
      </c>
      <c r="M7" s="231">
        <v>1</v>
      </c>
      <c r="N7" s="231">
        <v>0</v>
      </c>
      <c r="O7" s="231">
        <v>0</v>
      </c>
      <c r="P7" s="232">
        <v>1</v>
      </c>
      <c r="Q7" s="231">
        <v>0</v>
      </c>
      <c r="R7" s="231">
        <v>0</v>
      </c>
      <c r="S7" s="231">
        <v>0</v>
      </c>
      <c r="T7" s="231">
        <v>0</v>
      </c>
      <c r="U7" s="232">
        <v>0</v>
      </c>
      <c r="V7" s="231">
        <v>2</v>
      </c>
      <c r="W7" s="231">
        <v>7</v>
      </c>
      <c r="X7" s="231">
        <v>0</v>
      </c>
      <c r="Y7" s="231">
        <v>0</v>
      </c>
      <c r="Z7" s="232">
        <v>9</v>
      </c>
      <c r="AA7" s="231">
        <v>0</v>
      </c>
      <c r="AB7" s="231">
        <v>0</v>
      </c>
      <c r="AC7" s="231">
        <v>0</v>
      </c>
      <c r="AD7" s="231">
        <v>0</v>
      </c>
      <c r="AE7" s="232">
        <v>0</v>
      </c>
      <c r="AF7" s="231">
        <v>0</v>
      </c>
      <c r="AG7" s="231">
        <v>0</v>
      </c>
      <c r="AH7" s="231">
        <v>0</v>
      </c>
      <c r="AI7" s="231">
        <v>0</v>
      </c>
      <c r="AJ7" s="232">
        <v>0</v>
      </c>
      <c r="AK7" s="231">
        <v>0</v>
      </c>
      <c r="AL7" s="231">
        <v>0</v>
      </c>
      <c r="AM7" s="231">
        <v>0</v>
      </c>
      <c r="AN7" s="231">
        <v>0</v>
      </c>
      <c r="AO7" s="232">
        <v>0</v>
      </c>
      <c r="AP7" s="231">
        <v>4</v>
      </c>
      <c r="AQ7" s="231">
        <v>7</v>
      </c>
      <c r="AR7" s="231">
        <v>0</v>
      </c>
      <c r="AS7" s="231">
        <v>0</v>
      </c>
      <c r="AT7" s="232">
        <v>11</v>
      </c>
      <c r="AU7" s="231">
        <v>10</v>
      </c>
      <c r="AV7" s="231">
        <v>24</v>
      </c>
      <c r="AW7" s="231">
        <v>0</v>
      </c>
      <c r="AX7" s="289">
        <v>0</v>
      </c>
      <c r="AY7" s="233">
        <v>34</v>
      </c>
      <c r="AZ7" s="234"/>
      <c r="BA7" s="234"/>
      <c r="BB7" s="234"/>
      <c r="BC7" s="234"/>
    </row>
    <row r="8" spans="1:55" ht="20.149999999999999" customHeight="1" x14ac:dyDescent="0.65">
      <c r="A8" s="230" t="s">
        <v>73</v>
      </c>
      <c r="B8" s="231">
        <v>68</v>
      </c>
      <c r="C8" s="231">
        <v>43</v>
      </c>
      <c r="D8" s="231">
        <v>0</v>
      </c>
      <c r="E8" s="231">
        <v>0</v>
      </c>
      <c r="F8" s="232">
        <v>111</v>
      </c>
      <c r="G8" s="231">
        <v>3</v>
      </c>
      <c r="H8" s="231">
        <v>10</v>
      </c>
      <c r="I8" s="231">
        <v>0</v>
      </c>
      <c r="J8" s="231">
        <v>0</v>
      </c>
      <c r="K8" s="232">
        <v>13</v>
      </c>
      <c r="L8" s="231">
        <v>12</v>
      </c>
      <c r="M8" s="231">
        <v>9</v>
      </c>
      <c r="N8" s="231">
        <v>0</v>
      </c>
      <c r="O8" s="231">
        <v>0</v>
      </c>
      <c r="P8" s="232">
        <v>21</v>
      </c>
      <c r="Q8" s="231">
        <v>0</v>
      </c>
      <c r="R8" s="231">
        <v>0</v>
      </c>
      <c r="S8" s="231">
        <v>0</v>
      </c>
      <c r="T8" s="231">
        <v>0</v>
      </c>
      <c r="U8" s="232">
        <v>0</v>
      </c>
      <c r="V8" s="231">
        <v>35</v>
      </c>
      <c r="W8" s="231">
        <v>28</v>
      </c>
      <c r="X8" s="231">
        <v>0</v>
      </c>
      <c r="Y8" s="231">
        <v>0</v>
      </c>
      <c r="Z8" s="232">
        <v>63</v>
      </c>
      <c r="AA8" s="231">
        <v>0</v>
      </c>
      <c r="AB8" s="231">
        <v>0</v>
      </c>
      <c r="AC8" s="231">
        <v>0</v>
      </c>
      <c r="AD8" s="231">
        <v>0</v>
      </c>
      <c r="AE8" s="232">
        <v>0</v>
      </c>
      <c r="AF8" s="231">
        <v>1</v>
      </c>
      <c r="AG8" s="231">
        <v>1</v>
      </c>
      <c r="AH8" s="231">
        <v>0</v>
      </c>
      <c r="AI8" s="231">
        <v>0</v>
      </c>
      <c r="AJ8" s="232">
        <v>2</v>
      </c>
      <c r="AK8" s="231">
        <v>1</v>
      </c>
      <c r="AL8" s="231">
        <v>1</v>
      </c>
      <c r="AM8" s="231">
        <v>0</v>
      </c>
      <c r="AN8" s="231">
        <v>3</v>
      </c>
      <c r="AO8" s="232">
        <v>5</v>
      </c>
      <c r="AP8" s="231">
        <v>3</v>
      </c>
      <c r="AQ8" s="231">
        <v>4</v>
      </c>
      <c r="AR8" s="231">
        <v>0</v>
      </c>
      <c r="AS8" s="231">
        <v>0</v>
      </c>
      <c r="AT8" s="232">
        <v>7</v>
      </c>
      <c r="AU8" s="231">
        <v>123</v>
      </c>
      <c r="AV8" s="231">
        <v>96</v>
      </c>
      <c r="AW8" s="231">
        <v>0</v>
      </c>
      <c r="AX8" s="289">
        <v>3</v>
      </c>
      <c r="AY8" s="233">
        <v>222</v>
      </c>
      <c r="AZ8" s="234"/>
      <c r="BA8" s="234"/>
      <c r="BB8" s="234"/>
      <c r="BC8" s="234"/>
    </row>
    <row r="9" spans="1:55" ht="20.149999999999999" customHeight="1" x14ac:dyDescent="0.65">
      <c r="A9" s="230" t="s">
        <v>74</v>
      </c>
      <c r="B9" s="231">
        <v>264</v>
      </c>
      <c r="C9" s="231">
        <v>276</v>
      </c>
      <c r="D9" s="231">
        <v>0</v>
      </c>
      <c r="E9" s="231">
        <v>0</v>
      </c>
      <c r="F9" s="232">
        <v>540</v>
      </c>
      <c r="G9" s="231">
        <v>35</v>
      </c>
      <c r="H9" s="231">
        <v>41</v>
      </c>
      <c r="I9" s="231">
        <v>0</v>
      </c>
      <c r="J9" s="231">
        <v>0</v>
      </c>
      <c r="K9" s="232">
        <v>76</v>
      </c>
      <c r="L9" s="231">
        <v>41</v>
      </c>
      <c r="M9" s="231">
        <v>70</v>
      </c>
      <c r="N9" s="231">
        <v>0</v>
      </c>
      <c r="O9" s="231">
        <v>0</v>
      </c>
      <c r="P9" s="232">
        <v>111</v>
      </c>
      <c r="Q9" s="231">
        <v>1</v>
      </c>
      <c r="R9" s="231">
        <v>1</v>
      </c>
      <c r="S9" s="231">
        <v>1</v>
      </c>
      <c r="T9" s="231">
        <v>0</v>
      </c>
      <c r="U9" s="232">
        <v>3</v>
      </c>
      <c r="V9" s="231">
        <v>111</v>
      </c>
      <c r="W9" s="231">
        <v>204</v>
      </c>
      <c r="X9" s="231">
        <v>1</v>
      </c>
      <c r="Y9" s="231">
        <v>0</v>
      </c>
      <c r="Z9" s="232">
        <v>316</v>
      </c>
      <c r="AA9" s="231">
        <v>1</v>
      </c>
      <c r="AB9" s="231">
        <v>4</v>
      </c>
      <c r="AC9" s="231">
        <v>0</v>
      </c>
      <c r="AD9" s="231">
        <v>0</v>
      </c>
      <c r="AE9" s="232">
        <v>5</v>
      </c>
      <c r="AF9" s="231">
        <v>5</v>
      </c>
      <c r="AG9" s="231">
        <v>8</v>
      </c>
      <c r="AH9" s="231">
        <v>0</v>
      </c>
      <c r="AI9" s="231">
        <v>0</v>
      </c>
      <c r="AJ9" s="232">
        <v>13</v>
      </c>
      <c r="AK9" s="231">
        <v>6</v>
      </c>
      <c r="AL9" s="231">
        <v>2</v>
      </c>
      <c r="AM9" s="231">
        <v>0</v>
      </c>
      <c r="AN9" s="231">
        <v>0</v>
      </c>
      <c r="AO9" s="232">
        <v>8</v>
      </c>
      <c r="AP9" s="231">
        <v>11</v>
      </c>
      <c r="AQ9" s="231">
        <v>13</v>
      </c>
      <c r="AR9" s="231">
        <v>0</v>
      </c>
      <c r="AS9" s="231">
        <v>0</v>
      </c>
      <c r="AT9" s="232">
        <v>24</v>
      </c>
      <c r="AU9" s="231">
        <v>475</v>
      </c>
      <c r="AV9" s="231">
        <v>619</v>
      </c>
      <c r="AW9" s="231">
        <v>2</v>
      </c>
      <c r="AX9" s="289">
        <v>0</v>
      </c>
      <c r="AY9" s="233">
        <v>1096</v>
      </c>
      <c r="AZ9" s="234"/>
      <c r="BA9" s="234"/>
      <c r="BB9" s="234"/>
      <c r="BC9" s="234"/>
    </row>
    <row r="10" spans="1:55" ht="20.149999999999999" customHeight="1" x14ac:dyDescent="0.65">
      <c r="A10" s="230" t="s">
        <v>75</v>
      </c>
      <c r="B10" s="231">
        <v>3</v>
      </c>
      <c r="C10" s="231">
        <v>4</v>
      </c>
      <c r="D10" s="231">
        <v>0</v>
      </c>
      <c r="E10" s="231">
        <v>0</v>
      </c>
      <c r="F10" s="232">
        <v>7</v>
      </c>
      <c r="G10" s="231">
        <v>0</v>
      </c>
      <c r="H10" s="231">
        <v>0</v>
      </c>
      <c r="I10" s="231">
        <v>0</v>
      </c>
      <c r="J10" s="231">
        <v>0</v>
      </c>
      <c r="K10" s="232">
        <v>0</v>
      </c>
      <c r="L10" s="231">
        <v>0</v>
      </c>
      <c r="M10" s="231">
        <v>0</v>
      </c>
      <c r="N10" s="231">
        <v>0</v>
      </c>
      <c r="O10" s="231">
        <v>0</v>
      </c>
      <c r="P10" s="232">
        <v>0</v>
      </c>
      <c r="Q10" s="231">
        <v>0</v>
      </c>
      <c r="R10" s="231">
        <v>0</v>
      </c>
      <c r="S10" s="231">
        <v>0</v>
      </c>
      <c r="T10" s="231">
        <v>0</v>
      </c>
      <c r="U10" s="232">
        <v>0</v>
      </c>
      <c r="V10" s="231">
        <v>1</v>
      </c>
      <c r="W10" s="231">
        <v>2</v>
      </c>
      <c r="X10" s="231">
        <v>0</v>
      </c>
      <c r="Y10" s="231">
        <v>0</v>
      </c>
      <c r="Z10" s="232">
        <v>3</v>
      </c>
      <c r="AA10" s="231">
        <v>0</v>
      </c>
      <c r="AB10" s="231">
        <v>0</v>
      </c>
      <c r="AC10" s="231">
        <v>0</v>
      </c>
      <c r="AD10" s="231">
        <v>0</v>
      </c>
      <c r="AE10" s="232">
        <v>0</v>
      </c>
      <c r="AF10" s="231">
        <v>0</v>
      </c>
      <c r="AG10" s="231">
        <v>0</v>
      </c>
      <c r="AH10" s="231">
        <v>0</v>
      </c>
      <c r="AI10" s="231">
        <v>0</v>
      </c>
      <c r="AJ10" s="232">
        <v>0</v>
      </c>
      <c r="AK10" s="231">
        <v>0</v>
      </c>
      <c r="AL10" s="231">
        <v>0</v>
      </c>
      <c r="AM10" s="231">
        <v>0</v>
      </c>
      <c r="AN10" s="231">
        <v>0</v>
      </c>
      <c r="AO10" s="232">
        <v>0</v>
      </c>
      <c r="AP10" s="231">
        <v>0</v>
      </c>
      <c r="AQ10" s="231">
        <v>6</v>
      </c>
      <c r="AR10" s="231">
        <v>0</v>
      </c>
      <c r="AS10" s="231">
        <v>0</v>
      </c>
      <c r="AT10" s="232">
        <v>6</v>
      </c>
      <c r="AU10" s="231">
        <v>4</v>
      </c>
      <c r="AV10" s="231">
        <v>12</v>
      </c>
      <c r="AW10" s="231">
        <v>0</v>
      </c>
      <c r="AX10" s="289">
        <v>0</v>
      </c>
      <c r="AY10" s="233">
        <v>16</v>
      </c>
      <c r="AZ10" s="234"/>
      <c r="BA10" s="234"/>
      <c r="BB10" s="234"/>
      <c r="BC10" s="234"/>
    </row>
    <row r="11" spans="1:55" ht="20.149999999999999" customHeight="1" x14ac:dyDescent="0.65">
      <c r="A11" s="230" t="s">
        <v>76</v>
      </c>
      <c r="B11" s="231">
        <v>1</v>
      </c>
      <c r="C11" s="231">
        <v>6</v>
      </c>
      <c r="D11" s="231">
        <v>0</v>
      </c>
      <c r="E11" s="231">
        <v>0</v>
      </c>
      <c r="F11" s="232">
        <v>7</v>
      </c>
      <c r="G11" s="231">
        <v>0</v>
      </c>
      <c r="H11" s="231">
        <v>1</v>
      </c>
      <c r="I11" s="231">
        <v>0</v>
      </c>
      <c r="J11" s="231">
        <v>0</v>
      </c>
      <c r="K11" s="232">
        <v>1</v>
      </c>
      <c r="L11" s="231">
        <v>0</v>
      </c>
      <c r="M11" s="231">
        <v>0</v>
      </c>
      <c r="N11" s="231">
        <v>0</v>
      </c>
      <c r="O11" s="231">
        <v>0</v>
      </c>
      <c r="P11" s="232">
        <v>0</v>
      </c>
      <c r="Q11" s="231">
        <v>0</v>
      </c>
      <c r="R11" s="231">
        <v>0</v>
      </c>
      <c r="S11" s="231">
        <v>0</v>
      </c>
      <c r="T11" s="231">
        <v>0</v>
      </c>
      <c r="U11" s="232">
        <v>0</v>
      </c>
      <c r="V11" s="231">
        <v>2</v>
      </c>
      <c r="W11" s="231">
        <v>4</v>
      </c>
      <c r="X11" s="231">
        <v>0</v>
      </c>
      <c r="Y11" s="231">
        <v>0</v>
      </c>
      <c r="Z11" s="232">
        <v>6</v>
      </c>
      <c r="AA11" s="231">
        <v>0</v>
      </c>
      <c r="AB11" s="231">
        <v>0</v>
      </c>
      <c r="AC11" s="231">
        <v>0</v>
      </c>
      <c r="AD11" s="231">
        <v>0</v>
      </c>
      <c r="AE11" s="232">
        <v>0</v>
      </c>
      <c r="AF11" s="231">
        <v>1</v>
      </c>
      <c r="AG11" s="231">
        <v>2</v>
      </c>
      <c r="AH11" s="231">
        <v>0</v>
      </c>
      <c r="AI11" s="231">
        <v>0</v>
      </c>
      <c r="AJ11" s="232">
        <v>3</v>
      </c>
      <c r="AK11" s="231">
        <v>1</v>
      </c>
      <c r="AL11" s="231">
        <v>0</v>
      </c>
      <c r="AM11" s="231">
        <v>0</v>
      </c>
      <c r="AN11" s="231">
        <v>0</v>
      </c>
      <c r="AO11" s="232">
        <v>1</v>
      </c>
      <c r="AP11" s="231">
        <v>1</v>
      </c>
      <c r="AQ11" s="231">
        <v>3</v>
      </c>
      <c r="AR11" s="231">
        <v>0</v>
      </c>
      <c r="AS11" s="231">
        <v>0</v>
      </c>
      <c r="AT11" s="232">
        <v>4</v>
      </c>
      <c r="AU11" s="231">
        <v>6</v>
      </c>
      <c r="AV11" s="231">
        <v>16</v>
      </c>
      <c r="AW11" s="231">
        <v>0</v>
      </c>
      <c r="AX11" s="289">
        <v>0</v>
      </c>
      <c r="AY11" s="233">
        <v>22</v>
      </c>
      <c r="AZ11" s="234"/>
      <c r="BA11" s="234"/>
      <c r="BB11" s="234"/>
      <c r="BC11" s="234"/>
    </row>
    <row r="12" spans="1:55" ht="20.149999999999999" customHeight="1" x14ac:dyDescent="0.65">
      <c r="A12" s="230" t="s">
        <v>77</v>
      </c>
      <c r="B12" s="231">
        <v>138</v>
      </c>
      <c r="C12" s="231">
        <v>35</v>
      </c>
      <c r="D12" s="231">
        <v>0</v>
      </c>
      <c r="E12" s="231">
        <v>0</v>
      </c>
      <c r="F12" s="232">
        <v>173</v>
      </c>
      <c r="G12" s="231">
        <v>10</v>
      </c>
      <c r="H12" s="231">
        <v>2</v>
      </c>
      <c r="I12" s="231">
        <v>0</v>
      </c>
      <c r="J12" s="231">
        <v>0</v>
      </c>
      <c r="K12" s="232">
        <v>12</v>
      </c>
      <c r="L12" s="231">
        <v>11</v>
      </c>
      <c r="M12" s="231">
        <v>5</v>
      </c>
      <c r="N12" s="231">
        <v>0</v>
      </c>
      <c r="O12" s="231">
        <v>0</v>
      </c>
      <c r="P12" s="232">
        <v>16</v>
      </c>
      <c r="Q12" s="231">
        <v>1</v>
      </c>
      <c r="R12" s="231">
        <v>0</v>
      </c>
      <c r="S12" s="231">
        <v>0</v>
      </c>
      <c r="T12" s="231">
        <v>0</v>
      </c>
      <c r="U12" s="232">
        <v>1</v>
      </c>
      <c r="V12" s="231">
        <v>38</v>
      </c>
      <c r="W12" s="231">
        <v>12</v>
      </c>
      <c r="X12" s="231">
        <v>0</v>
      </c>
      <c r="Y12" s="231">
        <v>0</v>
      </c>
      <c r="Z12" s="232">
        <v>50</v>
      </c>
      <c r="AA12" s="231">
        <v>0</v>
      </c>
      <c r="AB12" s="231">
        <v>0</v>
      </c>
      <c r="AC12" s="231">
        <v>0</v>
      </c>
      <c r="AD12" s="231">
        <v>0</v>
      </c>
      <c r="AE12" s="232">
        <v>0</v>
      </c>
      <c r="AF12" s="231">
        <v>2</v>
      </c>
      <c r="AG12" s="231">
        <v>2</v>
      </c>
      <c r="AH12" s="231">
        <v>0</v>
      </c>
      <c r="AI12" s="231">
        <v>0</v>
      </c>
      <c r="AJ12" s="232">
        <v>4</v>
      </c>
      <c r="AK12" s="231">
        <v>0</v>
      </c>
      <c r="AL12" s="231">
        <v>0</v>
      </c>
      <c r="AM12" s="231">
        <v>0</v>
      </c>
      <c r="AN12" s="231">
        <v>0</v>
      </c>
      <c r="AO12" s="232">
        <v>0</v>
      </c>
      <c r="AP12" s="231">
        <v>2</v>
      </c>
      <c r="AQ12" s="231">
        <v>1</v>
      </c>
      <c r="AR12" s="231">
        <v>0</v>
      </c>
      <c r="AS12" s="231">
        <v>0</v>
      </c>
      <c r="AT12" s="232">
        <v>3</v>
      </c>
      <c r="AU12" s="231">
        <v>202</v>
      </c>
      <c r="AV12" s="231">
        <v>57</v>
      </c>
      <c r="AW12" s="231">
        <v>0</v>
      </c>
      <c r="AX12" s="289">
        <v>0</v>
      </c>
      <c r="AY12" s="233">
        <v>259</v>
      </c>
      <c r="AZ12" s="234"/>
      <c r="BA12" s="234"/>
      <c r="BB12" s="234"/>
      <c r="BC12" s="234"/>
    </row>
    <row r="13" spans="1:55" ht="20.149999999999999" customHeight="1" x14ac:dyDescent="0.65">
      <c r="A13" s="230" t="s">
        <v>78</v>
      </c>
      <c r="B13" s="231">
        <v>6</v>
      </c>
      <c r="C13" s="231">
        <v>0</v>
      </c>
      <c r="D13" s="231">
        <v>0</v>
      </c>
      <c r="E13" s="231">
        <v>0</v>
      </c>
      <c r="F13" s="232">
        <v>6</v>
      </c>
      <c r="G13" s="231">
        <v>1</v>
      </c>
      <c r="H13" s="231">
        <v>0</v>
      </c>
      <c r="I13" s="231">
        <v>0</v>
      </c>
      <c r="J13" s="231">
        <v>0</v>
      </c>
      <c r="K13" s="232">
        <v>1</v>
      </c>
      <c r="L13" s="231">
        <v>1</v>
      </c>
      <c r="M13" s="231">
        <v>0</v>
      </c>
      <c r="N13" s="231">
        <v>0</v>
      </c>
      <c r="O13" s="231">
        <v>0</v>
      </c>
      <c r="P13" s="232">
        <v>1</v>
      </c>
      <c r="Q13" s="231">
        <v>0</v>
      </c>
      <c r="R13" s="231">
        <v>0</v>
      </c>
      <c r="S13" s="231">
        <v>0</v>
      </c>
      <c r="T13" s="231">
        <v>0</v>
      </c>
      <c r="U13" s="232">
        <v>0</v>
      </c>
      <c r="V13" s="231">
        <v>1</v>
      </c>
      <c r="W13" s="231">
        <v>0</v>
      </c>
      <c r="X13" s="231">
        <v>0</v>
      </c>
      <c r="Y13" s="231">
        <v>0</v>
      </c>
      <c r="Z13" s="232">
        <v>1</v>
      </c>
      <c r="AA13" s="231">
        <v>0</v>
      </c>
      <c r="AB13" s="231">
        <v>0</v>
      </c>
      <c r="AC13" s="231">
        <v>0</v>
      </c>
      <c r="AD13" s="231">
        <v>0</v>
      </c>
      <c r="AE13" s="232">
        <v>0</v>
      </c>
      <c r="AF13" s="231">
        <v>0</v>
      </c>
      <c r="AG13" s="231">
        <v>0</v>
      </c>
      <c r="AH13" s="231">
        <v>0</v>
      </c>
      <c r="AI13" s="231">
        <v>0</v>
      </c>
      <c r="AJ13" s="232">
        <v>0</v>
      </c>
      <c r="AK13" s="231">
        <v>0</v>
      </c>
      <c r="AL13" s="231">
        <v>0</v>
      </c>
      <c r="AM13" s="231">
        <v>0</v>
      </c>
      <c r="AN13" s="231">
        <v>0</v>
      </c>
      <c r="AO13" s="232">
        <v>0</v>
      </c>
      <c r="AP13" s="231">
        <v>2</v>
      </c>
      <c r="AQ13" s="231">
        <v>0</v>
      </c>
      <c r="AR13" s="231">
        <v>0</v>
      </c>
      <c r="AS13" s="231">
        <v>0</v>
      </c>
      <c r="AT13" s="232">
        <v>2</v>
      </c>
      <c r="AU13" s="231">
        <v>11</v>
      </c>
      <c r="AV13" s="231">
        <v>0</v>
      </c>
      <c r="AW13" s="231">
        <v>0</v>
      </c>
      <c r="AX13" s="289">
        <v>0</v>
      </c>
      <c r="AY13" s="233">
        <v>11</v>
      </c>
      <c r="AZ13" s="234"/>
      <c r="BA13" s="234"/>
      <c r="BB13" s="234"/>
      <c r="BC13" s="234"/>
    </row>
    <row r="14" spans="1:55" ht="20.149999999999999" customHeight="1" x14ac:dyDescent="0.65">
      <c r="A14" s="230" t="s">
        <v>79</v>
      </c>
      <c r="B14" s="231">
        <v>109</v>
      </c>
      <c r="C14" s="231">
        <v>120</v>
      </c>
      <c r="D14" s="231">
        <v>0</v>
      </c>
      <c r="E14" s="231">
        <v>0</v>
      </c>
      <c r="F14" s="232">
        <v>229</v>
      </c>
      <c r="G14" s="231">
        <v>5</v>
      </c>
      <c r="H14" s="231">
        <v>13</v>
      </c>
      <c r="I14" s="231">
        <v>0</v>
      </c>
      <c r="J14" s="231">
        <v>0</v>
      </c>
      <c r="K14" s="232">
        <v>18</v>
      </c>
      <c r="L14" s="231">
        <v>6</v>
      </c>
      <c r="M14" s="231">
        <v>18</v>
      </c>
      <c r="N14" s="231">
        <v>0</v>
      </c>
      <c r="O14" s="231">
        <v>0</v>
      </c>
      <c r="P14" s="232">
        <v>24</v>
      </c>
      <c r="Q14" s="231">
        <v>1</v>
      </c>
      <c r="R14" s="231">
        <v>0</v>
      </c>
      <c r="S14" s="231">
        <v>0</v>
      </c>
      <c r="T14" s="231">
        <v>0</v>
      </c>
      <c r="U14" s="232">
        <v>1</v>
      </c>
      <c r="V14" s="231">
        <v>31</v>
      </c>
      <c r="W14" s="231">
        <v>68</v>
      </c>
      <c r="X14" s="231">
        <v>0</v>
      </c>
      <c r="Y14" s="231">
        <v>0</v>
      </c>
      <c r="Z14" s="232">
        <v>99</v>
      </c>
      <c r="AA14" s="231">
        <v>0</v>
      </c>
      <c r="AB14" s="231">
        <v>3</v>
      </c>
      <c r="AC14" s="231">
        <v>0</v>
      </c>
      <c r="AD14" s="231">
        <v>0</v>
      </c>
      <c r="AE14" s="232">
        <v>3</v>
      </c>
      <c r="AF14" s="231">
        <v>2</v>
      </c>
      <c r="AG14" s="231">
        <v>1</v>
      </c>
      <c r="AH14" s="231">
        <v>0</v>
      </c>
      <c r="AI14" s="231">
        <v>0</v>
      </c>
      <c r="AJ14" s="232">
        <v>3</v>
      </c>
      <c r="AK14" s="231">
        <v>0</v>
      </c>
      <c r="AL14" s="231">
        <v>1</v>
      </c>
      <c r="AM14" s="231">
        <v>0</v>
      </c>
      <c r="AN14" s="231">
        <v>0</v>
      </c>
      <c r="AO14" s="232">
        <v>1</v>
      </c>
      <c r="AP14" s="231">
        <v>8</v>
      </c>
      <c r="AQ14" s="231">
        <v>19</v>
      </c>
      <c r="AR14" s="231">
        <v>0</v>
      </c>
      <c r="AS14" s="231">
        <v>0</v>
      </c>
      <c r="AT14" s="232">
        <v>27</v>
      </c>
      <c r="AU14" s="231">
        <v>162</v>
      </c>
      <c r="AV14" s="231">
        <v>243</v>
      </c>
      <c r="AW14" s="231">
        <v>0</v>
      </c>
      <c r="AX14" s="289">
        <v>0</v>
      </c>
      <c r="AY14" s="233">
        <v>405</v>
      </c>
      <c r="AZ14" s="234"/>
      <c r="BA14" s="234"/>
      <c r="BB14" s="234"/>
      <c r="BC14" s="234"/>
    </row>
    <row r="15" spans="1:55" ht="20.149999999999999" customHeight="1" x14ac:dyDescent="0.65">
      <c r="A15" s="230" t="s">
        <v>80</v>
      </c>
      <c r="B15" s="231">
        <v>1</v>
      </c>
      <c r="C15" s="231">
        <v>3</v>
      </c>
      <c r="D15" s="231">
        <v>0</v>
      </c>
      <c r="E15" s="231">
        <v>0</v>
      </c>
      <c r="F15" s="232">
        <v>4</v>
      </c>
      <c r="G15" s="231">
        <v>0</v>
      </c>
      <c r="H15" s="231">
        <v>0</v>
      </c>
      <c r="I15" s="231">
        <v>0</v>
      </c>
      <c r="J15" s="231">
        <v>0</v>
      </c>
      <c r="K15" s="232">
        <v>0</v>
      </c>
      <c r="L15" s="231">
        <v>0</v>
      </c>
      <c r="M15" s="231">
        <v>0</v>
      </c>
      <c r="N15" s="231">
        <v>0</v>
      </c>
      <c r="O15" s="231">
        <v>0</v>
      </c>
      <c r="P15" s="232">
        <v>0</v>
      </c>
      <c r="Q15" s="231">
        <v>0</v>
      </c>
      <c r="R15" s="231">
        <v>0</v>
      </c>
      <c r="S15" s="231">
        <v>0</v>
      </c>
      <c r="T15" s="231">
        <v>0</v>
      </c>
      <c r="U15" s="232">
        <v>0</v>
      </c>
      <c r="V15" s="231">
        <v>0</v>
      </c>
      <c r="W15" s="231">
        <v>2</v>
      </c>
      <c r="X15" s="231">
        <v>0</v>
      </c>
      <c r="Y15" s="231">
        <v>0</v>
      </c>
      <c r="Z15" s="232">
        <v>2</v>
      </c>
      <c r="AA15" s="231">
        <v>0</v>
      </c>
      <c r="AB15" s="231">
        <v>0</v>
      </c>
      <c r="AC15" s="231">
        <v>0</v>
      </c>
      <c r="AD15" s="231">
        <v>0</v>
      </c>
      <c r="AE15" s="232">
        <v>0</v>
      </c>
      <c r="AF15" s="231">
        <v>0</v>
      </c>
      <c r="AG15" s="231">
        <v>0</v>
      </c>
      <c r="AH15" s="231">
        <v>0</v>
      </c>
      <c r="AI15" s="231">
        <v>0</v>
      </c>
      <c r="AJ15" s="232">
        <v>0</v>
      </c>
      <c r="AK15" s="231">
        <v>0</v>
      </c>
      <c r="AL15" s="231">
        <v>0</v>
      </c>
      <c r="AM15" s="231">
        <v>0</v>
      </c>
      <c r="AN15" s="231">
        <v>0</v>
      </c>
      <c r="AO15" s="232">
        <v>0</v>
      </c>
      <c r="AP15" s="231">
        <v>2</v>
      </c>
      <c r="AQ15" s="231">
        <v>0</v>
      </c>
      <c r="AR15" s="231">
        <v>0</v>
      </c>
      <c r="AS15" s="231">
        <v>0</v>
      </c>
      <c r="AT15" s="232">
        <v>2</v>
      </c>
      <c r="AU15" s="231">
        <v>3</v>
      </c>
      <c r="AV15" s="231">
        <v>5</v>
      </c>
      <c r="AW15" s="231">
        <v>0</v>
      </c>
      <c r="AX15" s="289">
        <v>0</v>
      </c>
      <c r="AY15" s="233">
        <v>8</v>
      </c>
      <c r="AZ15" s="234"/>
      <c r="BA15" s="234"/>
      <c r="BB15" s="234"/>
      <c r="BC15" s="234"/>
    </row>
    <row r="16" spans="1:55" ht="20.149999999999999" customHeight="1" x14ac:dyDescent="0.65">
      <c r="A16" s="230" t="s">
        <v>81</v>
      </c>
      <c r="B16" s="231">
        <v>2</v>
      </c>
      <c r="C16" s="231">
        <v>3</v>
      </c>
      <c r="D16" s="231">
        <v>0</v>
      </c>
      <c r="E16" s="231">
        <v>0</v>
      </c>
      <c r="F16" s="232">
        <v>5</v>
      </c>
      <c r="G16" s="231">
        <v>0</v>
      </c>
      <c r="H16" s="231">
        <v>0</v>
      </c>
      <c r="I16" s="231">
        <v>0</v>
      </c>
      <c r="J16" s="231">
        <v>0</v>
      </c>
      <c r="K16" s="232">
        <v>0</v>
      </c>
      <c r="L16" s="231">
        <v>0</v>
      </c>
      <c r="M16" s="231">
        <v>0</v>
      </c>
      <c r="N16" s="231">
        <v>0</v>
      </c>
      <c r="O16" s="231">
        <v>0</v>
      </c>
      <c r="P16" s="232">
        <v>0</v>
      </c>
      <c r="Q16" s="231">
        <v>0</v>
      </c>
      <c r="R16" s="231">
        <v>0</v>
      </c>
      <c r="S16" s="231">
        <v>0</v>
      </c>
      <c r="T16" s="231">
        <v>0</v>
      </c>
      <c r="U16" s="232">
        <v>0</v>
      </c>
      <c r="V16" s="231">
        <v>2</v>
      </c>
      <c r="W16" s="231">
        <v>1</v>
      </c>
      <c r="X16" s="231">
        <v>0</v>
      </c>
      <c r="Y16" s="231">
        <v>0</v>
      </c>
      <c r="Z16" s="232">
        <v>3</v>
      </c>
      <c r="AA16" s="231">
        <v>0</v>
      </c>
      <c r="AB16" s="231">
        <v>0</v>
      </c>
      <c r="AC16" s="231">
        <v>0</v>
      </c>
      <c r="AD16" s="231">
        <v>0</v>
      </c>
      <c r="AE16" s="232">
        <v>0</v>
      </c>
      <c r="AF16" s="231">
        <v>0</v>
      </c>
      <c r="AG16" s="231">
        <v>0</v>
      </c>
      <c r="AH16" s="231">
        <v>0</v>
      </c>
      <c r="AI16" s="231">
        <v>0</v>
      </c>
      <c r="AJ16" s="232">
        <v>0</v>
      </c>
      <c r="AK16" s="231">
        <v>0</v>
      </c>
      <c r="AL16" s="231">
        <v>0</v>
      </c>
      <c r="AM16" s="231">
        <v>0</v>
      </c>
      <c r="AN16" s="231">
        <v>0</v>
      </c>
      <c r="AO16" s="232">
        <v>0</v>
      </c>
      <c r="AP16" s="231">
        <v>1</v>
      </c>
      <c r="AQ16" s="231">
        <v>9</v>
      </c>
      <c r="AR16" s="231">
        <v>0</v>
      </c>
      <c r="AS16" s="231">
        <v>0</v>
      </c>
      <c r="AT16" s="232">
        <v>10</v>
      </c>
      <c r="AU16" s="231">
        <v>5</v>
      </c>
      <c r="AV16" s="231">
        <v>13</v>
      </c>
      <c r="AW16" s="231">
        <v>0</v>
      </c>
      <c r="AX16" s="289">
        <v>0</v>
      </c>
      <c r="AY16" s="233">
        <v>18</v>
      </c>
      <c r="AZ16" s="234"/>
      <c r="BA16" s="234"/>
      <c r="BB16" s="234"/>
      <c r="BC16" s="234"/>
    </row>
    <row r="17" spans="1:55" ht="20.149999999999999" customHeight="1" x14ac:dyDescent="0.65">
      <c r="A17" s="230" t="s">
        <v>82</v>
      </c>
      <c r="B17" s="231">
        <v>2</v>
      </c>
      <c r="C17" s="231">
        <v>6</v>
      </c>
      <c r="D17" s="231">
        <v>0</v>
      </c>
      <c r="E17" s="231">
        <v>0</v>
      </c>
      <c r="F17" s="232">
        <v>8</v>
      </c>
      <c r="G17" s="231">
        <v>0</v>
      </c>
      <c r="H17" s="231">
        <v>0</v>
      </c>
      <c r="I17" s="231">
        <v>0</v>
      </c>
      <c r="J17" s="231">
        <v>0</v>
      </c>
      <c r="K17" s="232">
        <v>0</v>
      </c>
      <c r="L17" s="231">
        <v>0</v>
      </c>
      <c r="M17" s="231">
        <v>0</v>
      </c>
      <c r="N17" s="231">
        <v>0</v>
      </c>
      <c r="O17" s="231">
        <v>0</v>
      </c>
      <c r="P17" s="232">
        <v>0</v>
      </c>
      <c r="Q17" s="231">
        <v>0</v>
      </c>
      <c r="R17" s="231">
        <v>0</v>
      </c>
      <c r="S17" s="231">
        <v>0</v>
      </c>
      <c r="T17" s="231">
        <v>0</v>
      </c>
      <c r="U17" s="232">
        <v>0</v>
      </c>
      <c r="V17" s="231">
        <v>2</v>
      </c>
      <c r="W17" s="231">
        <v>9</v>
      </c>
      <c r="X17" s="231">
        <v>0</v>
      </c>
      <c r="Y17" s="231">
        <v>0</v>
      </c>
      <c r="Z17" s="232">
        <v>11</v>
      </c>
      <c r="AA17" s="231">
        <v>0</v>
      </c>
      <c r="AB17" s="231">
        <v>0</v>
      </c>
      <c r="AC17" s="231">
        <v>0</v>
      </c>
      <c r="AD17" s="231">
        <v>0</v>
      </c>
      <c r="AE17" s="232">
        <v>0</v>
      </c>
      <c r="AF17" s="231">
        <v>0</v>
      </c>
      <c r="AG17" s="231">
        <v>0</v>
      </c>
      <c r="AH17" s="231">
        <v>0</v>
      </c>
      <c r="AI17" s="231">
        <v>0</v>
      </c>
      <c r="AJ17" s="232">
        <v>0</v>
      </c>
      <c r="AK17" s="231">
        <v>0</v>
      </c>
      <c r="AL17" s="231">
        <v>0</v>
      </c>
      <c r="AM17" s="231">
        <v>0</v>
      </c>
      <c r="AN17" s="231">
        <v>0</v>
      </c>
      <c r="AO17" s="232">
        <v>0</v>
      </c>
      <c r="AP17" s="231">
        <v>1</v>
      </c>
      <c r="AQ17" s="231">
        <v>0</v>
      </c>
      <c r="AR17" s="231">
        <v>0</v>
      </c>
      <c r="AS17" s="231">
        <v>0</v>
      </c>
      <c r="AT17" s="232">
        <v>1</v>
      </c>
      <c r="AU17" s="231">
        <v>5</v>
      </c>
      <c r="AV17" s="231">
        <v>15</v>
      </c>
      <c r="AW17" s="231">
        <v>0</v>
      </c>
      <c r="AX17" s="289">
        <v>0</v>
      </c>
      <c r="AY17" s="233">
        <v>20</v>
      </c>
      <c r="AZ17" s="234"/>
      <c r="BA17" s="234"/>
      <c r="BB17" s="234"/>
      <c r="BC17" s="234"/>
    </row>
    <row r="18" spans="1:55" ht="20.149999999999999" customHeight="1" x14ac:dyDescent="0.65">
      <c r="A18" s="230" t="s">
        <v>83</v>
      </c>
      <c r="B18" s="231">
        <v>78</v>
      </c>
      <c r="C18" s="231">
        <v>156</v>
      </c>
      <c r="D18" s="231">
        <v>0</v>
      </c>
      <c r="E18" s="231">
        <v>0</v>
      </c>
      <c r="F18" s="232">
        <v>234</v>
      </c>
      <c r="G18" s="231">
        <v>8</v>
      </c>
      <c r="H18" s="231">
        <v>29</v>
      </c>
      <c r="I18" s="231">
        <v>0</v>
      </c>
      <c r="J18" s="231">
        <v>0</v>
      </c>
      <c r="K18" s="232">
        <v>37</v>
      </c>
      <c r="L18" s="231">
        <v>10</v>
      </c>
      <c r="M18" s="231">
        <v>38</v>
      </c>
      <c r="N18" s="231">
        <v>0</v>
      </c>
      <c r="O18" s="231">
        <v>0</v>
      </c>
      <c r="P18" s="232">
        <v>48</v>
      </c>
      <c r="Q18" s="231">
        <v>0</v>
      </c>
      <c r="R18" s="231">
        <v>2</v>
      </c>
      <c r="S18" s="231">
        <v>0</v>
      </c>
      <c r="T18" s="231">
        <v>0</v>
      </c>
      <c r="U18" s="232">
        <v>2</v>
      </c>
      <c r="V18" s="231">
        <v>28</v>
      </c>
      <c r="W18" s="231">
        <v>83</v>
      </c>
      <c r="X18" s="231">
        <v>0</v>
      </c>
      <c r="Y18" s="231">
        <v>0</v>
      </c>
      <c r="Z18" s="232">
        <v>111</v>
      </c>
      <c r="AA18" s="231">
        <v>0</v>
      </c>
      <c r="AB18" s="231">
        <v>1</v>
      </c>
      <c r="AC18" s="231">
        <v>0</v>
      </c>
      <c r="AD18" s="231">
        <v>0</v>
      </c>
      <c r="AE18" s="232">
        <v>1</v>
      </c>
      <c r="AF18" s="231">
        <v>3</v>
      </c>
      <c r="AG18" s="231">
        <v>10</v>
      </c>
      <c r="AH18" s="231">
        <v>0</v>
      </c>
      <c r="AI18" s="231">
        <v>0</v>
      </c>
      <c r="AJ18" s="232">
        <v>13</v>
      </c>
      <c r="AK18" s="231">
        <v>2</v>
      </c>
      <c r="AL18" s="231">
        <v>5</v>
      </c>
      <c r="AM18" s="231">
        <v>0</v>
      </c>
      <c r="AN18" s="231">
        <v>0</v>
      </c>
      <c r="AO18" s="232">
        <v>7</v>
      </c>
      <c r="AP18" s="231">
        <v>7</v>
      </c>
      <c r="AQ18" s="231">
        <v>19</v>
      </c>
      <c r="AR18" s="231">
        <v>0</v>
      </c>
      <c r="AS18" s="231">
        <v>0</v>
      </c>
      <c r="AT18" s="232">
        <v>26</v>
      </c>
      <c r="AU18" s="231">
        <v>136</v>
      </c>
      <c r="AV18" s="231">
        <v>343</v>
      </c>
      <c r="AW18" s="231">
        <v>0</v>
      </c>
      <c r="AX18" s="289">
        <v>0</v>
      </c>
      <c r="AY18" s="233">
        <v>479</v>
      </c>
      <c r="AZ18" s="234"/>
      <c r="BA18" s="234"/>
      <c r="BB18" s="234"/>
      <c r="BC18" s="234"/>
    </row>
    <row r="19" spans="1:55" ht="20.149999999999999" customHeight="1" x14ac:dyDescent="0.65">
      <c r="A19" s="230" t="s">
        <v>84</v>
      </c>
      <c r="B19" s="231">
        <v>49</v>
      </c>
      <c r="C19" s="231">
        <v>35</v>
      </c>
      <c r="D19" s="231">
        <v>0</v>
      </c>
      <c r="E19" s="231">
        <v>0</v>
      </c>
      <c r="F19" s="232">
        <v>84</v>
      </c>
      <c r="G19" s="231">
        <v>4</v>
      </c>
      <c r="H19" s="231">
        <v>4</v>
      </c>
      <c r="I19" s="231">
        <v>0</v>
      </c>
      <c r="J19" s="231">
        <v>0</v>
      </c>
      <c r="K19" s="232">
        <v>8</v>
      </c>
      <c r="L19" s="231">
        <v>12</v>
      </c>
      <c r="M19" s="231">
        <v>15</v>
      </c>
      <c r="N19" s="231">
        <v>0</v>
      </c>
      <c r="O19" s="231">
        <v>0</v>
      </c>
      <c r="P19" s="232">
        <v>27</v>
      </c>
      <c r="Q19" s="231">
        <v>0</v>
      </c>
      <c r="R19" s="231">
        <v>0</v>
      </c>
      <c r="S19" s="231">
        <v>0</v>
      </c>
      <c r="T19" s="231">
        <v>0</v>
      </c>
      <c r="U19" s="232">
        <v>0</v>
      </c>
      <c r="V19" s="231">
        <v>16</v>
      </c>
      <c r="W19" s="231">
        <v>23</v>
      </c>
      <c r="X19" s="231">
        <v>0</v>
      </c>
      <c r="Y19" s="231">
        <v>0</v>
      </c>
      <c r="Z19" s="232">
        <v>39</v>
      </c>
      <c r="AA19" s="231">
        <v>0</v>
      </c>
      <c r="AB19" s="231">
        <v>0</v>
      </c>
      <c r="AC19" s="231">
        <v>0</v>
      </c>
      <c r="AD19" s="231">
        <v>0</v>
      </c>
      <c r="AE19" s="232">
        <v>0</v>
      </c>
      <c r="AF19" s="231">
        <v>2</v>
      </c>
      <c r="AG19" s="231">
        <v>1</v>
      </c>
      <c r="AH19" s="231">
        <v>0</v>
      </c>
      <c r="AI19" s="231">
        <v>0</v>
      </c>
      <c r="AJ19" s="232">
        <v>3</v>
      </c>
      <c r="AK19" s="231">
        <v>2</v>
      </c>
      <c r="AL19" s="231">
        <v>0</v>
      </c>
      <c r="AM19" s="231">
        <v>0</v>
      </c>
      <c r="AN19" s="231">
        <v>0</v>
      </c>
      <c r="AO19" s="232">
        <v>2</v>
      </c>
      <c r="AP19" s="231">
        <v>13</v>
      </c>
      <c r="AQ19" s="231">
        <v>12</v>
      </c>
      <c r="AR19" s="231">
        <v>0</v>
      </c>
      <c r="AS19" s="231">
        <v>0</v>
      </c>
      <c r="AT19" s="232">
        <v>25</v>
      </c>
      <c r="AU19" s="231">
        <v>98</v>
      </c>
      <c r="AV19" s="231">
        <v>90</v>
      </c>
      <c r="AW19" s="231">
        <v>0</v>
      </c>
      <c r="AX19" s="289">
        <v>0</v>
      </c>
      <c r="AY19" s="233">
        <v>188</v>
      </c>
      <c r="AZ19" s="234"/>
      <c r="BA19" s="234"/>
      <c r="BB19" s="234"/>
      <c r="BC19" s="234"/>
    </row>
    <row r="20" spans="1:55" ht="20.149999999999999" customHeight="1" x14ac:dyDescent="0.65">
      <c r="A20" s="230" t="s">
        <v>85</v>
      </c>
      <c r="B20" s="231">
        <v>29</v>
      </c>
      <c r="C20" s="231">
        <v>24</v>
      </c>
      <c r="D20" s="231">
        <v>0</v>
      </c>
      <c r="E20" s="231">
        <v>0</v>
      </c>
      <c r="F20" s="232">
        <v>53</v>
      </c>
      <c r="G20" s="231">
        <v>4</v>
      </c>
      <c r="H20" s="231">
        <v>3</v>
      </c>
      <c r="I20" s="231">
        <v>0</v>
      </c>
      <c r="J20" s="231">
        <v>0</v>
      </c>
      <c r="K20" s="232">
        <v>7</v>
      </c>
      <c r="L20" s="231">
        <v>4</v>
      </c>
      <c r="M20" s="231">
        <v>13</v>
      </c>
      <c r="N20" s="231">
        <v>0</v>
      </c>
      <c r="O20" s="231">
        <v>0</v>
      </c>
      <c r="P20" s="232">
        <v>17</v>
      </c>
      <c r="Q20" s="231">
        <v>0</v>
      </c>
      <c r="R20" s="231">
        <v>0</v>
      </c>
      <c r="S20" s="231">
        <v>0</v>
      </c>
      <c r="T20" s="231">
        <v>0</v>
      </c>
      <c r="U20" s="232">
        <v>0</v>
      </c>
      <c r="V20" s="231">
        <v>15</v>
      </c>
      <c r="W20" s="231">
        <v>19</v>
      </c>
      <c r="X20" s="231">
        <v>0</v>
      </c>
      <c r="Y20" s="231">
        <v>0</v>
      </c>
      <c r="Z20" s="232">
        <v>34</v>
      </c>
      <c r="AA20" s="231">
        <v>0</v>
      </c>
      <c r="AB20" s="231">
        <v>0</v>
      </c>
      <c r="AC20" s="231">
        <v>0</v>
      </c>
      <c r="AD20" s="231">
        <v>0</v>
      </c>
      <c r="AE20" s="232">
        <v>0</v>
      </c>
      <c r="AF20" s="231">
        <v>2</v>
      </c>
      <c r="AG20" s="231">
        <v>0</v>
      </c>
      <c r="AH20" s="231">
        <v>0</v>
      </c>
      <c r="AI20" s="231">
        <v>0</v>
      </c>
      <c r="AJ20" s="232">
        <v>2</v>
      </c>
      <c r="AK20" s="231">
        <v>0</v>
      </c>
      <c r="AL20" s="231">
        <v>0</v>
      </c>
      <c r="AM20" s="231">
        <v>0</v>
      </c>
      <c r="AN20" s="231">
        <v>0</v>
      </c>
      <c r="AO20" s="232">
        <v>0</v>
      </c>
      <c r="AP20" s="231">
        <v>26</v>
      </c>
      <c r="AQ20" s="231">
        <v>16</v>
      </c>
      <c r="AR20" s="231">
        <v>0</v>
      </c>
      <c r="AS20" s="231">
        <v>0</v>
      </c>
      <c r="AT20" s="232">
        <v>42</v>
      </c>
      <c r="AU20" s="231">
        <v>80</v>
      </c>
      <c r="AV20" s="231">
        <v>75</v>
      </c>
      <c r="AW20" s="231">
        <v>0</v>
      </c>
      <c r="AX20" s="289">
        <v>0</v>
      </c>
      <c r="AY20" s="233">
        <v>155</v>
      </c>
      <c r="AZ20" s="234"/>
      <c r="BA20" s="234"/>
      <c r="BB20" s="234"/>
      <c r="BC20" s="234"/>
    </row>
    <row r="21" spans="1:55" ht="20.149999999999999" customHeight="1" x14ac:dyDescent="0.65">
      <c r="A21" s="230" t="s">
        <v>101</v>
      </c>
      <c r="B21" s="231">
        <v>3</v>
      </c>
      <c r="C21" s="231">
        <v>3</v>
      </c>
      <c r="D21" s="231">
        <v>0</v>
      </c>
      <c r="E21" s="231">
        <v>0</v>
      </c>
      <c r="F21" s="232">
        <v>6</v>
      </c>
      <c r="G21" s="231">
        <v>1</v>
      </c>
      <c r="H21" s="231">
        <v>0</v>
      </c>
      <c r="I21" s="231">
        <v>0</v>
      </c>
      <c r="J21" s="231">
        <v>0</v>
      </c>
      <c r="K21" s="232">
        <v>1</v>
      </c>
      <c r="L21" s="231">
        <v>1</v>
      </c>
      <c r="M21" s="231">
        <v>2</v>
      </c>
      <c r="N21" s="231">
        <v>0</v>
      </c>
      <c r="O21" s="231">
        <v>0</v>
      </c>
      <c r="P21" s="232">
        <v>3</v>
      </c>
      <c r="Q21" s="231">
        <v>0</v>
      </c>
      <c r="R21" s="231">
        <v>0</v>
      </c>
      <c r="S21" s="231">
        <v>0</v>
      </c>
      <c r="T21" s="231">
        <v>0</v>
      </c>
      <c r="U21" s="232">
        <v>0</v>
      </c>
      <c r="V21" s="231">
        <v>1</v>
      </c>
      <c r="W21" s="231">
        <v>2</v>
      </c>
      <c r="X21" s="231">
        <v>0</v>
      </c>
      <c r="Y21" s="231">
        <v>0</v>
      </c>
      <c r="Z21" s="232">
        <v>3</v>
      </c>
      <c r="AA21" s="231">
        <v>0</v>
      </c>
      <c r="AB21" s="231">
        <v>0</v>
      </c>
      <c r="AC21" s="231">
        <v>0</v>
      </c>
      <c r="AD21" s="231">
        <v>0</v>
      </c>
      <c r="AE21" s="232">
        <v>0</v>
      </c>
      <c r="AF21" s="231">
        <v>0</v>
      </c>
      <c r="AG21" s="231">
        <v>0</v>
      </c>
      <c r="AH21" s="231">
        <v>0</v>
      </c>
      <c r="AI21" s="231">
        <v>0</v>
      </c>
      <c r="AJ21" s="232">
        <v>0</v>
      </c>
      <c r="AK21" s="231">
        <v>0</v>
      </c>
      <c r="AL21" s="231">
        <v>0</v>
      </c>
      <c r="AM21" s="231">
        <v>0</v>
      </c>
      <c r="AN21" s="231">
        <v>0</v>
      </c>
      <c r="AO21" s="232">
        <v>0</v>
      </c>
      <c r="AP21" s="231">
        <v>2</v>
      </c>
      <c r="AQ21" s="231">
        <v>1</v>
      </c>
      <c r="AR21" s="231">
        <v>0</v>
      </c>
      <c r="AS21" s="231">
        <v>0</v>
      </c>
      <c r="AT21" s="232">
        <v>3</v>
      </c>
      <c r="AU21" s="231">
        <v>8</v>
      </c>
      <c r="AV21" s="231">
        <v>8</v>
      </c>
      <c r="AW21" s="231">
        <v>0</v>
      </c>
      <c r="AX21" s="289">
        <v>0</v>
      </c>
      <c r="AY21" s="233">
        <v>16</v>
      </c>
      <c r="AZ21" s="234"/>
      <c r="BA21" s="234"/>
      <c r="BB21" s="234"/>
      <c r="BC21" s="234"/>
    </row>
    <row r="22" spans="1:55" ht="20.149999999999999" customHeight="1" x14ac:dyDescent="0.65">
      <c r="A22" s="230" t="s">
        <v>8</v>
      </c>
      <c r="B22" s="231">
        <v>0</v>
      </c>
      <c r="C22" s="231">
        <v>0</v>
      </c>
      <c r="D22" s="231">
        <v>0</v>
      </c>
      <c r="E22" s="231">
        <v>0</v>
      </c>
      <c r="F22" s="232">
        <v>0</v>
      </c>
      <c r="G22" s="231">
        <v>0</v>
      </c>
      <c r="H22" s="231">
        <v>0</v>
      </c>
      <c r="I22" s="231">
        <v>0</v>
      </c>
      <c r="J22" s="231">
        <v>0</v>
      </c>
      <c r="K22" s="232">
        <v>0</v>
      </c>
      <c r="L22" s="231">
        <v>0</v>
      </c>
      <c r="M22" s="231">
        <v>0</v>
      </c>
      <c r="N22" s="231">
        <v>0</v>
      </c>
      <c r="O22" s="231">
        <v>0</v>
      </c>
      <c r="P22" s="232">
        <v>0</v>
      </c>
      <c r="Q22" s="231">
        <v>0</v>
      </c>
      <c r="R22" s="231">
        <v>0</v>
      </c>
      <c r="S22" s="231">
        <v>0</v>
      </c>
      <c r="T22" s="231">
        <v>0</v>
      </c>
      <c r="U22" s="232">
        <v>0</v>
      </c>
      <c r="V22" s="231">
        <v>0</v>
      </c>
      <c r="W22" s="231">
        <v>1</v>
      </c>
      <c r="X22" s="231">
        <v>0</v>
      </c>
      <c r="Y22" s="231">
        <v>0</v>
      </c>
      <c r="Z22" s="232">
        <v>1</v>
      </c>
      <c r="AA22" s="231">
        <v>0</v>
      </c>
      <c r="AB22" s="231">
        <v>0</v>
      </c>
      <c r="AC22" s="231">
        <v>0</v>
      </c>
      <c r="AD22" s="231">
        <v>0</v>
      </c>
      <c r="AE22" s="232">
        <v>0</v>
      </c>
      <c r="AF22" s="231">
        <v>0</v>
      </c>
      <c r="AG22" s="231">
        <v>0</v>
      </c>
      <c r="AH22" s="231">
        <v>0</v>
      </c>
      <c r="AI22" s="231">
        <v>0</v>
      </c>
      <c r="AJ22" s="232">
        <v>0</v>
      </c>
      <c r="AK22" s="231">
        <v>0</v>
      </c>
      <c r="AL22" s="231">
        <v>0</v>
      </c>
      <c r="AM22" s="231">
        <v>0</v>
      </c>
      <c r="AN22" s="231">
        <v>0</v>
      </c>
      <c r="AO22" s="232">
        <v>0</v>
      </c>
      <c r="AP22" s="231">
        <v>0</v>
      </c>
      <c r="AQ22" s="231">
        <v>0</v>
      </c>
      <c r="AR22" s="231">
        <v>0</v>
      </c>
      <c r="AS22" s="231">
        <v>0</v>
      </c>
      <c r="AT22" s="232">
        <v>0</v>
      </c>
      <c r="AU22" s="231">
        <v>0</v>
      </c>
      <c r="AV22" s="231">
        <v>1</v>
      </c>
      <c r="AW22" s="231">
        <v>0</v>
      </c>
      <c r="AX22" s="289">
        <v>0</v>
      </c>
      <c r="AY22" s="233">
        <v>1</v>
      </c>
      <c r="AZ22" s="234"/>
      <c r="BA22" s="234"/>
      <c r="BB22" s="234"/>
      <c r="BC22" s="234"/>
    </row>
    <row r="23" spans="1:55" ht="20.149999999999999" customHeight="1" x14ac:dyDescent="0.65">
      <c r="A23" s="230" t="s">
        <v>87</v>
      </c>
      <c r="B23" s="231">
        <v>0</v>
      </c>
      <c r="C23" s="231">
        <v>1</v>
      </c>
      <c r="D23" s="231">
        <v>0</v>
      </c>
      <c r="E23" s="231">
        <v>0</v>
      </c>
      <c r="F23" s="232">
        <v>1</v>
      </c>
      <c r="G23" s="231">
        <v>0</v>
      </c>
      <c r="H23" s="231">
        <v>0</v>
      </c>
      <c r="I23" s="231">
        <v>0</v>
      </c>
      <c r="J23" s="231">
        <v>0</v>
      </c>
      <c r="K23" s="232">
        <v>0</v>
      </c>
      <c r="L23" s="231">
        <v>0</v>
      </c>
      <c r="M23" s="231">
        <v>0</v>
      </c>
      <c r="N23" s="231">
        <v>0</v>
      </c>
      <c r="O23" s="231">
        <v>0</v>
      </c>
      <c r="P23" s="232">
        <v>0</v>
      </c>
      <c r="Q23" s="231">
        <v>0</v>
      </c>
      <c r="R23" s="231">
        <v>0</v>
      </c>
      <c r="S23" s="231">
        <v>0</v>
      </c>
      <c r="T23" s="231">
        <v>0</v>
      </c>
      <c r="U23" s="232">
        <v>0</v>
      </c>
      <c r="V23" s="231">
        <v>0</v>
      </c>
      <c r="W23" s="231">
        <v>1</v>
      </c>
      <c r="X23" s="231">
        <v>0</v>
      </c>
      <c r="Y23" s="231">
        <v>0</v>
      </c>
      <c r="Z23" s="232">
        <v>1</v>
      </c>
      <c r="AA23" s="231">
        <v>0</v>
      </c>
      <c r="AB23" s="231">
        <v>0</v>
      </c>
      <c r="AC23" s="231">
        <v>0</v>
      </c>
      <c r="AD23" s="231">
        <v>0</v>
      </c>
      <c r="AE23" s="232">
        <v>0</v>
      </c>
      <c r="AF23" s="231">
        <v>0</v>
      </c>
      <c r="AG23" s="231">
        <v>0</v>
      </c>
      <c r="AH23" s="231">
        <v>0</v>
      </c>
      <c r="AI23" s="231">
        <v>0</v>
      </c>
      <c r="AJ23" s="232">
        <v>0</v>
      </c>
      <c r="AK23" s="231">
        <v>0</v>
      </c>
      <c r="AL23" s="231">
        <v>0</v>
      </c>
      <c r="AM23" s="231">
        <v>0</v>
      </c>
      <c r="AN23" s="231">
        <v>0</v>
      </c>
      <c r="AO23" s="232">
        <v>0</v>
      </c>
      <c r="AP23" s="231">
        <v>0</v>
      </c>
      <c r="AQ23" s="231">
        <v>0</v>
      </c>
      <c r="AR23" s="231">
        <v>0</v>
      </c>
      <c r="AS23" s="231">
        <v>0</v>
      </c>
      <c r="AT23" s="232">
        <v>0</v>
      </c>
      <c r="AU23" s="231">
        <v>0</v>
      </c>
      <c r="AV23" s="231">
        <v>2</v>
      </c>
      <c r="AW23" s="231">
        <v>0</v>
      </c>
      <c r="AX23" s="289">
        <v>0</v>
      </c>
      <c r="AY23" s="233">
        <v>2</v>
      </c>
      <c r="AZ23" s="234"/>
      <c r="BA23" s="234"/>
      <c r="BB23" s="234"/>
      <c r="BC23" s="234"/>
    </row>
    <row r="24" spans="1:55" s="238" customFormat="1" ht="20.149999999999999" customHeight="1" x14ac:dyDescent="0.7">
      <c r="A24" s="235" t="s">
        <v>119</v>
      </c>
      <c r="B24" s="236">
        <f>SUM(B5:B23)</f>
        <v>970</v>
      </c>
      <c r="C24" s="236">
        <f t="shared" ref="C24:AY24" si="0">SUM(C5:C23)</f>
        <v>887</v>
      </c>
      <c r="D24" s="236">
        <f t="shared" si="0"/>
        <v>0</v>
      </c>
      <c r="E24" s="236">
        <f t="shared" si="0"/>
        <v>0</v>
      </c>
      <c r="F24" s="237">
        <f t="shared" si="0"/>
        <v>1857</v>
      </c>
      <c r="G24" s="236">
        <f t="shared" si="0"/>
        <v>84</v>
      </c>
      <c r="H24" s="236">
        <f t="shared" si="0"/>
        <v>152</v>
      </c>
      <c r="I24" s="236">
        <f t="shared" si="0"/>
        <v>0</v>
      </c>
      <c r="J24" s="236">
        <f t="shared" si="0"/>
        <v>0</v>
      </c>
      <c r="K24" s="237">
        <f t="shared" si="0"/>
        <v>236</v>
      </c>
      <c r="L24" s="236">
        <f t="shared" si="0"/>
        <v>155</v>
      </c>
      <c r="M24" s="236">
        <f t="shared" si="0"/>
        <v>290</v>
      </c>
      <c r="N24" s="236">
        <f t="shared" si="0"/>
        <v>0</v>
      </c>
      <c r="O24" s="236">
        <f t="shared" si="0"/>
        <v>0</v>
      </c>
      <c r="P24" s="237">
        <f t="shared" si="0"/>
        <v>445</v>
      </c>
      <c r="Q24" s="236">
        <f t="shared" si="0"/>
        <v>3</v>
      </c>
      <c r="R24" s="236">
        <f t="shared" si="0"/>
        <v>4</v>
      </c>
      <c r="S24" s="236">
        <f t="shared" si="0"/>
        <v>1</v>
      </c>
      <c r="T24" s="236">
        <f t="shared" si="0"/>
        <v>0</v>
      </c>
      <c r="U24" s="237">
        <f t="shared" si="0"/>
        <v>8</v>
      </c>
      <c r="V24" s="236">
        <f t="shared" si="0"/>
        <v>358</v>
      </c>
      <c r="W24" s="236">
        <f t="shared" si="0"/>
        <v>554</v>
      </c>
      <c r="X24" s="236">
        <f t="shared" si="0"/>
        <v>1</v>
      </c>
      <c r="Y24" s="236">
        <f t="shared" si="0"/>
        <v>0</v>
      </c>
      <c r="Z24" s="237">
        <f t="shared" si="0"/>
        <v>913</v>
      </c>
      <c r="AA24" s="236">
        <f t="shared" si="0"/>
        <v>2</v>
      </c>
      <c r="AB24" s="236">
        <f t="shared" si="0"/>
        <v>11</v>
      </c>
      <c r="AC24" s="236">
        <f t="shared" si="0"/>
        <v>0</v>
      </c>
      <c r="AD24" s="236">
        <f t="shared" si="0"/>
        <v>0</v>
      </c>
      <c r="AE24" s="237">
        <f t="shared" si="0"/>
        <v>13</v>
      </c>
      <c r="AF24" s="236">
        <f t="shared" si="0"/>
        <v>25</v>
      </c>
      <c r="AG24" s="236">
        <f t="shared" si="0"/>
        <v>30</v>
      </c>
      <c r="AH24" s="236">
        <f t="shared" si="0"/>
        <v>0</v>
      </c>
      <c r="AI24" s="236">
        <f t="shared" si="0"/>
        <v>0</v>
      </c>
      <c r="AJ24" s="237">
        <f t="shared" si="0"/>
        <v>55</v>
      </c>
      <c r="AK24" s="236">
        <f t="shared" si="0"/>
        <v>16</v>
      </c>
      <c r="AL24" s="236">
        <f t="shared" si="0"/>
        <v>18</v>
      </c>
      <c r="AM24" s="236">
        <f t="shared" si="0"/>
        <v>0</v>
      </c>
      <c r="AN24" s="236">
        <f t="shared" si="0"/>
        <v>3</v>
      </c>
      <c r="AO24" s="237">
        <f t="shared" si="0"/>
        <v>37</v>
      </c>
      <c r="AP24" s="236">
        <f t="shared" si="0"/>
        <v>87</v>
      </c>
      <c r="AQ24" s="236">
        <f t="shared" si="0"/>
        <v>119</v>
      </c>
      <c r="AR24" s="236">
        <f t="shared" si="0"/>
        <v>0</v>
      </c>
      <c r="AS24" s="236">
        <f t="shared" si="0"/>
        <v>0</v>
      </c>
      <c r="AT24" s="237">
        <f t="shared" si="0"/>
        <v>206</v>
      </c>
      <c r="AU24" s="236">
        <f t="shared" si="0"/>
        <v>1700</v>
      </c>
      <c r="AV24" s="236">
        <f t="shared" si="0"/>
        <v>2065</v>
      </c>
      <c r="AW24" s="236">
        <f t="shared" si="0"/>
        <v>2</v>
      </c>
      <c r="AX24" s="236">
        <f t="shared" si="0"/>
        <v>3</v>
      </c>
      <c r="AY24" s="237">
        <f t="shared" si="0"/>
        <v>3770</v>
      </c>
      <c r="AZ24" s="234"/>
      <c r="BA24" s="234"/>
      <c r="BB24" s="234"/>
      <c r="BC24" s="234"/>
    </row>
    <row r="25" spans="1:55" s="238" customFormat="1" ht="20.149999999999999" customHeight="1" thickBot="1" x14ac:dyDescent="0.85">
      <c r="A25" s="239" t="s">
        <v>121</v>
      </c>
      <c r="B25" s="240"/>
      <c r="C25" s="241"/>
      <c r="D25" s="241"/>
      <c r="E25" s="241"/>
      <c r="F25" s="244">
        <f>F24/$AY$24*100</f>
        <v>49.257294429708217</v>
      </c>
      <c r="G25" s="240"/>
      <c r="H25" s="241"/>
      <c r="I25" s="241"/>
      <c r="J25" s="241"/>
      <c r="K25" s="244">
        <f>K24/$AY$24*100</f>
        <v>6.2599469496021216</v>
      </c>
      <c r="L25" s="240"/>
      <c r="M25" s="241"/>
      <c r="N25" s="241"/>
      <c r="O25" s="241"/>
      <c r="P25" s="244">
        <f>P24/$AY$24*100</f>
        <v>11.803713527851459</v>
      </c>
      <c r="Q25" s="240"/>
      <c r="R25" s="241"/>
      <c r="S25" s="241"/>
      <c r="T25" s="241"/>
      <c r="U25" s="244">
        <f>U24/$AY$24*100</f>
        <v>0.21220159151193632</v>
      </c>
      <c r="V25" s="240"/>
      <c r="W25" s="241"/>
      <c r="X25" s="241"/>
      <c r="Y25" s="241"/>
      <c r="Z25" s="244">
        <f>Z24/$AY$24*100</f>
        <v>24.217506631299734</v>
      </c>
      <c r="AA25" s="240"/>
      <c r="AB25" s="241"/>
      <c r="AC25" s="241"/>
      <c r="AD25" s="241"/>
      <c r="AE25" s="244">
        <f>AE24/$AY$24*100</f>
        <v>0.34482758620689657</v>
      </c>
      <c r="AF25" s="240"/>
      <c r="AG25" s="241"/>
      <c r="AH25" s="241"/>
      <c r="AI25" s="241"/>
      <c r="AJ25" s="244">
        <f>AJ24/$AY$24*100</f>
        <v>1.4588859416445623</v>
      </c>
      <c r="AK25" s="240"/>
      <c r="AL25" s="241"/>
      <c r="AM25" s="241"/>
      <c r="AN25" s="241"/>
      <c r="AO25" s="244">
        <f>AO24/$AY$24*100</f>
        <v>0.98143236074270568</v>
      </c>
      <c r="AP25" s="240"/>
      <c r="AQ25" s="241"/>
      <c r="AR25" s="241"/>
      <c r="AS25" s="241"/>
      <c r="AT25" s="244">
        <f>AT24/$AY$24*100</f>
        <v>5.4641909814323606</v>
      </c>
      <c r="AU25" s="241">
        <f>AU24/$AY$24*100</f>
        <v>45.092838196286472</v>
      </c>
      <c r="AV25" s="241">
        <f>AV24/$AY$24*100</f>
        <v>54.774535809018566</v>
      </c>
      <c r="AW25" s="241">
        <f>AW24/$AY$24*100</f>
        <v>5.305039787798408E-2</v>
      </c>
      <c r="AX25" s="241">
        <f>AX24/$AY$24*100</f>
        <v>7.9575596816976124E-2</v>
      </c>
      <c r="AY25" s="242"/>
      <c r="BA25" s="25"/>
      <c r="BB25" s="26"/>
      <c r="BC25" s="26"/>
    </row>
    <row r="26" spans="1:55" x14ac:dyDescent="0.65">
      <c r="A26" s="166" t="s">
        <v>773</v>
      </c>
      <c r="BA26" s="25"/>
      <c r="BB26" s="26"/>
      <c r="BC26" s="26"/>
    </row>
    <row r="27" spans="1:55" ht="14.25" customHeight="1" x14ac:dyDescent="0.65">
      <c r="A27" s="9"/>
      <c r="BA27" s="25"/>
      <c r="BB27" s="26"/>
      <c r="BC27" s="26"/>
    </row>
    <row r="28" spans="1:55" ht="27.65" customHeight="1" x14ac:dyDescent="0.65">
      <c r="A28" s="90" t="s">
        <v>775</v>
      </c>
      <c r="BA28" s="25"/>
      <c r="BB28" s="26"/>
      <c r="BC28" s="26"/>
    </row>
    <row r="29" spans="1:55" ht="18" customHeight="1" x14ac:dyDescent="0.65">
      <c r="A29" s="9" t="s">
        <v>776</v>
      </c>
      <c r="BA29" s="25"/>
      <c r="BB29" s="26"/>
      <c r="BC29" s="26"/>
    </row>
    <row r="30" spans="1:55" x14ac:dyDescent="0.65">
      <c r="A30" s="125"/>
      <c r="BA30" s="25"/>
      <c r="BB30" s="26"/>
      <c r="BC30" s="26"/>
    </row>
    <row r="31" spans="1:55" x14ac:dyDescent="0.65">
      <c r="A31" s="125"/>
      <c r="BA31" s="25"/>
      <c r="BB31" s="26"/>
      <c r="BC31" s="26"/>
    </row>
    <row r="32" spans="1:55" x14ac:dyDescent="0.65">
      <c r="A32" s="125"/>
      <c r="BA32" s="25"/>
      <c r="BB32" s="26"/>
      <c r="BC32" s="26"/>
    </row>
    <row r="33" spans="53:55" x14ac:dyDescent="0.65">
      <c r="BA33" s="25"/>
      <c r="BB33" s="26"/>
      <c r="BC33" s="26"/>
    </row>
    <row r="34" spans="53:55" x14ac:dyDescent="0.65">
      <c r="BA34" s="25"/>
      <c r="BB34" s="26"/>
      <c r="BC34" s="26"/>
    </row>
    <row r="35" spans="53:55" x14ac:dyDescent="0.65">
      <c r="BA35" s="25"/>
      <c r="BB35" s="26"/>
      <c r="BC35" s="26"/>
    </row>
    <row r="36" spans="53:55" x14ac:dyDescent="0.65">
      <c r="BA36" s="25"/>
      <c r="BB36" s="26"/>
      <c r="BC36" s="26"/>
    </row>
    <row r="37" spans="53:55" x14ac:dyDescent="0.65">
      <c r="BA37" s="25"/>
      <c r="BB37" s="26"/>
      <c r="BC37" s="26"/>
    </row>
    <row r="38" spans="53:55" x14ac:dyDescent="0.65">
      <c r="BA38" s="25"/>
      <c r="BB38" s="26"/>
      <c r="BC38" s="26"/>
    </row>
    <row r="39" spans="53:55" x14ac:dyDescent="0.65">
      <c r="BA39" s="25"/>
      <c r="BB39" s="26"/>
      <c r="BC39" s="26"/>
    </row>
    <row r="40" spans="53:55" x14ac:dyDescent="0.65">
      <c r="BA40" s="25"/>
      <c r="BB40" s="26"/>
      <c r="BC40" s="26"/>
    </row>
    <row r="41" spans="53:55" x14ac:dyDescent="0.65">
      <c r="BA41" s="25"/>
      <c r="BB41" s="26"/>
      <c r="BC41" s="26"/>
    </row>
    <row r="42" spans="53:55" x14ac:dyDescent="0.65">
      <c r="BA42" s="25"/>
      <c r="BB42" s="26"/>
      <c r="BC42" s="26"/>
    </row>
    <row r="43" spans="53:55" x14ac:dyDescent="0.65">
      <c r="BA43" s="25"/>
      <c r="BB43" s="26"/>
      <c r="BC43" s="26"/>
    </row>
    <row r="44" spans="53:55" x14ac:dyDescent="0.65">
      <c r="BA44" s="25"/>
      <c r="BB44" s="26"/>
      <c r="BC44" s="26"/>
    </row>
    <row r="45" spans="53:55" x14ac:dyDescent="0.65">
      <c r="BA45" s="25"/>
      <c r="BB45" s="26"/>
      <c r="BC45" s="26"/>
    </row>
  </sheetData>
  <autoFilter ref="A4:AY4" xr:uid="{E89F452C-7C38-423F-93ED-CA876EFB1FEC}"/>
  <mergeCells count="10">
    <mergeCell ref="AF3:AJ3"/>
    <mergeCell ref="AK3:AO3"/>
    <mergeCell ref="AP3:AT3"/>
    <mergeCell ref="AU3:AY3"/>
    <mergeCell ref="B3:F3"/>
    <mergeCell ref="G3:K3"/>
    <mergeCell ref="L3:P3"/>
    <mergeCell ref="Q3:U3"/>
    <mergeCell ref="V3:Z3"/>
    <mergeCell ref="AA3:AE3"/>
  </mergeCells>
  <conditionalFormatting sqref="G5:H23 K5:M23 P5:R23 U5:W23 Z5:AB23 AE5:AG23 AJ5:AL23 AO5:AQ23 AT5:AY23 A5:E23">
    <cfRule type="expression" dxfId="38" priority="10">
      <formula>MOD(ROW(),2)=0</formula>
    </cfRule>
  </conditionalFormatting>
  <conditionalFormatting sqref="F5:F23">
    <cfRule type="expression" dxfId="37" priority="9">
      <formula>MOD(ROW(),2)=0</formula>
    </cfRule>
  </conditionalFormatting>
  <conditionalFormatting sqref="I5:J23">
    <cfRule type="expression" dxfId="36" priority="8">
      <formula>MOD(ROW(),2)=0</formula>
    </cfRule>
  </conditionalFormatting>
  <conditionalFormatting sqref="N5:O23">
    <cfRule type="expression" dxfId="35" priority="7">
      <formula>MOD(ROW(),2)=0</formula>
    </cfRule>
  </conditionalFormatting>
  <conditionalFormatting sqref="S5:T23">
    <cfRule type="expression" dxfId="34" priority="6">
      <formula>MOD(ROW(),2)=0</formula>
    </cfRule>
  </conditionalFormatting>
  <conditionalFormatting sqref="X5:Y23">
    <cfRule type="expression" dxfId="33" priority="5">
      <formula>MOD(ROW(),2)=0</formula>
    </cfRule>
  </conditionalFormatting>
  <conditionalFormatting sqref="AC5:AD23">
    <cfRule type="expression" dxfId="32" priority="4">
      <formula>MOD(ROW(),2)=0</formula>
    </cfRule>
  </conditionalFormatting>
  <conditionalFormatting sqref="AH5:AI23">
    <cfRule type="expression" dxfId="31" priority="3">
      <formula>MOD(ROW(),2)=0</formula>
    </cfRule>
  </conditionalFormatting>
  <conditionalFormatting sqref="AM5:AN23">
    <cfRule type="expression" dxfId="30" priority="2">
      <formula>MOD(ROW(),2)=0</formula>
    </cfRule>
  </conditionalFormatting>
  <conditionalFormatting sqref="AR5:AS23">
    <cfRule type="expression" dxfId="29" priority="1">
      <formula>MOD(ROW(),2)=0</formula>
    </cfRule>
  </conditionalFormatting>
  <hyperlinks>
    <hyperlink ref="A2" location="TOC!A1" display="Return to Table of Contents" xr:uid="{414857C8-8EEB-4DD1-95D3-4895D720C464}"/>
  </hyperlinks>
  <pageMargins left="0.25" right="0.25" top="0.75" bottom="0.75" header="0.3" footer="0.3"/>
  <pageSetup scale="82" fitToWidth="0" orientation="landscape" r:id="rId1"/>
  <headerFooter>
    <oddHeader>&amp;L2024-25 &amp;"Arial,Italic"Survey of Advanced Dental Education</oddHeader>
  </headerFooter>
  <colBreaks count="5" manualBreakCount="5">
    <brk id="11" max="28" man="1"/>
    <brk id="21" max="28" man="1"/>
    <brk id="31" max="79" man="1"/>
    <brk id="41" max="28" man="1"/>
    <brk id="5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35</vt:i4>
      </vt:variant>
      <vt:variant>
        <vt:lpstr>Named Ranges</vt:lpstr>
      </vt:variant>
      <vt:variant>
        <vt:i4>42</vt:i4>
      </vt:variant>
    </vt:vector>
  </HeadingPairs>
  <TitlesOfParts>
    <vt:vector size="77" baseType="lpstr">
      <vt:lpstr>TOC</vt:lpstr>
      <vt:lpstr>Notes</vt:lpstr>
      <vt:lpstr>Glossary</vt:lpstr>
      <vt:lpstr>Tab1</vt:lpstr>
      <vt:lpstr>Tab2</vt:lpstr>
      <vt:lpstr>Tab3</vt:lpstr>
      <vt:lpstr>Fig1</vt:lpstr>
      <vt:lpstr>Tab4</vt:lpstr>
      <vt:lpstr>Tab5</vt:lpstr>
      <vt:lpstr>Tab6</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Fig17</vt:lpstr>
      <vt:lpstr>Tab7</vt:lpstr>
      <vt:lpstr>Fig18</vt:lpstr>
      <vt:lpstr>Tab8a</vt:lpstr>
      <vt:lpstr>Tab8b</vt:lpstr>
      <vt:lpstr>Tab9</vt:lpstr>
      <vt:lpstr>Fig19-20</vt:lpstr>
      <vt:lpstr>Fig21</vt:lpstr>
      <vt:lpstr>Tab10</vt:lpstr>
      <vt:lpstr>Tab11</vt:lpstr>
      <vt:lpstr>'Tab2'!_Hlk179797358</vt:lpstr>
      <vt:lpstr>'Fig1'!Print_Area</vt:lpstr>
      <vt:lpstr>'Fig10'!Print_Area</vt:lpstr>
      <vt:lpstr>'Fig11'!Print_Area</vt:lpstr>
      <vt:lpstr>'Fig12'!Print_Area</vt:lpstr>
      <vt:lpstr>'Fig13'!Print_Area</vt:lpstr>
      <vt:lpstr>'Fig14'!Print_Area</vt:lpstr>
      <vt:lpstr>'Fig15'!Print_Area</vt:lpstr>
      <vt:lpstr>'Fig16'!Print_Area</vt:lpstr>
      <vt:lpstr>'Fig17'!Print_Area</vt:lpstr>
      <vt:lpstr>'Fig18'!Print_Area</vt:lpstr>
      <vt:lpstr>'Fig2'!Print_Area</vt:lpstr>
      <vt:lpstr>'Fig21'!Print_Area</vt:lpstr>
      <vt:lpstr>'Fig3'!Print_Area</vt:lpstr>
      <vt:lpstr>'Fig4'!Print_Area</vt:lpstr>
      <vt:lpstr>'Fig5'!Print_Area</vt:lpstr>
      <vt:lpstr>'Fig6'!Print_Area</vt:lpstr>
      <vt:lpstr>'Fig7'!Print_Area</vt:lpstr>
      <vt:lpstr>'Fig8'!Print_Area</vt:lpstr>
      <vt:lpstr>'Fig9'!Print_Area</vt:lpstr>
      <vt:lpstr>Glossary!Print_Area</vt:lpstr>
      <vt:lpstr>Notes!Print_Area</vt:lpstr>
      <vt:lpstr>'Tab1'!Print_Area</vt:lpstr>
      <vt:lpstr>'Tab10'!Print_Area</vt:lpstr>
      <vt:lpstr>'Tab11'!Print_Area</vt:lpstr>
      <vt:lpstr>'Tab2'!Print_Area</vt:lpstr>
      <vt:lpstr>'Tab3'!Print_Area</vt:lpstr>
      <vt:lpstr>'Tab4'!Print_Area</vt:lpstr>
      <vt:lpstr>'Tab5'!Print_Area</vt:lpstr>
      <vt:lpstr>'Tab6'!Print_Area</vt:lpstr>
      <vt:lpstr>'Tab7'!Print_Area</vt:lpstr>
      <vt:lpstr>Tab8a!Print_Area</vt:lpstr>
      <vt:lpstr>Tab8b!Print_Area</vt:lpstr>
      <vt:lpstr>'Tab9'!Print_Area</vt:lpstr>
      <vt:lpstr>TOC!Print_Area</vt:lpstr>
      <vt:lpstr>Glossary!Print_Titles</vt:lpstr>
      <vt:lpstr>'Tab11'!Print_Titles</vt:lpstr>
      <vt:lpstr>'Tab4'!Print_Titles</vt:lpstr>
      <vt:lpstr>'Tab5'!Print_Titles</vt:lpstr>
      <vt:lpstr>'Tab7'!Print_Titles</vt:lpstr>
      <vt:lpstr>Tab8b!Print_Titles</vt:lpstr>
      <vt:lpstr>'Tab9'!Print_Titles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Survey of Advanced Dental Education report</dc:title>
  <dc:subject/>
  <dc:creator/>
  <cp:keywords/>
  <dc:description/>
  <cp:lastModifiedBy/>
  <cp:revision/>
  <dcterms:created xsi:type="dcterms:W3CDTF">2021-10-19T18:28:32Z</dcterms:created>
  <dcterms:modified xsi:type="dcterms:W3CDTF">2025-06-13T16:39:08Z</dcterms:modified>
  <cp:category/>
  <cp:contentStatus/>
</cp:coreProperties>
</file>